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S:\+Correspondence Control\Reports_Documents\Reports\+Semi-Annual Child Welfare Report\Sept 2018\"/>
    </mc:Choice>
  </mc:AlternateContent>
  <workbookProtection workbookAlgorithmName="SHA-512" workbookHashValue="LkhPsxOFKABVLHDrFa0mElAPqVo4laaDVBD8kgHmv/hgfvHYF2RewX2uRKfR+pkLE9CGSm87zNjXsPBgXYqXBQ==" workbookSaltValue="H/37iU0jxV5WEZgiB2c2Ow==" workbookSpinCount="100000" lockStructure="1"/>
  <bookViews>
    <workbookView xWindow="0" yWindow="0" windowWidth="28800" windowHeight="11655" tabRatio="919"/>
  </bookViews>
  <sheets>
    <sheet name="TOC" sheetId="24" r:id="rId1"/>
    <sheet name="Exec Summary" sheetId="40" r:id="rId2"/>
    <sheet name="Semi-Annual Comparisons" sheetId="1" r:id="rId3"/>
    <sheet name="Reports of CAN" sheetId="2" r:id="rId4"/>
    <sheet name="Assigned Investigations" sheetId="3" r:id="rId5"/>
    <sheet name="Open Investigations" sheetId="5" r:id="rId6"/>
    <sheet name="Completed Investigations" sheetId="4" r:id="rId7"/>
    <sheet name="Safe Haven" sheetId="36" r:id="rId8"/>
    <sheet name="Entries" sheetId="7" r:id="rId9"/>
    <sheet name="OOH" sheetId="8" r:id="rId10"/>
    <sheet name="Case Mgt." sheetId="26" r:id="rId11"/>
    <sheet name="Placement" sheetId="25" r:id="rId12"/>
    <sheet name="Exits" sheetId="10" r:id="rId13"/>
    <sheet name="Fatalities" sheetId="27" r:id="rId14"/>
    <sheet name="TPR" sheetId="28" r:id="rId15"/>
    <sheet name="Adoption-CP" sheetId="11" r:id="rId16"/>
    <sheet name="Adoption-Disruptions" sheetId="12" r:id="rId17"/>
    <sheet name="Adoption-Finalized" sheetId="13" r:id="rId18"/>
    <sheet name="Caseloads" sheetId="15" r:id="rId19"/>
    <sheet name="DCS Specialists" sheetId="33" r:id="rId20"/>
    <sheet name="Expenditures" sheetId="22" r:id="rId21"/>
    <sheet name="Training and Dependencies" sheetId="30" r:id="rId22"/>
    <sheet name="Title IV-E Waiver" sheetId="32" r:id="rId23"/>
    <sheet name="Faith-Based" sheetId="31" r:id="rId24"/>
    <sheet name="Metric Definition" sheetId="19" state="hidden" r:id="rId25"/>
    <sheet name="Metric Change Log" sheetId="20" state="hidden" r:id="rId26"/>
    <sheet name="DATA LIST" sheetId="34" state="hidden" r:id="rId27"/>
  </sheets>
  <definedNames>
    <definedName name="_ftn1" localSheetId="2">'Semi-Annual Comparisons'!$A$29</definedName>
    <definedName name="_ftn2" localSheetId="2">'Semi-Annual Comparisons'!$A$30</definedName>
    <definedName name="_ftnref1" localSheetId="2">'Semi-Annual Comparisons'!$A$5</definedName>
    <definedName name="_ftnref2" localSheetId="2">'Semi-Annual Comparisons'!$A$18</definedName>
    <definedName name="ExecutiveSummary" localSheetId="1">'Exec Summary'!$B$1</definedName>
    <definedName name="_xlnm.Print_Area" localSheetId="15">'Adoption-CP'!$A$1:$E$102</definedName>
    <definedName name="_xlnm.Print_Area" localSheetId="16">'Adoption-Disruptions'!$A$1:$C$38</definedName>
    <definedName name="_xlnm.Print_Area" localSheetId="17">'Adoption-Finalized'!$A$1:$C$22</definedName>
    <definedName name="_xlnm.Print_Area" localSheetId="10">'Case Mgt.'!$A$1:$E$16</definedName>
    <definedName name="_xlnm.Print_Area" localSheetId="18">Caseloads!$A$1:$K$29</definedName>
    <definedName name="_xlnm.Print_Area" localSheetId="6">'Completed Investigations'!$A$1:$S$89</definedName>
    <definedName name="_xlnm.Print_Area" localSheetId="19">'DCS Specialists'!$A$1:$K$48</definedName>
    <definedName name="_xlnm.Print_Area" localSheetId="8">Entries!$A$1:$Q$51</definedName>
    <definedName name="_xlnm.Print_Area" localSheetId="20">Expenditures!$A$2:$R$39</definedName>
    <definedName name="_xlnm.Print_Area" localSheetId="13">Fatalities!$A$1:$R$29</definedName>
    <definedName name="_xlnm.Print_Area" localSheetId="9">OOH!$A$2:$E$85</definedName>
    <definedName name="_xlnm.Print_Area" localSheetId="3">'Reports of CAN'!$A$1:$R$27</definedName>
    <definedName name="_xlnm.Print_Area" localSheetId="7">'Safe Haven'!$A$1:$K$20</definedName>
    <definedName name="_xlnm.Print_Area" localSheetId="2">'Semi-Annual Comparisons'!$A$1:$K$33</definedName>
    <definedName name="_xlnm.Print_Area" localSheetId="0">TOC!$A$1:$B$31</definedName>
    <definedName name="_xlnm.Print_Area" localSheetId="14">TPR!$A$1:$R$10</definedName>
    <definedName name="_xlnm.Print_Area" localSheetId="21">'Training and Dependencies'!$A$1:$I$41</definedName>
    <definedName name="Reports" localSheetId="3">'Reports of CAN'!$A$1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5" i="4" l="1"/>
  <c r="S86" i="4"/>
  <c r="S84" i="4"/>
  <c r="S82" i="4"/>
  <c r="S83" i="4"/>
  <c r="S81" i="4"/>
  <c r="S79" i="4"/>
  <c r="S80" i="4"/>
  <c r="S78" i="4"/>
  <c r="S76" i="4"/>
  <c r="S77" i="4"/>
  <c r="S75" i="4"/>
  <c r="R75" i="4"/>
  <c r="S73" i="4"/>
  <c r="S74" i="4"/>
  <c r="S72" i="4"/>
  <c r="D87" i="4"/>
  <c r="E87" i="4"/>
  <c r="F87" i="4"/>
  <c r="G87" i="4"/>
  <c r="I87" i="4"/>
  <c r="J87" i="4"/>
  <c r="K87" i="4"/>
  <c r="L87" i="4"/>
  <c r="M87" i="4"/>
  <c r="N87" i="4"/>
  <c r="O87" i="4"/>
  <c r="P87" i="4"/>
  <c r="Q87" i="4"/>
  <c r="R87" i="4"/>
  <c r="D88" i="4"/>
  <c r="E88" i="4"/>
  <c r="F88" i="4"/>
  <c r="G88" i="4"/>
  <c r="I88" i="4"/>
  <c r="J88" i="4"/>
  <c r="K88" i="4"/>
  <c r="L88" i="4"/>
  <c r="M88" i="4"/>
  <c r="N88" i="4"/>
  <c r="O88" i="4"/>
  <c r="P88" i="4"/>
  <c r="Q88" i="4"/>
  <c r="R88" i="4"/>
  <c r="D89" i="4"/>
  <c r="E89" i="4"/>
  <c r="F89" i="4"/>
  <c r="G89" i="4"/>
  <c r="I89" i="4"/>
  <c r="J89" i="4"/>
  <c r="K89" i="4"/>
  <c r="L89" i="4"/>
  <c r="M89" i="4"/>
  <c r="N89" i="4"/>
  <c r="O89" i="4"/>
  <c r="P89" i="4"/>
  <c r="Q89" i="4"/>
  <c r="R89" i="4"/>
  <c r="C88" i="4"/>
  <c r="C89" i="4"/>
  <c r="C87" i="4"/>
  <c r="S66" i="4"/>
  <c r="S67" i="4"/>
  <c r="S65" i="4"/>
  <c r="S63" i="4"/>
  <c r="S64" i="4"/>
  <c r="S62" i="4"/>
  <c r="S60" i="4"/>
  <c r="S61" i="4"/>
  <c r="S59" i="4"/>
  <c r="S57" i="4"/>
  <c r="S58" i="4"/>
  <c r="S56" i="4"/>
  <c r="S54" i="4"/>
  <c r="S55" i="4"/>
  <c r="S53" i="4"/>
  <c r="D68" i="4"/>
  <c r="E68" i="4"/>
  <c r="F68" i="4"/>
  <c r="G68" i="4"/>
  <c r="I68" i="4"/>
  <c r="J68" i="4"/>
  <c r="K68" i="4"/>
  <c r="L68" i="4"/>
  <c r="M68" i="4"/>
  <c r="N68" i="4"/>
  <c r="O68" i="4"/>
  <c r="P68" i="4"/>
  <c r="Q68" i="4"/>
  <c r="R68" i="4"/>
  <c r="D69" i="4"/>
  <c r="E69" i="4"/>
  <c r="F69" i="4"/>
  <c r="G69" i="4"/>
  <c r="I69" i="4"/>
  <c r="J69" i="4"/>
  <c r="K69" i="4"/>
  <c r="L69" i="4"/>
  <c r="M69" i="4"/>
  <c r="N69" i="4"/>
  <c r="O69" i="4"/>
  <c r="P69" i="4"/>
  <c r="Q69" i="4"/>
  <c r="R69" i="4"/>
  <c r="D70" i="4"/>
  <c r="E70" i="4"/>
  <c r="F70" i="4"/>
  <c r="G70" i="4"/>
  <c r="I70" i="4"/>
  <c r="J70" i="4"/>
  <c r="K70" i="4"/>
  <c r="L70" i="4"/>
  <c r="M70" i="4"/>
  <c r="N70" i="4"/>
  <c r="O70" i="4"/>
  <c r="P70" i="4"/>
  <c r="Q70" i="4"/>
  <c r="R70" i="4"/>
  <c r="C69" i="4"/>
  <c r="C70" i="4"/>
  <c r="C68" i="4"/>
  <c r="S42" i="4"/>
  <c r="S43" i="4"/>
  <c r="S41" i="4"/>
  <c r="S39" i="4"/>
  <c r="S40" i="4"/>
  <c r="S38" i="4"/>
  <c r="S36" i="4"/>
  <c r="S37" i="4"/>
  <c r="S35" i="4"/>
  <c r="S33" i="4"/>
  <c r="S34" i="4"/>
  <c r="S32" i="4"/>
  <c r="S30" i="4"/>
  <c r="S31" i="4"/>
  <c r="S29" i="4"/>
  <c r="D44" i="4"/>
  <c r="E44" i="4"/>
  <c r="F44" i="4"/>
  <c r="G44" i="4"/>
  <c r="I44" i="4"/>
  <c r="J44" i="4"/>
  <c r="K44" i="4"/>
  <c r="L44" i="4"/>
  <c r="M44" i="4"/>
  <c r="N44" i="4"/>
  <c r="O44" i="4"/>
  <c r="P44" i="4"/>
  <c r="Q44" i="4"/>
  <c r="R44" i="4"/>
  <c r="D45" i="4"/>
  <c r="E45" i="4"/>
  <c r="F45" i="4"/>
  <c r="G45" i="4"/>
  <c r="I45" i="4"/>
  <c r="J45" i="4"/>
  <c r="K45" i="4"/>
  <c r="L45" i="4"/>
  <c r="M45" i="4"/>
  <c r="N45" i="4"/>
  <c r="O45" i="4"/>
  <c r="P45" i="4"/>
  <c r="Q45" i="4"/>
  <c r="R45" i="4"/>
  <c r="D46" i="4"/>
  <c r="E46" i="4"/>
  <c r="F46" i="4"/>
  <c r="G46" i="4"/>
  <c r="I46" i="4"/>
  <c r="J46" i="4"/>
  <c r="K46" i="4"/>
  <c r="L46" i="4"/>
  <c r="M46" i="4"/>
  <c r="N46" i="4"/>
  <c r="O46" i="4"/>
  <c r="P46" i="4"/>
  <c r="Q46" i="4"/>
  <c r="R46" i="4"/>
  <c r="C45" i="4"/>
  <c r="C46" i="4"/>
  <c r="C44" i="4"/>
  <c r="S23" i="4"/>
  <c r="S24" i="4"/>
  <c r="S22" i="4"/>
  <c r="S20" i="4"/>
  <c r="S21" i="4"/>
  <c r="S19" i="4"/>
  <c r="R19" i="4"/>
  <c r="S17" i="4"/>
  <c r="S18" i="4"/>
  <c r="S16" i="4"/>
  <c r="S14" i="4"/>
  <c r="S15" i="4"/>
  <c r="S13" i="4"/>
  <c r="S10" i="4"/>
  <c r="S11" i="4"/>
  <c r="S12" i="4"/>
  <c r="R25" i="4"/>
  <c r="R26" i="4"/>
  <c r="R27" i="4"/>
  <c r="D25" i="4"/>
  <c r="E25" i="4"/>
  <c r="F25" i="4"/>
  <c r="G25" i="4"/>
  <c r="I25" i="4"/>
  <c r="J25" i="4"/>
  <c r="K25" i="4"/>
  <c r="L25" i="4"/>
  <c r="M25" i="4"/>
  <c r="N25" i="4"/>
  <c r="O25" i="4"/>
  <c r="P25" i="4"/>
  <c r="Q25" i="4"/>
  <c r="D26" i="4"/>
  <c r="E26" i="4"/>
  <c r="F26" i="4"/>
  <c r="G26" i="4"/>
  <c r="I26" i="4"/>
  <c r="J26" i="4"/>
  <c r="K26" i="4"/>
  <c r="L26" i="4"/>
  <c r="M26" i="4"/>
  <c r="N26" i="4"/>
  <c r="O26" i="4"/>
  <c r="P26" i="4"/>
  <c r="Q26" i="4"/>
  <c r="D27" i="4"/>
  <c r="E27" i="4"/>
  <c r="F27" i="4"/>
  <c r="G27" i="4"/>
  <c r="I27" i="4"/>
  <c r="J27" i="4"/>
  <c r="K27" i="4"/>
  <c r="L27" i="4"/>
  <c r="M27" i="4"/>
  <c r="N27" i="4"/>
  <c r="O27" i="4"/>
  <c r="P27" i="4"/>
  <c r="Q27" i="4"/>
  <c r="C26" i="4"/>
  <c r="C27" i="4"/>
  <c r="C25" i="4"/>
  <c r="D35" i="10" l="1"/>
  <c r="E31" i="10" s="1"/>
  <c r="E34" i="10" l="1"/>
  <c r="E33" i="10"/>
  <c r="E35" i="10" l="1"/>
  <c r="C41" i="4"/>
  <c r="D41" i="4"/>
  <c r="E41" i="4"/>
  <c r="F41" i="4"/>
  <c r="G41" i="4"/>
  <c r="H41" i="4"/>
  <c r="I41" i="4"/>
  <c r="J41" i="4"/>
  <c r="K41" i="4"/>
  <c r="L41" i="4"/>
  <c r="M41" i="4"/>
  <c r="N41" i="4"/>
  <c r="O41" i="4"/>
  <c r="P41" i="4"/>
  <c r="Q41" i="4"/>
  <c r="C42" i="4"/>
  <c r="D42" i="4"/>
  <c r="E42" i="4"/>
  <c r="F42" i="4"/>
  <c r="G42" i="4"/>
  <c r="H42" i="4"/>
  <c r="I42" i="4"/>
  <c r="J42" i="4"/>
  <c r="K42" i="4"/>
  <c r="L42" i="4"/>
  <c r="M42" i="4"/>
  <c r="N42" i="4"/>
  <c r="O42" i="4"/>
  <c r="P42" i="4"/>
  <c r="Q42" i="4"/>
  <c r="C43" i="4"/>
  <c r="D43" i="4"/>
  <c r="E43" i="4"/>
  <c r="F43" i="4"/>
  <c r="G43" i="4"/>
  <c r="H43" i="4"/>
  <c r="I43" i="4"/>
  <c r="J43" i="4"/>
  <c r="K43" i="4"/>
  <c r="L43" i="4"/>
  <c r="M43" i="4"/>
  <c r="N43" i="4"/>
  <c r="O43" i="4"/>
  <c r="P43" i="4"/>
  <c r="Q43" i="4"/>
  <c r="D58" i="8" l="1"/>
  <c r="C25" i="7" l="1"/>
  <c r="D25" i="7"/>
  <c r="E25" i="7"/>
  <c r="F25" i="7"/>
  <c r="H25" i="7"/>
  <c r="I25" i="7"/>
  <c r="J25" i="7"/>
  <c r="K25" i="7"/>
  <c r="L25" i="7"/>
  <c r="M25" i="7"/>
  <c r="N25" i="7"/>
  <c r="O25" i="7"/>
  <c r="P25" i="7"/>
  <c r="B25" i="7"/>
  <c r="C20" i="7"/>
  <c r="D20" i="7"/>
  <c r="E20" i="7"/>
  <c r="F20" i="7"/>
  <c r="H20" i="7"/>
  <c r="I20" i="7"/>
  <c r="J20" i="7"/>
  <c r="K20" i="7"/>
  <c r="L20" i="7"/>
  <c r="M20" i="7"/>
  <c r="N20" i="7"/>
  <c r="O20" i="7"/>
  <c r="P20" i="7"/>
  <c r="B20" i="7"/>
  <c r="C15" i="7"/>
  <c r="D15" i="7"/>
  <c r="E15" i="7"/>
  <c r="F15" i="7"/>
  <c r="H15" i="7"/>
  <c r="I15" i="7"/>
  <c r="J15" i="7"/>
  <c r="K15" i="7"/>
  <c r="L15" i="7"/>
  <c r="M15" i="7"/>
  <c r="N15" i="7"/>
  <c r="O15" i="7"/>
  <c r="P15" i="7"/>
  <c r="B15" i="7"/>
  <c r="K12" i="15" l="1"/>
  <c r="Q49" i="7"/>
  <c r="K4" i="33"/>
  <c r="K5" i="33"/>
  <c r="K7" i="33" s="1"/>
  <c r="K6" i="33"/>
  <c r="D7" i="33"/>
  <c r="D8" i="33" s="1"/>
  <c r="E7" i="33"/>
  <c r="E8" i="33" s="1"/>
  <c r="F7" i="33"/>
  <c r="F8" i="33" s="1"/>
  <c r="G7" i="33"/>
  <c r="H7" i="33"/>
  <c r="H8" i="33" s="1"/>
  <c r="I7" i="33"/>
  <c r="I8" i="33" s="1"/>
  <c r="J7" i="33"/>
  <c r="J8" i="33" s="1"/>
  <c r="G8" i="33"/>
  <c r="K13" i="33"/>
  <c r="K14" i="33"/>
  <c r="K15" i="33"/>
  <c r="K16" i="33"/>
  <c r="K17" i="33"/>
  <c r="D18" i="33"/>
  <c r="E18" i="33"/>
  <c r="F18" i="33"/>
  <c r="G18" i="33"/>
  <c r="H18" i="33"/>
  <c r="I18" i="33"/>
  <c r="J18" i="33"/>
  <c r="K23" i="33"/>
  <c r="K24" i="33"/>
  <c r="K25" i="33"/>
  <c r="K26" i="33"/>
  <c r="K27" i="33"/>
  <c r="D28" i="33"/>
  <c r="E28" i="33"/>
  <c r="F28" i="33"/>
  <c r="G28" i="33"/>
  <c r="H28" i="33"/>
  <c r="I28" i="33"/>
  <c r="J28" i="33"/>
  <c r="K43" i="33"/>
  <c r="K44" i="33"/>
  <c r="K8" i="33" l="1"/>
  <c r="K45" i="33"/>
  <c r="I34" i="33"/>
  <c r="I33" i="33" s="1"/>
  <c r="E34" i="33"/>
  <c r="E33" i="33" s="1"/>
  <c r="H34" i="33"/>
  <c r="H33" i="33" s="1"/>
  <c r="D34" i="33"/>
  <c r="D33" i="33" s="1"/>
  <c r="K28" i="33"/>
  <c r="K34" i="33" s="1"/>
  <c r="K33" i="33" s="1"/>
  <c r="J34" i="33"/>
  <c r="J33" i="33" s="1"/>
  <c r="F34" i="33"/>
  <c r="F33" i="33" s="1"/>
  <c r="K18" i="33"/>
  <c r="G34" i="33"/>
  <c r="G33" i="33" s="1"/>
  <c r="Q44" i="7"/>
  <c r="Q38" i="7" l="1"/>
  <c r="Q50" i="7" s="1"/>
  <c r="Q45" i="7" l="1"/>
  <c r="J6" i="1" l="1"/>
  <c r="Q13" i="3"/>
  <c r="R5" i="10" l="1"/>
  <c r="N21" i="10"/>
  <c r="L21" i="10"/>
  <c r="J21" i="10"/>
  <c r="H21" i="10"/>
  <c r="F21" i="10"/>
  <c r="D21" i="10"/>
  <c r="B21" i="10"/>
  <c r="B58" i="8"/>
  <c r="K8" i="15"/>
  <c r="D29" i="11"/>
  <c r="E28" i="11" s="1"/>
  <c r="K27" i="15"/>
  <c r="K23" i="15"/>
  <c r="K19" i="15"/>
  <c r="K13" i="15"/>
  <c r="K5" i="15"/>
  <c r="E19" i="10" l="1"/>
  <c r="E16" i="10"/>
  <c r="E20" i="10"/>
  <c r="E17" i="10"/>
  <c r="E15" i="10"/>
  <c r="E18" i="10"/>
  <c r="E26" i="11"/>
  <c r="E27" i="11"/>
  <c r="R10" i="4"/>
  <c r="R11" i="4"/>
  <c r="R12" i="4"/>
  <c r="R13" i="4"/>
  <c r="R14" i="4"/>
  <c r="R15" i="4"/>
  <c r="R16" i="4"/>
  <c r="R17" i="4"/>
  <c r="R18" i="4"/>
  <c r="R20" i="4"/>
  <c r="R21" i="4"/>
  <c r="E29" i="11" l="1"/>
  <c r="R72" i="4"/>
  <c r="R73" i="4"/>
  <c r="R74" i="4"/>
  <c r="R76" i="4"/>
  <c r="R77" i="4"/>
  <c r="R78" i="4"/>
  <c r="R79" i="4"/>
  <c r="R80" i="4"/>
  <c r="R81" i="4"/>
  <c r="R82" i="4"/>
  <c r="R83" i="4"/>
  <c r="B21" i="12" l="1"/>
  <c r="B13" i="12"/>
  <c r="C50" i="7"/>
  <c r="D50" i="7"/>
  <c r="E50" i="7"/>
  <c r="F50" i="7"/>
  <c r="H50" i="7"/>
  <c r="I50" i="7"/>
  <c r="J50" i="7"/>
  <c r="K50" i="7"/>
  <c r="L50" i="7"/>
  <c r="M50" i="7"/>
  <c r="N50" i="7"/>
  <c r="O50" i="7"/>
  <c r="P50" i="7"/>
  <c r="B50" i="7"/>
  <c r="C45" i="7"/>
  <c r="D45" i="7"/>
  <c r="E45" i="7"/>
  <c r="F45" i="7"/>
  <c r="H45" i="7"/>
  <c r="I45" i="7"/>
  <c r="J45" i="7"/>
  <c r="K45" i="7"/>
  <c r="L45" i="7"/>
  <c r="M45" i="7"/>
  <c r="N45" i="7"/>
  <c r="O45" i="7"/>
  <c r="P45" i="7"/>
  <c r="B45" i="7"/>
  <c r="Q30" i="7" l="1"/>
  <c r="Q6" i="2"/>
  <c r="R4" i="2" l="1"/>
  <c r="R5" i="2"/>
  <c r="R6" i="2"/>
  <c r="D40" i="7"/>
  <c r="E40" i="7"/>
  <c r="F40" i="7"/>
  <c r="H40" i="7"/>
  <c r="I40" i="7"/>
  <c r="J40" i="7"/>
  <c r="K40" i="7"/>
  <c r="L40" i="7"/>
  <c r="M40" i="7"/>
  <c r="N40" i="7"/>
  <c r="O40" i="7"/>
  <c r="P40" i="7"/>
  <c r="C40" i="7"/>
  <c r="B40" i="7"/>
  <c r="Q39" i="7"/>
  <c r="Q40" i="7" s="1"/>
  <c r="Q34" i="7"/>
  <c r="F14" i="15" l="1"/>
  <c r="F6" i="15"/>
  <c r="E10" i="15"/>
  <c r="F10" i="15"/>
  <c r="G10" i="15"/>
  <c r="D10" i="15"/>
  <c r="C10" i="15"/>
  <c r="E14" i="15"/>
  <c r="G14" i="15"/>
  <c r="D14" i="15"/>
  <c r="C14" i="15"/>
  <c r="J6" i="15"/>
  <c r="I6" i="15"/>
  <c r="K10" i="15" l="1"/>
  <c r="K14" i="15"/>
  <c r="J28" i="15"/>
  <c r="H28" i="15"/>
  <c r="E24" i="15"/>
  <c r="F24" i="15"/>
  <c r="G24" i="15"/>
  <c r="D24" i="15"/>
  <c r="N34" i="22" l="1"/>
  <c r="M34" i="22"/>
  <c r="J34" i="22"/>
  <c r="G34" i="22"/>
  <c r="E34" i="22"/>
  <c r="D34" i="22"/>
  <c r="L32" i="22"/>
  <c r="H32" i="22"/>
  <c r="R31" i="22"/>
  <c r="H31" i="22"/>
  <c r="P30" i="22"/>
  <c r="H30" i="22"/>
  <c r="H29" i="22"/>
  <c r="K29" i="22" s="1"/>
  <c r="K34" i="22" s="1"/>
  <c r="P28" i="22"/>
  <c r="C28" i="22"/>
  <c r="H28" i="22" s="1"/>
  <c r="L28" i="22" s="1"/>
  <c r="B27" i="22"/>
  <c r="H27" i="22" s="1"/>
  <c r="C26" i="22"/>
  <c r="H26" i="22" s="1"/>
  <c r="L26" i="22" s="1"/>
  <c r="H25" i="22"/>
  <c r="L25" i="22" s="1"/>
  <c r="B24" i="22"/>
  <c r="H24" i="22" s="1"/>
  <c r="H23" i="22"/>
  <c r="P23" i="22" s="1"/>
  <c r="H22" i="22"/>
  <c r="C22" i="22"/>
  <c r="H21" i="22"/>
  <c r="L21" i="22" s="1"/>
  <c r="B20" i="22"/>
  <c r="H20" i="22" s="1"/>
  <c r="H19" i="22"/>
  <c r="B18" i="22"/>
  <c r="L17" i="22"/>
  <c r="H17" i="22"/>
  <c r="R16" i="22"/>
  <c r="H16" i="22"/>
  <c r="L15" i="22"/>
  <c r="H15" i="22"/>
  <c r="B14" i="22"/>
  <c r="H14" i="22" s="1"/>
  <c r="R13" i="22"/>
  <c r="H13" i="22"/>
  <c r="L12" i="22"/>
  <c r="R12" i="22" s="1"/>
  <c r="H12" i="22"/>
  <c r="L11" i="22"/>
  <c r="F11" i="22"/>
  <c r="F34" i="22" s="1"/>
  <c r="P10" i="22"/>
  <c r="O10" i="22"/>
  <c r="O34" i="22" s="1"/>
  <c r="L10" i="22"/>
  <c r="H10" i="22"/>
  <c r="H8" i="22"/>
  <c r="C8" i="22"/>
  <c r="G28" i="15"/>
  <c r="F28" i="15"/>
  <c r="E28" i="15"/>
  <c r="D28" i="15"/>
  <c r="C28" i="15"/>
  <c r="K26" i="15"/>
  <c r="C24" i="15"/>
  <c r="K24" i="15" s="1"/>
  <c r="K22" i="15"/>
  <c r="G20" i="15"/>
  <c r="F20" i="15"/>
  <c r="E20" i="15"/>
  <c r="D20" i="15"/>
  <c r="C20" i="15"/>
  <c r="K18" i="15"/>
  <c r="K9" i="15"/>
  <c r="G6" i="15"/>
  <c r="E6" i="15"/>
  <c r="D6" i="15"/>
  <c r="C6" i="15"/>
  <c r="K4" i="15"/>
  <c r="B14" i="13"/>
  <c r="C11" i="13" s="1"/>
  <c r="C13" i="13"/>
  <c r="C12" i="13"/>
  <c r="B9" i="13"/>
  <c r="C6" i="13" s="1"/>
  <c r="C7" i="13"/>
  <c r="B38" i="12"/>
  <c r="C37" i="12" s="1"/>
  <c r="B32" i="12"/>
  <c r="B27" i="12"/>
  <c r="C25" i="12"/>
  <c r="C23" i="12"/>
  <c r="C20" i="12"/>
  <c r="C18" i="12"/>
  <c r="C13" i="12"/>
  <c r="C12" i="12"/>
  <c r="C11" i="12"/>
  <c r="C10" i="12"/>
  <c r="C8" i="12"/>
  <c r="C7" i="12"/>
  <c r="C6" i="12"/>
  <c r="C5" i="12"/>
  <c r="B102" i="11"/>
  <c r="C100" i="11" s="1"/>
  <c r="B97" i="11"/>
  <c r="C94" i="11" s="1"/>
  <c r="B91" i="11"/>
  <c r="C86" i="11" s="1"/>
  <c r="D82" i="11"/>
  <c r="E79" i="11" s="1"/>
  <c r="B82" i="11"/>
  <c r="C81" i="11" s="1"/>
  <c r="D73" i="11"/>
  <c r="E72" i="11" s="1"/>
  <c r="B73" i="11"/>
  <c r="C72" i="11" s="1"/>
  <c r="D65" i="11"/>
  <c r="E64" i="11" s="1"/>
  <c r="B65" i="11"/>
  <c r="B49" i="11"/>
  <c r="C48" i="11" s="1"/>
  <c r="B44" i="11"/>
  <c r="C44" i="11" s="1"/>
  <c r="B38" i="11"/>
  <c r="C36" i="11" s="1"/>
  <c r="B29" i="11"/>
  <c r="C28" i="11" s="1"/>
  <c r="D22" i="11"/>
  <c r="B22" i="11"/>
  <c r="C18" i="11" s="1"/>
  <c r="D14" i="11"/>
  <c r="B14" i="11"/>
  <c r="C8" i="11" s="1"/>
  <c r="P9" i="28"/>
  <c r="O9" i="28"/>
  <c r="N9" i="28"/>
  <c r="M9" i="28"/>
  <c r="L9" i="28"/>
  <c r="K9" i="28"/>
  <c r="J9" i="28"/>
  <c r="I9" i="28"/>
  <c r="H9" i="28"/>
  <c r="G9" i="28"/>
  <c r="F9" i="28"/>
  <c r="E9" i="28"/>
  <c r="D9" i="28"/>
  <c r="C9" i="28"/>
  <c r="B9" i="28"/>
  <c r="Q13" i="27"/>
  <c r="P9" i="27"/>
  <c r="O9" i="27"/>
  <c r="N9" i="27"/>
  <c r="M9" i="27"/>
  <c r="L9" i="27"/>
  <c r="K9" i="27"/>
  <c r="J9" i="27"/>
  <c r="I9" i="27"/>
  <c r="H9" i="27"/>
  <c r="G9" i="27"/>
  <c r="F9" i="27"/>
  <c r="E9" i="27"/>
  <c r="D9" i="27"/>
  <c r="C9" i="27"/>
  <c r="B9" i="27"/>
  <c r="Q8" i="27"/>
  <c r="Q7" i="27"/>
  <c r="Q6" i="27"/>
  <c r="Q5" i="27"/>
  <c r="Q4" i="27"/>
  <c r="P35" i="10"/>
  <c r="N35" i="10"/>
  <c r="O35" i="10" s="1"/>
  <c r="L35" i="10"/>
  <c r="M35" i="10" s="1"/>
  <c r="J35" i="10"/>
  <c r="K35" i="10" s="1"/>
  <c r="H35" i="10"/>
  <c r="I35" i="10" s="1"/>
  <c r="F35" i="10"/>
  <c r="G35" i="10" s="1"/>
  <c r="B35" i="10"/>
  <c r="C31" i="10" s="1"/>
  <c r="R34" i="10"/>
  <c r="Q34" i="10"/>
  <c r="R33" i="10"/>
  <c r="O33" i="10"/>
  <c r="G33" i="10"/>
  <c r="R32" i="10"/>
  <c r="G32" i="10"/>
  <c r="C32" i="10"/>
  <c r="R31" i="10"/>
  <c r="K31" i="10"/>
  <c r="I31" i="10"/>
  <c r="G31" i="10"/>
  <c r="P29" i="10"/>
  <c r="Q27" i="10" s="1"/>
  <c r="N29" i="10"/>
  <c r="L29" i="10"/>
  <c r="M24" i="10" s="1"/>
  <c r="J29" i="10"/>
  <c r="K25" i="10" s="1"/>
  <c r="H29" i="10"/>
  <c r="I28" i="10" s="1"/>
  <c r="F29" i="10"/>
  <c r="G27" i="10" s="1"/>
  <c r="D29" i="10"/>
  <c r="B29" i="10"/>
  <c r="R28" i="10"/>
  <c r="O28" i="10"/>
  <c r="M28" i="10"/>
  <c r="C28" i="10"/>
  <c r="R27" i="10"/>
  <c r="O27" i="10"/>
  <c r="I27" i="10"/>
  <c r="R26" i="10"/>
  <c r="M26" i="10"/>
  <c r="I26" i="10"/>
  <c r="R25" i="10"/>
  <c r="Q25" i="10"/>
  <c r="M25" i="10"/>
  <c r="I25" i="10"/>
  <c r="R24" i="10"/>
  <c r="I24" i="10"/>
  <c r="I29" i="10" s="1"/>
  <c r="R23" i="10"/>
  <c r="O23" i="10"/>
  <c r="P21" i="10"/>
  <c r="Q20" i="10" s="1"/>
  <c r="E21" i="10"/>
  <c r="R20" i="10"/>
  <c r="O20" i="10"/>
  <c r="M20" i="10"/>
  <c r="K20" i="10"/>
  <c r="I20" i="10"/>
  <c r="G20" i="10"/>
  <c r="C20" i="10"/>
  <c r="R19" i="10"/>
  <c r="Q19" i="10"/>
  <c r="O19" i="10"/>
  <c r="M19" i="10"/>
  <c r="K19" i="10"/>
  <c r="I19" i="10"/>
  <c r="C19" i="10"/>
  <c r="R18" i="10"/>
  <c r="M18" i="10"/>
  <c r="I18" i="10"/>
  <c r="G18" i="10"/>
  <c r="R17" i="10"/>
  <c r="O17" i="10"/>
  <c r="M17" i="10"/>
  <c r="K17" i="10"/>
  <c r="G17" i="10"/>
  <c r="C17" i="10"/>
  <c r="R16" i="10"/>
  <c r="O16" i="10"/>
  <c r="K16" i="10"/>
  <c r="I16" i="10"/>
  <c r="G16" i="10"/>
  <c r="C16" i="10"/>
  <c r="R15" i="10"/>
  <c r="Q15" i="10"/>
  <c r="O15" i="10"/>
  <c r="M15" i="10"/>
  <c r="K15" i="10"/>
  <c r="K21" i="10" s="1"/>
  <c r="I15" i="10"/>
  <c r="G15" i="10"/>
  <c r="C15" i="10"/>
  <c r="P13" i="10"/>
  <c r="Q11" i="10" s="1"/>
  <c r="N13" i="10"/>
  <c r="O9" i="10" s="1"/>
  <c r="L13" i="10"/>
  <c r="J13" i="10"/>
  <c r="K12" i="10" s="1"/>
  <c r="H13" i="10"/>
  <c r="I6" i="10" s="1"/>
  <c r="F13" i="10"/>
  <c r="G11" i="10" s="1"/>
  <c r="D13" i="10"/>
  <c r="B13" i="10"/>
  <c r="C10" i="10" s="1"/>
  <c r="R12" i="10"/>
  <c r="O12" i="10"/>
  <c r="E12" i="10"/>
  <c r="C12" i="10"/>
  <c r="R11" i="10"/>
  <c r="C11" i="10"/>
  <c r="R10" i="10"/>
  <c r="K10" i="10"/>
  <c r="E10" i="10"/>
  <c r="R9" i="10"/>
  <c r="K9" i="10"/>
  <c r="C9" i="10"/>
  <c r="R8" i="10"/>
  <c r="O8" i="10"/>
  <c r="M8" i="10"/>
  <c r="K8" i="10"/>
  <c r="E8" i="10"/>
  <c r="R7" i="10"/>
  <c r="K7" i="10"/>
  <c r="R6" i="10"/>
  <c r="K6" i="10"/>
  <c r="C6" i="10"/>
  <c r="M5" i="10"/>
  <c r="E5" i="10"/>
  <c r="C5" i="10"/>
  <c r="I48" i="25"/>
  <c r="H48" i="25"/>
  <c r="G48" i="25"/>
  <c r="F48" i="25"/>
  <c r="E48" i="25"/>
  <c r="D48" i="25"/>
  <c r="C48" i="25"/>
  <c r="B48" i="25"/>
  <c r="J47" i="25"/>
  <c r="J46" i="25"/>
  <c r="J45" i="25"/>
  <c r="J44" i="25"/>
  <c r="J43" i="25"/>
  <c r="J42" i="25"/>
  <c r="J41" i="25"/>
  <c r="J40" i="25"/>
  <c r="J39" i="25"/>
  <c r="J38" i="25"/>
  <c r="J37" i="25"/>
  <c r="J36" i="25"/>
  <c r="J35" i="25"/>
  <c r="J34" i="25"/>
  <c r="J33" i="25"/>
  <c r="J32" i="25"/>
  <c r="J31" i="25"/>
  <c r="J30" i="25"/>
  <c r="J29" i="25"/>
  <c r="I23" i="25"/>
  <c r="H23" i="25"/>
  <c r="G23" i="25"/>
  <c r="F23" i="25"/>
  <c r="E23" i="25"/>
  <c r="D23" i="25"/>
  <c r="C23" i="25"/>
  <c r="B23" i="25"/>
  <c r="J22" i="25"/>
  <c r="J21" i="25"/>
  <c r="J20" i="25"/>
  <c r="J19" i="25"/>
  <c r="J18" i="25"/>
  <c r="J17" i="25"/>
  <c r="J16" i="25"/>
  <c r="J15" i="25"/>
  <c r="J14" i="25"/>
  <c r="J13" i="25"/>
  <c r="J12" i="25"/>
  <c r="J11" i="25"/>
  <c r="J10" i="25"/>
  <c r="J9" i="25"/>
  <c r="J8" i="25"/>
  <c r="J7" i="25"/>
  <c r="J6" i="25"/>
  <c r="J5" i="25"/>
  <c r="J4" i="25"/>
  <c r="E14" i="26"/>
  <c r="C14" i="26"/>
  <c r="E7" i="26"/>
  <c r="C7" i="26"/>
  <c r="E6" i="26"/>
  <c r="C6" i="26"/>
  <c r="D70" i="8"/>
  <c r="B70" i="8"/>
  <c r="C67" i="8" s="1"/>
  <c r="E56" i="8"/>
  <c r="C57" i="8"/>
  <c r="C56" i="8"/>
  <c r="C52" i="8"/>
  <c r="C51" i="8"/>
  <c r="D40" i="8"/>
  <c r="E38" i="8" s="1"/>
  <c r="B40" i="8"/>
  <c r="D33" i="8"/>
  <c r="E31" i="8" s="1"/>
  <c r="B33" i="8"/>
  <c r="C31" i="8" s="1"/>
  <c r="D23" i="8"/>
  <c r="E22" i="8" s="1"/>
  <c r="B23" i="8"/>
  <c r="C22" i="8" s="1"/>
  <c r="D14" i="8"/>
  <c r="E13" i="8" s="1"/>
  <c r="B14" i="8"/>
  <c r="C11" i="8" s="1"/>
  <c r="P35" i="7"/>
  <c r="O35" i="7"/>
  <c r="N35" i="7"/>
  <c r="M35" i="7"/>
  <c r="L35" i="7"/>
  <c r="K35" i="7"/>
  <c r="J35" i="7"/>
  <c r="I35" i="7"/>
  <c r="H35" i="7"/>
  <c r="G35" i="7"/>
  <c r="F35" i="7"/>
  <c r="E35" i="7"/>
  <c r="D35" i="7"/>
  <c r="C35" i="7"/>
  <c r="B35" i="7"/>
  <c r="P31" i="7"/>
  <c r="O31" i="7"/>
  <c r="N31" i="7"/>
  <c r="M31" i="7"/>
  <c r="L31" i="7"/>
  <c r="K31" i="7"/>
  <c r="J31" i="7"/>
  <c r="H31" i="7"/>
  <c r="G31" i="7"/>
  <c r="F31" i="7"/>
  <c r="E31" i="7"/>
  <c r="D31" i="7"/>
  <c r="C31" i="7"/>
  <c r="B31" i="7"/>
  <c r="Q24" i="7"/>
  <c r="Q23" i="7"/>
  <c r="Q19" i="7"/>
  <c r="Q18" i="7"/>
  <c r="Q14" i="7"/>
  <c r="Q13" i="7"/>
  <c r="Q9" i="7"/>
  <c r="Q5" i="7"/>
  <c r="N6" i="7" s="1"/>
  <c r="R64" i="4"/>
  <c r="R63" i="4"/>
  <c r="R62" i="4"/>
  <c r="R61" i="4"/>
  <c r="R60" i="4"/>
  <c r="R59" i="4"/>
  <c r="R58" i="4"/>
  <c r="R57" i="4"/>
  <c r="R56" i="4"/>
  <c r="R55" i="4"/>
  <c r="R54" i="4"/>
  <c r="R53" i="4"/>
  <c r="R40" i="4"/>
  <c r="R39" i="4"/>
  <c r="R38" i="4"/>
  <c r="R37" i="4"/>
  <c r="R36" i="4"/>
  <c r="R35" i="4"/>
  <c r="R34" i="4"/>
  <c r="R33" i="4"/>
  <c r="R32" i="4"/>
  <c r="R31" i="4"/>
  <c r="R30" i="4"/>
  <c r="R29" i="4"/>
  <c r="P31" i="5"/>
  <c r="O31" i="5"/>
  <c r="N31" i="5"/>
  <c r="M31" i="5"/>
  <c r="L31" i="5"/>
  <c r="K31" i="5"/>
  <c r="J31" i="5"/>
  <c r="I31" i="5"/>
  <c r="H31" i="5"/>
  <c r="G31" i="5"/>
  <c r="F31" i="5"/>
  <c r="E31" i="5"/>
  <c r="D31" i="5"/>
  <c r="C31" i="5"/>
  <c r="B31" i="5"/>
  <c r="Q30" i="5"/>
  <c r="Q29" i="5"/>
  <c r="Q28" i="5"/>
  <c r="Q27" i="5"/>
  <c r="P24" i="5"/>
  <c r="O24" i="5"/>
  <c r="N24" i="5"/>
  <c r="M24" i="5"/>
  <c r="L24" i="5"/>
  <c r="K24" i="5"/>
  <c r="J24" i="5"/>
  <c r="I24" i="5"/>
  <c r="H24" i="5"/>
  <c r="G24" i="5"/>
  <c r="F24" i="5"/>
  <c r="E24" i="5"/>
  <c r="D24" i="5"/>
  <c r="C24" i="5"/>
  <c r="B24" i="5"/>
  <c r="Q23" i="5"/>
  <c r="Q22" i="5"/>
  <c r="Q21" i="5"/>
  <c r="Q20" i="5"/>
  <c r="P16" i="5"/>
  <c r="O16" i="5"/>
  <c r="N16" i="5"/>
  <c r="M16" i="5"/>
  <c r="L16" i="5"/>
  <c r="K16" i="5"/>
  <c r="J16" i="5"/>
  <c r="I16" i="5"/>
  <c r="H16" i="5"/>
  <c r="G16" i="5"/>
  <c r="F16" i="5"/>
  <c r="E16" i="5"/>
  <c r="D16" i="5"/>
  <c r="C16" i="5"/>
  <c r="B16" i="5"/>
  <c r="Q15" i="5"/>
  <c r="Q14" i="5"/>
  <c r="Q13" i="5"/>
  <c r="Q12" i="5"/>
  <c r="P9" i="5"/>
  <c r="O9" i="5"/>
  <c r="N9" i="5"/>
  <c r="M9" i="5"/>
  <c r="L9" i="5"/>
  <c r="K9" i="5"/>
  <c r="J9" i="5"/>
  <c r="I9" i="5"/>
  <c r="H9" i="5"/>
  <c r="G9" i="5"/>
  <c r="F9" i="5"/>
  <c r="E9" i="5"/>
  <c r="D9" i="5"/>
  <c r="C9" i="5"/>
  <c r="B9" i="5"/>
  <c r="Q8" i="5"/>
  <c r="Q7" i="5"/>
  <c r="Q6" i="5"/>
  <c r="Q5" i="5"/>
  <c r="P31" i="3"/>
  <c r="O31" i="3"/>
  <c r="N31" i="3"/>
  <c r="M31" i="3"/>
  <c r="L31" i="3"/>
  <c r="K31" i="3"/>
  <c r="J31" i="3"/>
  <c r="I31" i="3"/>
  <c r="H31" i="3"/>
  <c r="G31" i="3"/>
  <c r="F31" i="3"/>
  <c r="E31" i="3"/>
  <c r="D31" i="3"/>
  <c r="C31" i="3"/>
  <c r="B31" i="3"/>
  <c r="Q30" i="3"/>
  <c r="Q29" i="3"/>
  <c r="Q28" i="3"/>
  <c r="Q27" i="3"/>
  <c r="P24" i="3"/>
  <c r="O24" i="3"/>
  <c r="N24" i="3"/>
  <c r="M24" i="3"/>
  <c r="L24" i="3"/>
  <c r="K24" i="3"/>
  <c r="J24" i="3"/>
  <c r="I24" i="3"/>
  <c r="H24" i="3"/>
  <c r="G24" i="3"/>
  <c r="F24" i="3"/>
  <c r="E24" i="3"/>
  <c r="D24" i="3"/>
  <c r="C24" i="3"/>
  <c r="B24" i="3"/>
  <c r="Q23" i="3"/>
  <c r="Q22" i="3"/>
  <c r="Q21" i="3"/>
  <c r="Q20" i="3"/>
  <c r="P16" i="3"/>
  <c r="O16" i="3"/>
  <c r="N16" i="3"/>
  <c r="M16" i="3"/>
  <c r="L16" i="3"/>
  <c r="K16" i="3"/>
  <c r="J16" i="3"/>
  <c r="I16" i="3"/>
  <c r="H16" i="3"/>
  <c r="G16" i="3"/>
  <c r="F16" i="3"/>
  <c r="E16" i="3"/>
  <c r="D16" i="3"/>
  <c r="C16" i="3"/>
  <c r="B16" i="3"/>
  <c r="Q15" i="3"/>
  <c r="Q14" i="3"/>
  <c r="Q12" i="3"/>
  <c r="P9" i="3"/>
  <c r="O9" i="3"/>
  <c r="N9" i="3"/>
  <c r="M9" i="3"/>
  <c r="L9" i="3"/>
  <c r="K9" i="3"/>
  <c r="J9" i="3"/>
  <c r="I9" i="3"/>
  <c r="H9" i="3"/>
  <c r="G9" i="3"/>
  <c r="F9" i="3"/>
  <c r="E9" i="3"/>
  <c r="D9" i="3"/>
  <c r="C9" i="3"/>
  <c r="B9" i="3"/>
  <c r="Q8" i="3"/>
  <c r="Q7" i="3"/>
  <c r="Q6" i="3"/>
  <c r="Q5" i="3"/>
  <c r="Q18" i="2"/>
  <c r="R18" i="2" s="1"/>
  <c r="O18" i="2"/>
  <c r="P18" i="2" s="1"/>
  <c r="M18" i="2"/>
  <c r="N17" i="2" s="1"/>
  <c r="K18" i="2"/>
  <c r="L17" i="2" s="1"/>
  <c r="I18" i="2"/>
  <c r="J14" i="2" s="1"/>
  <c r="G18" i="2"/>
  <c r="H17" i="2" s="1"/>
  <c r="E18" i="2"/>
  <c r="F17" i="2" s="1"/>
  <c r="C18" i="2"/>
  <c r="D18" i="2" s="1"/>
  <c r="P17" i="2"/>
  <c r="P16" i="2"/>
  <c r="D16" i="2"/>
  <c r="P15" i="2"/>
  <c r="N14" i="2"/>
  <c r="L14" i="2"/>
  <c r="H14" i="2"/>
  <c r="F14" i="2"/>
  <c r="Q12" i="2"/>
  <c r="O12" i="2"/>
  <c r="P8" i="2" s="1"/>
  <c r="M12" i="2"/>
  <c r="N12" i="2" s="1"/>
  <c r="K12" i="2"/>
  <c r="L11" i="2" s="1"/>
  <c r="I12" i="2"/>
  <c r="J11" i="2" s="1"/>
  <c r="G12" i="2"/>
  <c r="H12" i="2" s="1"/>
  <c r="E12" i="2"/>
  <c r="F12" i="2" s="1"/>
  <c r="D12" i="2"/>
  <c r="C12" i="2"/>
  <c r="H11" i="2"/>
  <c r="F11" i="2"/>
  <c r="D11" i="2"/>
  <c r="H10" i="2"/>
  <c r="F10" i="2"/>
  <c r="D10" i="2"/>
  <c r="D9" i="2"/>
  <c r="H8" i="2"/>
  <c r="D8" i="2"/>
  <c r="P6" i="2"/>
  <c r="N6" i="2"/>
  <c r="L6" i="2"/>
  <c r="J6" i="2"/>
  <c r="H6" i="2"/>
  <c r="F6" i="2"/>
  <c r="D6" i="2"/>
  <c r="P5" i="2"/>
  <c r="N5" i="2"/>
  <c r="L5" i="2"/>
  <c r="J5" i="2"/>
  <c r="H5" i="2"/>
  <c r="F5" i="2"/>
  <c r="D5" i="2"/>
  <c r="O4" i="2"/>
  <c r="P4" i="2" s="1"/>
  <c r="M4" i="2"/>
  <c r="N4" i="2" s="1"/>
  <c r="L4" i="2"/>
  <c r="K4" i="2"/>
  <c r="I4" i="2"/>
  <c r="J4" i="2" s="1"/>
  <c r="G4" i="2"/>
  <c r="H4" i="2" s="1"/>
  <c r="E4" i="2"/>
  <c r="F4" i="2" s="1"/>
  <c r="C4" i="2"/>
  <c r="D4" i="2" s="1"/>
  <c r="C67" i="11" l="1"/>
  <c r="C69" i="11"/>
  <c r="C79" i="11"/>
  <c r="J17" i="5"/>
  <c r="C37" i="8"/>
  <c r="C38" i="8"/>
  <c r="K5" i="10"/>
  <c r="K13" i="10" s="1"/>
  <c r="G6" i="10"/>
  <c r="C7" i="10"/>
  <c r="C8" i="10"/>
  <c r="G9" i="10"/>
  <c r="O10" i="10"/>
  <c r="K11" i="10"/>
  <c r="G12" i="10"/>
  <c r="Q16" i="10"/>
  <c r="G23" i="10"/>
  <c r="G24" i="10"/>
  <c r="M27" i="10"/>
  <c r="O32" i="10"/>
  <c r="M33" i="10"/>
  <c r="K34" i="10"/>
  <c r="R30" i="22"/>
  <c r="P14" i="2"/>
  <c r="L18" i="2"/>
  <c r="L17" i="5"/>
  <c r="O5" i="10"/>
  <c r="O6" i="10"/>
  <c r="O7" i="10"/>
  <c r="G8" i="10"/>
  <c r="G13" i="10" s="1"/>
  <c r="G10" i="10"/>
  <c r="D17" i="2"/>
  <c r="K17" i="5"/>
  <c r="F9" i="2"/>
  <c r="J16" i="2"/>
  <c r="F8" i="2"/>
  <c r="H9" i="2"/>
  <c r="L10" i="2"/>
  <c r="D15" i="2"/>
  <c r="L16" i="2"/>
  <c r="G5" i="10"/>
  <c r="O31" i="10"/>
  <c r="K32" i="10"/>
  <c r="K33" i="10"/>
  <c r="I34" i="10"/>
  <c r="B34" i="22"/>
  <c r="E25" i="10"/>
  <c r="E26" i="10"/>
  <c r="E27" i="10"/>
  <c r="E24" i="10"/>
  <c r="E28" i="10"/>
  <c r="R29" i="10"/>
  <c r="S25" i="10" s="1"/>
  <c r="M29" i="10"/>
  <c r="E57" i="11"/>
  <c r="C19" i="8"/>
  <c r="I9" i="10"/>
  <c r="I11" i="10"/>
  <c r="Q24" i="10"/>
  <c r="C34" i="10"/>
  <c r="Q9" i="27"/>
  <c r="E68" i="11"/>
  <c r="K6" i="15"/>
  <c r="P34" i="22"/>
  <c r="H16" i="2"/>
  <c r="H18" i="2"/>
  <c r="O21" i="10"/>
  <c r="Q26" i="10"/>
  <c r="G28" i="10"/>
  <c r="Q28" i="10"/>
  <c r="C33" i="10"/>
  <c r="C35" i="10"/>
  <c r="E60" i="11"/>
  <c r="E69" i="11"/>
  <c r="H11" i="22"/>
  <c r="R11" i="22" s="1"/>
  <c r="H18" i="22"/>
  <c r="J8" i="2"/>
  <c r="P9" i="2"/>
  <c r="P11" i="2"/>
  <c r="D14" i="2"/>
  <c r="H15" i="2"/>
  <c r="Q23" i="10"/>
  <c r="H10" i="27"/>
  <c r="P10" i="27"/>
  <c r="E62" i="11"/>
  <c r="E67" i="11"/>
  <c r="C71" i="11"/>
  <c r="C80" i="11"/>
  <c r="R15" i="22"/>
  <c r="K18" i="25"/>
  <c r="Q10" i="27"/>
  <c r="R9" i="27"/>
  <c r="K10" i="27"/>
  <c r="C10" i="27"/>
  <c r="R6" i="27"/>
  <c r="O10" i="27"/>
  <c r="G10" i="27"/>
  <c r="L10" i="27"/>
  <c r="D10" i="27"/>
  <c r="R4" i="27"/>
  <c r="R8" i="27"/>
  <c r="O13" i="10"/>
  <c r="Q12" i="10"/>
  <c r="Q10" i="10"/>
  <c r="Q8" i="10"/>
  <c r="Q5" i="10"/>
  <c r="I21" i="10"/>
  <c r="C26" i="10"/>
  <c r="C27" i="10"/>
  <c r="C23" i="10"/>
  <c r="R7" i="27"/>
  <c r="C96" i="11"/>
  <c r="C95" i="11"/>
  <c r="L8" i="2"/>
  <c r="N10" i="2"/>
  <c r="L12" i="2"/>
  <c r="P12" i="2"/>
  <c r="J18" i="2"/>
  <c r="J17" i="2"/>
  <c r="E69" i="8"/>
  <c r="E63" i="8"/>
  <c r="J23" i="25"/>
  <c r="K20" i="25" s="1"/>
  <c r="Q9" i="10"/>
  <c r="M6" i="10"/>
  <c r="M11" i="10"/>
  <c r="M9" i="10"/>
  <c r="S23" i="10"/>
  <c r="S24" i="10"/>
  <c r="S26" i="10"/>
  <c r="O25" i="10"/>
  <c r="O26" i="10"/>
  <c r="Q32" i="10"/>
  <c r="Q33" i="10"/>
  <c r="R5" i="27"/>
  <c r="H34" i="22"/>
  <c r="R10" i="22"/>
  <c r="C34" i="22"/>
  <c r="K11" i="25"/>
  <c r="K19" i="25"/>
  <c r="L9" i="2"/>
  <c r="P10" i="2"/>
  <c r="R10" i="2"/>
  <c r="R11" i="2"/>
  <c r="R9" i="2"/>
  <c r="F18" i="2"/>
  <c r="F16" i="2"/>
  <c r="K7" i="25"/>
  <c r="K15" i="25"/>
  <c r="G24" i="25"/>
  <c r="K36" i="25"/>
  <c r="F49" i="25"/>
  <c r="J48" i="25"/>
  <c r="K32" i="25" s="1"/>
  <c r="Q7" i="10"/>
  <c r="M12" i="10"/>
  <c r="I7" i="10"/>
  <c r="I12" i="10"/>
  <c r="I10" i="10"/>
  <c r="I8" i="10"/>
  <c r="I5" i="10"/>
  <c r="C24" i="10"/>
  <c r="O24" i="10"/>
  <c r="C25" i="10"/>
  <c r="K27" i="10"/>
  <c r="K23" i="10"/>
  <c r="K28" i="10"/>
  <c r="K24" i="10"/>
  <c r="Q31" i="10"/>
  <c r="M34" i="10"/>
  <c r="M31" i="10"/>
  <c r="Q35" i="10"/>
  <c r="E10" i="27"/>
  <c r="I10" i="27"/>
  <c r="M10" i="27"/>
  <c r="Q9" i="28"/>
  <c r="D10" i="28" s="1"/>
  <c r="C64" i="11"/>
  <c r="C57" i="11"/>
  <c r="C88" i="11"/>
  <c r="C87" i="11"/>
  <c r="L34" i="22"/>
  <c r="N18" i="2"/>
  <c r="N16" i="2"/>
  <c r="N9" i="2"/>
  <c r="N11" i="2"/>
  <c r="F15" i="2"/>
  <c r="E54" i="8"/>
  <c r="E62" i="8"/>
  <c r="K13" i="25"/>
  <c r="D24" i="25"/>
  <c r="H24" i="25"/>
  <c r="C13" i="10"/>
  <c r="Q6" i="10"/>
  <c r="M10" i="10"/>
  <c r="E6" i="10"/>
  <c r="E11" i="10"/>
  <c r="E9" i="10"/>
  <c r="G21" i="10"/>
  <c r="R21" i="10"/>
  <c r="S17" i="10" s="1"/>
  <c r="Q17" i="10"/>
  <c r="Q18" i="10"/>
  <c r="S27" i="10"/>
  <c r="G25" i="10"/>
  <c r="G29" i="10" s="1"/>
  <c r="G26" i="10"/>
  <c r="R35" i="10"/>
  <c r="S33" i="10" s="1"/>
  <c r="I32" i="10"/>
  <c r="I33" i="10"/>
  <c r="B10" i="27"/>
  <c r="F10" i="27"/>
  <c r="J10" i="27"/>
  <c r="N10" i="27"/>
  <c r="E10" i="11"/>
  <c r="E7" i="11"/>
  <c r="E12" i="11"/>
  <c r="E8" i="11"/>
  <c r="E13" i="11"/>
  <c r="E6" i="11"/>
  <c r="E11" i="11"/>
  <c r="Q15" i="7"/>
  <c r="Q25" i="7"/>
  <c r="K31" i="25"/>
  <c r="K34" i="25"/>
  <c r="K38" i="25"/>
  <c r="K42" i="25"/>
  <c r="K46" i="25"/>
  <c r="G34" i="10"/>
  <c r="O34" i="10"/>
  <c r="E61" i="11"/>
  <c r="C31" i="12"/>
  <c r="C30" i="12"/>
  <c r="C29" i="12"/>
  <c r="K30" i="25"/>
  <c r="K33" i="25"/>
  <c r="K37" i="25"/>
  <c r="K41" i="25"/>
  <c r="K45" i="25"/>
  <c r="R13" i="10"/>
  <c r="S10" i="10" s="1"/>
  <c r="M21" i="10"/>
  <c r="E20" i="11"/>
  <c r="E16" i="11"/>
  <c r="E21" i="11"/>
  <c r="E17" i="11"/>
  <c r="E18" i="11"/>
  <c r="K20" i="15"/>
  <c r="K28" i="15"/>
  <c r="Q20" i="7"/>
  <c r="C26" i="8"/>
  <c r="E6" i="8"/>
  <c r="C28" i="8"/>
  <c r="C36" i="8"/>
  <c r="E65" i="8"/>
  <c r="E70" i="8"/>
  <c r="C9" i="8"/>
  <c r="C30" i="8"/>
  <c r="E67" i="8"/>
  <c r="C6" i="7"/>
  <c r="K6" i="7"/>
  <c r="R67" i="4"/>
  <c r="C14" i="13"/>
  <c r="C5" i="13"/>
  <c r="G6" i="7"/>
  <c r="D10" i="7"/>
  <c r="H10" i="7"/>
  <c r="L10" i="7"/>
  <c r="P10" i="7"/>
  <c r="C10" i="7"/>
  <c r="K10" i="7"/>
  <c r="E10" i="7"/>
  <c r="I10" i="7"/>
  <c r="M10" i="7"/>
  <c r="B10" i="7"/>
  <c r="F10" i="7"/>
  <c r="J10" i="7"/>
  <c r="N10" i="7"/>
  <c r="G10" i="7"/>
  <c r="O10" i="7"/>
  <c r="C9" i="13"/>
  <c r="C46" i="11"/>
  <c r="C43" i="11"/>
  <c r="C6" i="11"/>
  <c r="C11" i="11"/>
  <c r="C14" i="11"/>
  <c r="C9" i="11"/>
  <c r="C12" i="11"/>
  <c r="C7" i="11"/>
  <c r="C10" i="11"/>
  <c r="E7" i="8"/>
  <c r="C17" i="8"/>
  <c r="C29" i="8"/>
  <c r="E53" i="8"/>
  <c r="C63" i="8"/>
  <c r="C21" i="8"/>
  <c r="C27" i="8"/>
  <c r="C62" i="8"/>
  <c r="C64" i="8"/>
  <c r="E57" i="8"/>
  <c r="C32" i="5"/>
  <c r="Q24" i="5"/>
  <c r="R65" i="4"/>
  <c r="R66" i="4"/>
  <c r="R41" i="4"/>
  <c r="C21" i="10"/>
  <c r="C34" i="11"/>
  <c r="C33" i="11"/>
  <c r="C37" i="11"/>
  <c r="C49" i="11"/>
  <c r="E70" i="11"/>
  <c r="E80" i="11"/>
  <c r="C85" i="11"/>
  <c r="C89" i="11"/>
  <c r="C101" i="11"/>
  <c r="C62" i="11"/>
  <c r="C22" i="11"/>
  <c r="C31" i="11"/>
  <c r="C35" i="11"/>
  <c r="C38" i="11"/>
  <c r="C99" i="11"/>
  <c r="C60" i="11"/>
  <c r="C13" i="11"/>
  <c r="C16" i="11"/>
  <c r="C20" i="11"/>
  <c r="C32" i="11"/>
  <c r="C58" i="11"/>
  <c r="C61" i="11"/>
  <c r="C68" i="11"/>
  <c r="C70" i="11"/>
  <c r="C42" i="11"/>
  <c r="C41" i="11"/>
  <c r="C27" i="11"/>
  <c r="C26" i="11"/>
  <c r="C17" i="11"/>
  <c r="C19" i="11"/>
  <c r="C21" i="11"/>
  <c r="R42" i="4"/>
  <c r="R24" i="4"/>
  <c r="R23" i="4"/>
  <c r="R22" i="4"/>
  <c r="J12" i="2"/>
  <c r="J9" i="2"/>
  <c r="J10" i="2"/>
  <c r="R86" i="4"/>
  <c r="R84" i="4"/>
  <c r="R85" i="4"/>
  <c r="C7" i="8"/>
  <c r="E9" i="8"/>
  <c r="C12" i="8"/>
  <c r="E17" i="8"/>
  <c r="E19" i="8"/>
  <c r="E21" i="8"/>
  <c r="E26" i="8"/>
  <c r="E28" i="8"/>
  <c r="E32" i="8"/>
  <c r="E37" i="8"/>
  <c r="E39" i="8"/>
  <c r="E52" i="8"/>
  <c r="E55" i="8"/>
  <c r="C65" i="8"/>
  <c r="C68" i="8"/>
  <c r="C10" i="8"/>
  <c r="C13" i="8"/>
  <c r="C18" i="8"/>
  <c r="C20" i="8"/>
  <c r="C69" i="8"/>
  <c r="C6" i="8"/>
  <c r="C8" i="8"/>
  <c r="E18" i="8"/>
  <c r="E20" i="8"/>
  <c r="E27" i="8"/>
  <c r="E29" i="8"/>
  <c r="E36" i="8"/>
  <c r="E51" i="8"/>
  <c r="C54" i="8"/>
  <c r="C66" i="8"/>
  <c r="C53" i="8"/>
  <c r="C55" i="8"/>
  <c r="C26" i="12"/>
  <c r="C24" i="12"/>
  <c r="C27" i="12" s="1"/>
  <c r="C34" i="12"/>
  <c r="C38" i="12"/>
  <c r="C35" i="12"/>
  <c r="C17" i="12"/>
  <c r="C15" i="12"/>
  <c r="C19" i="12"/>
  <c r="C16" i="12"/>
  <c r="O6" i="7"/>
  <c r="D6" i="7"/>
  <c r="H6" i="7"/>
  <c r="L6" i="7"/>
  <c r="P6" i="7"/>
  <c r="E6" i="7"/>
  <c r="M6" i="7"/>
  <c r="B6" i="7"/>
  <c r="F6" i="7"/>
  <c r="J6" i="7"/>
  <c r="Q31" i="7"/>
  <c r="R43" i="4"/>
  <c r="Q16" i="5"/>
  <c r="M17" i="5" s="1"/>
  <c r="Q9" i="5"/>
  <c r="F10" i="5" s="1"/>
  <c r="Q31" i="3"/>
  <c r="E32" i="3" s="1"/>
  <c r="Q31" i="5"/>
  <c r="R28" i="5" s="1"/>
  <c r="Q16" i="3"/>
  <c r="L17" i="3" s="1"/>
  <c r="Q24" i="3"/>
  <c r="I25" i="3" s="1"/>
  <c r="Q9" i="3"/>
  <c r="I10" i="3" s="1"/>
  <c r="R12" i="2"/>
  <c r="R14" i="2"/>
  <c r="R15" i="2"/>
  <c r="R16" i="2"/>
  <c r="R17" i="2"/>
  <c r="Q35" i="7"/>
  <c r="C82" i="11" l="1"/>
  <c r="C97" i="11"/>
  <c r="E10" i="5"/>
  <c r="L10" i="5"/>
  <c r="R29" i="5"/>
  <c r="R27" i="5"/>
  <c r="R22" i="3"/>
  <c r="R6" i="5"/>
  <c r="M10" i="5"/>
  <c r="C102" i="11"/>
  <c r="K5" i="25"/>
  <c r="C24" i="25"/>
  <c r="E49" i="25"/>
  <c r="B10" i="3"/>
  <c r="B17" i="3"/>
  <c r="E29" i="10"/>
  <c r="S29" i="10"/>
  <c r="O29" i="10"/>
  <c r="M13" i="10"/>
  <c r="C17" i="5"/>
  <c r="F17" i="5"/>
  <c r="C73" i="11"/>
  <c r="S31" i="10"/>
  <c r="R15" i="3"/>
  <c r="Q21" i="10"/>
  <c r="E13" i="10"/>
  <c r="I13" i="10"/>
  <c r="S15" i="10"/>
  <c r="S11" i="10"/>
  <c r="K35" i="25"/>
  <c r="E22" i="11"/>
  <c r="E65" i="11"/>
  <c r="K12" i="25"/>
  <c r="H17" i="5"/>
  <c r="O17" i="5"/>
  <c r="R13" i="5"/>
  <c r="E73" i="11"/>
  <c r="E32" i="5"/>
  <c r="K44" i="25"/>
  <c r="K17" i="25"/>
  <c r="Q29" i="10"/>
  <c r="L8" i="22"/>
  <c r="E10" i="28"/>
  <c r="K10" i="28"/>
  <c r="C10" i="5"/>
  <c r="R21" i="5"/>
  <c r="C29" i="11"/>
  <c r="C91" i="11"/>
  <c r="C65" i="11"/>
  <c r="E82" i="11"/>
  <c r="G25" i="5"/>
  <c r="I32" i="5"/>
  <c r="G32" i="5"/>
  <c r="S8" i="10"/>
  <c r="S5" i="10"/>
  <c r="N8" i="22"/>
  <c r="S34" i="10"/>
  <c r="K29" i="10"/>
  <c r="B49" i="25"/>
  <c r="K29" i="25"/>
  <c r="I10" i="28"/>
  <c r="S16" i="10"/>
  <c r="I49" i="25"/>
  <c r="K39" i="25"/>
  <c r="K9" i="25"/>
  <c r="Q13" i="10"/>
  <c r="S6" i="10"/>
  <c r="K6" i="25"/>
  <c r="C33" i="8"/>
  <c r="R5" i="5"/>
  <c r="R8" i="28"/>
  <c r="R9" i="28"/>
  <c r="N10" i="28"/>
  <c r="F10" i="28"/>
  <c r="J10" i="28"/>
  <c r="B10" i="28"/>
  <c r="R7" i="28"/>
  <c r="G10" i="28"/>
  <c r="R6" i="28"/>
  <c r="R34" i="22"/>
  <c r="L36" i="22" s="1"/>
  <c r="P8" i="22"/>
  <c r="H10" i="5"/>
  <c r="C21" i="12"/>
  <c r="E40" i="8"/>
  <c r="C70" i="8"/>
  <c r="N32" i="5"/>
  <c r="H32" i="5"/>
  <c r="C40" i="8"/>
  <c r="M8" i="22"/>
  <c r="C49" i="25"/>
  <c r="H49" i="25"/>
  <c r="G49" i="25"/>
  <c r="D49" i="25"/>
  <c r="K40" i="25"/>
  <c r="J8" i="22"/>
  <c r="S20" i="10"/>
  <c r="K47" i="25"/>
  <c r="E24" i="25"/>
  <c r="K8" i="25"/>
  <c r="I24" i="25"/>
  <c r="F24" i="25"/>
  <c r="K16" i="25"/>
  <c r="O8" i="22"/>
  <c r="L10" i="28"/>
  <c r="C29" i="10"/>
  <c r="S12" i="10"/>
  <c r="K14" i="25"/>
  <c r="C10" i="28"/>
  <c r="K4" i="25"/>
  <c r="J32" i="5"/>
  <c r="D32" i="5"/>
  <c r="C32" i="12"/>
  <c r="E14" i="11"/>
  <c r="S35" i="10"/>
  <c r="S32" i="10"/>
  <c r="S9" i="10"/>
  <c r="M10" i="28"/>
  <c r="S19" i="10"/>
  <c r="K43" i="25"/>
  <c r="H10" i="28"/>
  <c r="K10" i="25"/>
  <c r="P10" i="28"/>
  <c r="K8" i="22"/>
  <c r="S18" i="10"/>
  <c r="B24" i="25"/>
  <c r="Q6" i="7"/>
  <c r="C23" i="8"/>
  <c r="E14" i="8"/>
  <c r="F32" i="5"/>
  <c r="P32" i="5"/>
  <c r="O32" i="5"/>
  <c r="M32" i="5"/>
  <c r="L32" i="5"/>
  <c r="K32" i="5"/>
  <c r="R20" i="5"/>
  <c r="J25" i="5"/>
  <c r="H25" i="5"/>
  <c r="R22" i="5"/>
  <c r="F25" i="5"/>
  <c r="K25" i="5"/>
  <c r="E25" i="5"/>
  <c r="D25" i="5"/>
  <c r="B25" i="5"/>
  <c r="C25" i="5"/>
  <c r="M25" i="5"/>
  <c r="P25" i="5"/>
  <c r="R23" i="5"/>
  <c r="O25" i="5"/>
  <c r="N25" i="5"/>
  <c r="I25" i="5"/>
  <c r="M10" i="3"/>
  <c r="C14" i="8"/>
  <c r="C58" i="8"/>
  <c r="E23" i="8"/>
  <c r="E58" i="8"/>
  <c r="E33" i="8"/>
  <c r="Q10" i="7"/>
  <c r="C32" i="3"/>
  <c r="J32" i="3"/>
  <c r="J10" i="3"/>
  <c r="R29" i="3"/>
  <c r="F32" i="3"/>
  <c r="H17" i="3"/>
  <c r="O32" i="3"/>
  <c r="I17" i="3"/>
  <c r="R27" i="3"/>
  <c r="K32" i="3"/>
  <c r="N32" i="3"/>
  <c r="M17" i="3"/>
  <c r="F10" i="3"/>
  <c r="K10" i="3"/>
  <c r="E17" i="5"/>
  <c r="R14" i="5"/>
  <c r="R30" i="5"/>
  <c r="I17" i="5"/>
  <c r="D17" i="5"/>
  <c r="G17" i="5"/>
  <c r="B17" i="5"/>
  <c r="N17" i="5"/>
  <c r="R15" i="5"/>
  <c r="R12" i="5"/>
  <c r="R8" i="5"/>
  <c r="D10" i="5"/>
  <c r="O10" i="5"/>
  <c r="B10" i="5"/>
  <c r="P10" i="5"/>
  <c r="K10" i="5"/>
  <c r="N10" i="5"/>
  <c r="R7" i="5"/>
  <c r="I10" i="5"/>
  <c r="G10" i="5"/>
  <c r="J10" i="5"/>
  <c r="N25" i="3"/>
  <c r="F25" i="3"/>
  <c r="M25" i="3"/>
  <c r="E25" i="3"/>
  <c r="P25" i="3"/>
  <c r="K25" i="3"/>
  <c r="R20" i="3"/>
  <c r="R21" i="3"/>
  <c r="L25" i="3"/>
  <c r="G25" i="3"/>
  <c r="N17" i="3"/>
  <c r="F17" i="3"/>
  <c r="K17" i="3"/>
  <c r="C17" i="3"/>
  <c r="J17" i="3"/>
  <c r="O17" i="3"/>
  <c r="G17" i="3"/>
  <c r="R14" i="3"/>
  <c r="R23" i="3"/>
  <c r="H25" i="3"/>
  <c r="E17" i="3"/>
  <c r="L32" i="3"/>
  <c r="D32" i="3"/>
  <c r="R28" i="3"/>
  <c r="P32" i="3"/>
  <c r="H32" i="3"/>
  <c r="R30" i="3"/>
  <c r="C25" i="3"/>
  <c r="D17" i="3"/>
  <c r="M32" i="3"/>
  <c r="O10" i="3"/>
  <c r="B25" i="3"/>
  <c r="G32" i="3"/>
  <c r="B32" i="3"/>
  <c r="D25" i="3"/>
  <c r="B32" i="5"/>
  <c r="O25" i="3"/>
  <c r="P17" i="3"/>
  <c r="J25" i="3"/>
  <c r="P10" i="3"/>
  <c r="L10" i="3"/>
  <c r="H10" i="3"/>
  <c r="D10" i="3"/>
  <c r="R8" i="3"/>
  <c r="R6" i="3"/>
  <c r="E10" i="3"/>
  <c r="N10" i="3"/>
  <c r="R5" i="3"/>
  <c r="R7" i="3"/>
  <c r="C10" i="3"/>
  <c r="C36" i="22" l="1"/>
  <c r="H36" i="22"/>
  <c r="S21" i="10"/>
  <c r="J24" i="25"/>
  <c r="Q10" i="28"/>
  <c r="Q17" i="5"/>
  <c r="K48" i="25"/>
  <c r="K23" i="25"/>
  <c r="J49" i="25"/>
  <c r="R8" i="22"/>
  <c r="R24" i="5"/>
  <c r="R36" i="22"/>
  <c r="G36" i="22"/>
  <c r="J36" i="22"/>
  <c r="N36" i="22"/>
  <c r="K36" i="22"/>
  <c r="B36" i="22"/>
  <c r="F36" i="22"/>
  <c r="E36" i="22"/>
  <c r="O36" i="22"/>
  <c r="D36" i="22"/>
  <c r="M36" i="22"/>
  <c r="P36" i="22"/>
  <c r="S13" i="10"/>
  <c r="R31" i="5"/>
  <c r="Q25" i="5"/>
  <c r="R16" i="5"/>
  <c r="R31" i="3"/>
  <c r="Q32" i="3"/>
  <c r="R9" i="5"/>
  <c r="Q10" i="5"/>
  <c r="Q32" i="5"/>
  <c r="Q25" i="3"/>
  <c r="R16" i="3"/>
  <c r="R24" i="3"/>
  <c r="Q17" i="3"/>
  <c r="R9" i="3"/>
  <c r="Q10" i="3"/>
  <c r="B80" i="8"/>
</calcChain>
</file>

<file path=xl/sharedStrings.xml><?xml version="1.0" encoding="utf-8"?>
<sst xmlns="http://schemas.openxmlformats.org/spreadsheetml/2006/main" count="1193" uniqueCount="588">
  <si>
    <t>Semi-Annual Comparisons</t>
  </si>
  <si>
    <t>Apr 2013 through Sep 2013</t>
  </si>
  <si>
    <t>Oct 2013 through Mar 2014</t>
  </si>
  <si>
    <t>Number of Reports Received</t>
  </si>
  <si>
    <t>Substantiation Rate</t>
  </si>
  <si>
    <t>Number of Reports Investigated &amp; Closed</t>
  </si>
  <si>
    <t>Number of Reports Responded to</t>
  </si>
  <si>
    <t>Number of Children in Out-of-Home Care on the Last Day of Reporting Period</t>
  </si>
  <si>
    <t>Number of Children in Shelter for More than 21 Days</t>
  </si>
  <si>
    <t>Number and Percentage of Children Receiving Visitation In the Last Month of Reporting Period</t>
  </si>
  <si>
    <t>Number of Foster Home Spaces Available to DCS</t>
  </si>
  <si>
    <t xml:space="preserve">Number of New Foster Homes </t>
  </si>
  <si>
    <t>Number of Foster Homes Closed</t>
  </si>
  <si>
    <t>Number of Children Leaving DCS Custody</t>
  </si>
  <si>
    <t>Number of Children With a Case Plan Goal of Adoption</t>
  </si>
  <si>
    <t>Number of Children With a Finalized Adoption</t>
  </si>
  <si>
    <t>Due Jun 2018</t>
  </si>
  <si>
    <t>Reports of Child Abuse &amp; Neglect</t>
  </si>
  <si>
    <t>Neglect</t>
  </si>
  <si>
    <t>Physical Abuse</t>
  </si>
  <si>
    <t>Sexual Abuse</t>
  </si>
  <si>
    <t>Emotional Abuse</t>
  </si>
  <si>
    <t>Total</t>
  </si>
  <si>
    <t>October 2014 – March 2015</t>
  </si>
  <si>
    <t>April 2015 – September 2015</t>
  </si>
  <si>
    <t>October 2015 – March 2016</t>
  </si>
  <si>
    <t>April 2016 – September 2016</t>
  </si>
  <si>
    <t>October 2016 – March 2017</t>
  </si>
  <si>
    <t>April 2017 – September 2017</t>
  </si>
  <si>
    <t>Total Reports</t>
  </si>
  <si>
    <t>Reports assigned to DCS</t>
  </si>
  <si>
    <t>TOTAL</t>
  </si>
  <si>
    <t>APACHE</t>
  </si>
  <si>
    <t>COCHISE</t>
  </si>
  <si>
    <t>COCONINO</t>
  </si>
  <si>
    <t>GILA</t>
  </si>
  <si>
    <t>GRAHAM</t>
  </si>
  <si>
    <t>GREENLEE</t>
  </si>
  <si>
    <t>LA PAZ</t>
  </si>
  <si>
    <t>MARICOPA</t>
  </si>
  <si>
    <t>MOHAVE</t>
  </si>
  <si>
    <t>NAVAJO</t>
  </si>
  <si>
    <t>PIMA</t>
  </si>
  <si>
    <t>PINAL</t>
  </si>
  <si>
    <t>SANTA CRUZ</t>
  </si>
  <si>
    <t>YAVAPAI</t>
  </si>
  <si>
    <t>YUMA</t>
  </si>
  <si>
    <t>STATEWIDE</t>
  </si>
  <si>
    <t>% OF TOTAL</t>
  </si>
  <si>
    <t>PRIORITY 1</t>
  </si>
  <si>
    <t>PRIORITY 3</t>
  </si>
  <si>
    <t>NEGLECT</t>
  </si>
  <si>
    <t>PHYSICAL</t>
  </si>
  <si>
    <t>PRIORITY 2</t>
  </si>
  <si>
    <t>PRIORITY 4</t>
  </si>
  <si>
    <t>Investigations</t>
  </si>
  <si>
    <t>Caseload per FTE</t>
  </si>
  <si>
    <t>Filled FTE</t>
  </si>
  <si>
    <t># of Children</t>
  </si>
  <si>
    <t xml:space="preserve">Central </t>
  </si>
  <si>
    <t>Pima</t>
  </si>
  <si>
    <t>Northern</t>
  </si>
  <si>
    <t>Southeastern</t>
  </si>
  <si>
    <t>Southwestern</t>
  </si>
  <si>
    <t>Placement</t>
  </si>
  <si>
    <t>AUTHORIZED</t>
  </si>
  <si>
    <t>TRAINING</t>
  </si>
  <si>
    <t>VACANT</t>
  </si>
  <si>
    <t>NEW HIRES (Specialist Only)</t>
  </si>
  <si>
    <t>Hotline</t>
  </si>
  <si>
    <t>NEW HIRES TO STATE</t>
  </si>
  <si>
    <t>OTHER</t>
  </si>
  <si>
    <t>TOTAL NEW HIRES</t>
  </si>
  <si>
    <t>LEAVING (Specialist Only)</t>
  </si>
  <si>
    <t>SEPARATION FROM STATE SERVICE</t>
  </si>
  <si>
    <t>TRANSFERRED OUTSIDE DCS</t>
  </si>
  <si>
    <t>TOTAL LEAVING</t>
  </si>
  <si>
    <t>RETENTION RATE</t>
  </si>
  <si>
    <t>PROGRAM SUPERVISORS</t>
  </si>
  <si>
    <t>FILLED</t>
  </si>
  <si>
    <t>EMOT ABUSE</t>
  </si>
  <si>
    <t>Priority</t>
  </si>
  <si>
    <t>SEX ABUSE</t>
  </si>
  <si>
    <t>Substantiated</t>
  </si>
  <si>
    <t>Prop Sub</t>
  </si>
  <si>
    <t>Unsubstatiated</t>
  </si>
  <si>
    <t xml:space="preserve"> APACHE</t>
  </si>
  <si>
    <t xml:space="preserve"> COCHISE</t>
  </si>
  <si>
    <t xml:space="preserve"> COCONINO</t>
  </si>
  <si>
    <t xml:space="preserve"> GILA</t>
  </si>
  <si>
    <t xml:space="preserve"> GRAHAM</t>
  </si>
  <si>
    <t xml:space="preserve"> GREENLEE</t>
  </si>
  <si>
    <t xml:space="preserve"> LA PAZ</t>
  </si>
  <si>
    <t xml:space="preserve"> MARICOPA</t>
  </si>
  <si>
    <t xml:space="preserve"> MOHAVE</t>
  </si>
  <si>
    <t xml:space="preserve"> NAVAJO</t>
  </si>
  <si>
    <t xml:space="preserve"> PIMA</t>
  </si>
  <si>
    <t xml:space="preserve"> PINAL</t>
  </si>
  <si>
    <t xml:space="preserve"> SANTA CRUZ</t>
  </si>
  <si>
    <t xml:space="preserve"> YAVAPAI</t>
  </si>
  <si>
    <t xml:space="preserve"> YUMA</t>
  </si>
  <si>
    <t xml:space="preserve"> STATEWIDE</t>
  </si>
  <si>
    <t xml:space="preserve"> % OF TOTAL</t>
  </si>
  <si>
    <t xml:space="preserve"> FINDING</t>
  </si>
  <si>
    <t>Table of Contents</t>
  </si>
  <si>
    <t>Executive Summary</t>
  </si>
  <si>
    <t>Reports of Child Abuse and Neglect</t>
  </si>
  <si>
    <t>Assignment of Investigations</t>
  </si>
  <si>
    <t>Page</t>
  </si>
  <si>
    <t>Investigations of Child Abuse and Neglect</t>
  </si>
  <si>
    <t>Metric Definition'!A1</t>
  </si>
  <si>
    <t>Completed Investigations</t>
  </si>
  <si>
    <t>Safe Haven Infants</t>
  </si>
  <si>
    <t>Children Entering Out-of-Home Care</t>
  </si>
  <si>
    <t>Children Exiting Out-of-Home Care</t>
  </si>
  <si>
    <t>Children in Out-of-Home Care</t>
  </si>
  <si>
    <t>Children with Case Plan Goals of Adoption</t>
  </si>
  <si>
    <t>Adoptive Placement Disruptions</t>
  </si>
  <si>
    <t>Out-of-Home</t>
  </si>
  <si>
    <t>Voluntary Placements (0-17 years)</t>
  </si>
  <si>
    <t>Children Removed</t>
  </si>
  <si>
    <t>Prior Removal Within Previous 12 Months</t>
  </si>
  <si>
    <t>Prior Removal Within Previous 13-24 Months</t>
  </si>
  <si>
    <t>Infants Delivered to Safe Haven</t>
  </si>
  <si>
    <t>SAFE HAVEN INFANTS</t>
  </si>
  <si>
    <t>18 and over</t>
  </si>
  <si>
    <t>African American</t>
  </si>
  <si>
    <t>American Indian</t>
  </si>
  <si>
    <t>Asian</t>
  </si>
  <si>
    <t>Hispanic</t>
  </si>
  <si>
    <t>Caucasion</t>
  </si>
  <si>
    <t>Other</t>
  </si>
  <si>
    <t>13 to 15</t>
  </si>
  <si>
    <t>16 to 17</t>
  </si>
  <si>
    <t>Number of Children</t>
  </si>
  <si>
    <t>% of Total</t>
  </si>
  <si>
    <t>Total OOH</t>
  </si>
  <si>
    <t>Group Home</t>
  </si>
  <si>
    <t>Independent Living</t>
  </si>
  <si>
    <t>UNDER 1</t>
  </si>
  <si>
    <t>% of TOTAL</t>
  </si>
  <si>
    <t>PARENT / CHILD VISITATION</t>
  </si>
  <si>
    <t>Reunification</t>
  </si>
  <si>
    <t>Living with Other</t>
  </si>
  <si>
    <t>Adoption</t>
  </si>
  <si>
    <t>Guardianship</t>
  </si>
  <si>
    <t>Age of Majority</t>
  </si>
  <si>
    <t>Transfer to Other Agency</t>
  </si>
  <si>
    <t>Runaway</t>
  </si>
  <si>
    <t>Death of Child</t>
  </si>
  <si>
    <t>#</t>
  </si>
  <si>
    <t>One</t>
  </si>
  <si>
    <t>Two</t>
  </si>
  <si>
    <t>Three</t>
  </si>
  <si>
    <t>Four</t>
  </si>
  <si>
    <t>Five</t>
  </si>
  <si>
    <t>More than Five</t>
  </si>
  <si>
    <t>Avg</t>
  </si>
  <si>
    <t>Median</t>
  </si>
  <si>
    <t>By Age</t>
  </si>
  <si>
    <t>By # of Placements</t>
  </si>
  <si>
    <t>By Months of Time in Care</t>
  </si>
  <si>
    <t>BIOLOGICAL PARENT(S)</t>
  </si>
  <si>
    <t>OTHER
FAMILY MEMBER</t>
  </si>
  <si>
    <t>ADOPTIVE PARENT(S)</t>
  </si>
  <si>
    <t>FOSTER CARE PARENT(S)</t>
  </si>
  <si>
    <t>County</t>
  </si>
  <si>
    <t>Cause of death</t>
  </si>
  <si>
    <t>Type of Placement of death</t>
  </si>
  <si>
    <t>Placed in Adoptive Home</t>
  </si>
  <si>
    <t>Not Placed in Adoptive Home</t>
  </si>
  <si>
    <t>CHILDREN WITH A CASE PLAN GOAL OF ADOPTION</t>
  </si>
  <si>
    <t>TOTAL EXITS</t>
  </si>
  <si>
    <t>0 TO 12 Months</t>
  </si>
  <si>
    <t xml:space="preserve">TOTAL </t>
  </si>
  <si>
    <t>Legally Free</t>
  </si>
  <si>
    <t>Partially Free</t>
  </si>
  <si>
    <t>Not Legally Free</t>
  </si>
  <si>
    <t xml:space="preserve">Less than 1 month </t>
  </si>
  <si>
    <t>1 to 3 months</t>
  </si>
  <si>
    <t>3 to 6 months</t>
  </si>
  <si>
    <t>6 to 12 months</t>
  </si>
  <si>
    <t>3 or more years</t>
  </si>
  <si>
    <t>Married</t>
  </si>
  <si>
    <t>Divorced</t>
  </si>
  <si>
    <t>Single</t>
  </si>
  <si>
    <t>Widowed</t>
  </si>
  <si>
    <t>Relative</t>
  </si>
  <si>
    <t>Non-Relative</t>
  </si>
  <si>
    <t>Foster Parent</t>
  </si>
  <si>
    <t>TPR Granted</t>
  </si>
  <si>
    <t>TPR Denied</t>
  </si>
  <si>
    <t>TPR Withdrawn</t>
  </si>
  <si>
    <t>%of TOTAL</t>
  </si>
  <si>
    <t>CHILDREN WITH ADOPTIVE PLACEMENT DISRUPTION</t>
  </si>
  <si>
    <t>CHILDREN WHOSE ADOPTIONS WERE FINALIZED</t>
  </si>
  <si>
    <t xml:space="preserve"> ADULT HOUSEHOLD MEMBER</t>
  </si>
  <si>
    <t>OTHER OUT-OF-HOME CARE PROVIDER</t>
  </si>
  <si>
    <t>Appropriated Funds</t>
  </si>
  <si>
    <t>Expenditure Authority Funds</t>
  </si>
  <si>
    <t>All Funds</t>
  </si>
  <si>
    <t>GF</t>
  </si>
  <si>
    <t>TANF</t>
  </si>
  <si>
    <t>CCDF</t>
  </si>
  <si>
    <t>Child Abuse Prevention</t>
  </si>
  <si>
    <t>CPS Training</t>
  </si>
  <si>
    <t>Risk Management Fund</t>
  </si>
  <si>
    <t>Total Approp. Funds</t>
  </si>
  <si>
    <t>Title IV-B CWS Part I</t>
  </si>
  <si>
    <t>Title IV-B Part II</t>
  </si>
  <si>
    <t>Title IV-E</t>
  </si>
  <si>
    <t>Social Services Block Grant</t>
  </si>
  <si>
    <t>AZ Lottery Funds</t>
  </si>
  <si>
    <t>Title XIX</t>
  </si>
  <si>
    <t>Total Approp.&amp; Non-Approp.</t>
  </si>
  <si>
    <t>FTE</t>
  </si>
  <si>
    <t>Operating</t>
  </si>
  <si>
    <t>Caseworker</t>
  </si>
  <si>
    <t>Case Aides</t>
  </si>
  <si>
    <t>Litigation</t>
  </si>
  <si>
    <t>Retention Pay</t>
  </si>
  <si>
    <t>Overtime</t>
  </si>
  <si>
    <t>Records Retention</t>
  </si>
  <si>
    <t>Inspections Bureau</t>
  </si>
  <si>
    <t>General Counsel</t>
  </si>
  <si>
    <t>Office of Child Welfare Investigations</t>
  </si>
  <si>
    <t>Training Resources</t>
  </si>
  <si>
    <t>Adoption Services</t>
  </si>
  <si>
    <t>Permanent Guardianship</t>
  </si>
  <si>
    <t>Independent Living Maintenance</t>
  </si>
  <si>
    <t>Kinship Stipends</t>
  </si>
  <si>
    <t>Emergency &amp; Residential Placement</t>
  </si>
  <si>
    <t>Foster Care Placement</t>
  </si>
  <si>
    <t>Home Recruitment, Study and Supervision</t>
  </si>
  <si>
    <t>Out-of-Home Support Services</t>
  </si>
  <si>
    <t>In-HomeMitigation</t>
  </si>
  <si>
    <t>Prevention Services</t>
  </si>
  <si>
    <t>Child Care Subsidy</t>
  </si>
  <si>
    <t>AG Special Line Item</t>
  </si>
  <si>
    <t>Total DCS</t>
  </si>
  <si>
    <t>Percent of Total</t>
  </si>
  <si>
    <t>1/  All expenditures are displayed in thousands.</t>
  </si>
  <si>
    <t>Number and Percentage of Children not  Receiving Visitation</t>
  </si>
  <si>
    <t>Oct 2014 - Mar 2015</t>
  </si>
  <si>
    <t>Apr 2016 - Sep 2016</t>
  </si>
  <si>
    <t>Oct 2016 - Mar 2017</t>
  </si>
  <si>
    <t>SEMI-ANNUAL COMPARISONS</t>
  </si>
  <si>
    <t>Reports -No Jurisdiction (military/tribal)</t>
  </si>
  <si>
    <t>Apr 2015 - Sep 2015</t>
  </si>
  <si>
    <t>Oct 2015 - Mar 2016</t>
  </si>
  <si>
    <t>Apr 2017 - Sep 2017</t>
  </si>
  <si>
    <t>Jul 2018 - Dec 2018</t>
  </si>
  <si>
    <t>Jan 2018 - Jun 2018</t>
  </si>
  <si>
    <t>Jan 2018 - Dec 2018</t>
  </si>
  <si>
    <t>Adjudicated Dependent Only</t>
  </si>
  <si>
    <t>Legally Free for Adoption</t>
  </si>
  <si>
    <t>Temporary Custody</t>
  </si>
  <si>
    <t>Partially Free for Adoption</t>
  </si>
  <si>
    <t>Dually Adjudicated</t>
  </si>
  <si>
    <t>TOTAL OOH</t>
  </si>
  <si>
    <t>13 to 15 Years</t>
  </si>
  <si>
    <t>16 to 17 Years</t>
  </si>
  <si>
    <t>18 Years and over</t>
  </si>
  <si>
    <t>Number and Percentage of Children in Out-of-Home Care</t>
  </si>
  <si>
    <t>as of 6/30/2018</t>
  </si>
  <si>
    <t>Total OOH Population</t>
  </si>
  <si>
    <t>Children Not Receiving Visits</t>
  </si>
  <si>
    <t>Total Foster Homes</t>
  </si>
  <si>
    <r>
      <t xml:space="preserve">TRANSFER FROM OTHER DCS REGION </t>
    </r>
    <r>
      <rPr>
        <b/>
        <sz val="11"/>
        <rFont val="Calibri"/>
        <family val="2"/>
        <scheme val="minor"/>
      </rPr>
      <t>(2)</t>
    </r>
  </si>
  <si>
    <r>
      <t xml:space="preserve">TRANSFER FROM ANOTHER STATE AGENCY </t>
    </r>
    <r>
      <rPr>
        <b/>
        <sz val="11"/>
        <rFont val="Calibri"/>
        <family val="2"/>
        <scheme val="minor"/>
      </rPr>
      <t>(2)</t>
    </r>
  </si>
  <si>
    <t>Title</t>
  </si>
  <si>
    <t>FY 2018</t>
  </si>
  <si>
    <t>FY 2019</t>
  </si>
  <si>
    <t>FY 2020</t>
  </si>
  <si>
    <t xml:space="preserve"> 10/01/2017 through 03/31/2018</t>
  </si>
  <si>
    <t>as of 03/31/2018</t>
  </si>
  <si>
    <r>
      <t>FY 2019 TOTAL DCS ESTIMATED EXPENDITURES</t>
    </r>
    <r>
      <rPr>
        <b/>
        <vertAlign val="superscript"/>
        <sz val="16"/>
        <color theme="0"/>
        <rFont val="Arial"/>
        <family val="2"/>
      </rPr>
      <t>1/</t>
    </r>
  </si>
  <si>
    <t>CHILDREN with a PETITION for TERMINATION of PARENTAL RIGHTS (TPR) by COUNTY and STATEWIDE</t>
  </si>
  <si>
    <t>1/1/2018 through 6/30/2018</t>
  </si>
  <si>
    <t>10/1/2017 through 3/31/2018</t>
  </si>
  <si>
    <t xml:space="preserve"> 1/1/2018 through 6/30/2018</t>
  </si>
  <si>
    <t xml:space="preserve"> 10/1/2017 through 3/31/2018</t>
  </si>
  <si>
    <t>LENGTH OF TIME IN CARE  (22D)</t>
  </si>
  <si>
    <t>as of 3/31/2018</t>
  </si>
  <si>
    <t>Reported Children</t>
  </si>
  <si>
    <t>October 2017 – March 2018</t>
  </si>
  <si>
    <t>January 2018 – 
June 2018</t>
  </si>
  <si>
    <t>TPR Partial Granted/
Partial Denial</t>
  </si>
  <si>
    <t>Removed Children</t>
  </si>
  <si>
    <t>Child, Parent and Foster Home Visitation</t>
  </si>
  <si>
    <t>Placement Demographics</t>
  </si>
  <si>
    <t>Fatalities</t>
  </si>
  <si>
    <t>Termination of Parental Rights</t>
  </si>
  <si>
    <t>Adoptions-Finalized</t>
  </si>
  <si>
    <t>Caseloads</t>
  </si>
  <si>
    <t>DCS Specialists and Supervisor Retention</t>
  </si>
  <si>
    <t>TRAINING, EMPLOYMENT SATISFACTION, DEPENDENCIES</t>
  </si>
  <si>
    <t>Success in meeting training requirements. 
(The DCS training academy is appoximately 22 weeks.)</t>
  </si>
  <si>
    <t xml:space="preserve">Newly enrolled during period </t>
  </si>
  <si>
    <t xml:space="preserve">Graduated training during period </t>
  </si>
  <si>
    <t xml:space="preserve">Employment ended before completing </t>
  </si>
  <si>
    <t>Enrolled at beginning of period</t>
  </si>
  <si>
    <t xml:space="preserve">Enrolled at end of period </t>
  </si>
  <si>
    <t>Employee Rating for Specialists completing the training academy.</t>
  </si>
  <si>
    <t>Pre-Test cohort average</t>
  </si>
  <si>
    <t>Post-Test cohort average</t>
  </si>
  <si>
    <t>Satisfaction Rating</t>
  </si>
  <si>
    <r>
      <t>3.42</t>
    </r>
    <r>
      <rPr>
        <b/>
        <sz val="12"/>
        <color theme="1"/>
        <rFont val="Calibri"/>
        <family val="2"/>
        <scheme val="minor"/>
      </rPr>
      <t>*</t>
    </r>
  </si>
  <si>
    <t>EMPLOYEE ENGAGEMENT</t>
  </si>
  <si>
    <t>Employee satisfaction rating for DCS employees</t>
  </si>
  <si>
    <t>DEPENDENCIES</t>
  </si>
  <si>
    <t>Expenditures</t>
  </si>
  <si>
    <t>Training &amp; Dependencies</t>
  </si>
  <si>
    <t>Title IV-E Waiver</t>
  </si>
  <si>
    <t>Faith-Based Activities</t>
  </si>
  <si>
    <t>n/a</t>
  </si>
  <si>
    <t>na</t>
  </si>
  <si>
    <t>Percent of Origianl dependency cases where court denied or dismissed.</t>
  </si>
  <si>
    <t>Percent of original dependency cases court denied or dismissed.</t>
  </si>
  <si>
    <t>Reporting Period: January 1, 2018 through June 30, 2018</t>
  </si>
  <si>
    <r>
      <rPr>
        <b/>
        <sz val="18"/>
        <color theme="1"/>
        <rFont val="Calibri"/>
        <family val="2"/>
        <scheme val="minor"/>
      </rPr>
      <t>ARIZONA DEPARTMENT of CHILD SAFETY</t>
    </r>
    <r>
      <rPr>
        <sz val="11"/>
        <color theme="1"/>
        <rFont val="Calibri"/>
        <family val="2"/>
        <scheme val="minor"/>
      </rPr>
      <t xml:space="preserve">
</t>
    </r>
  </si>
  <si>
    <t>October 2014 - 
March 2015</t>
  </si>
  <si>
    <t>October 2015- 
March 2016</t>
  </si>
  <si>
    <t>April 2016 - 
September 2016</t>
  </si>
  <si>
    <t>October 2016 - March 2017</t>
  </si>
  <si>
    <t>April 2017 - 
September 2017</t>
  </si>
  <si>
    <r>
      <t xml:space="preserve">January 2018 - 
June 2018 </t>
    </r>
    <r>
      <rPr>
        <b/>
        <vertAlign val="superscript"/>
        <sz val="10"/>
        <rFont val="Calibri"/>
        <family val="2"/>
        <scheme val="minor"/>
      </rPr>
      <t>5</t>
    </r>
  </si>
  <si>
    <t>April 2015 -September 2015</t>
  </si>
  <si>
    <t>pneumonia, and kidney infection</t>
  </si>
  <si>
    <t>DDD Foster Home</t>
  </si>
  <si>
    <t xml:space="preserve">Autopsy not done </t>
  </si>
  <si>
    <t>Malfunctioning shunt</t>
  </si>
  <si>
    <t>DDD Group Home</t>
  </si>
  <si>
    <t>Family Foster Home</t>
  </si>
  <si>
    <t>Lymphoma.</t>
  </si>
  <si>
    <t>Drowning</t>
  </si>
  <si>
    <t>Unlicensed Relative</t>
  </si>
  <si>
    <t>Statewide
Total</t>
  </si>
  <si>
    <t>% of Parents Receiving Visits</t>
  </si>
  <si>
    <t>N/A</t>
  </si>
  <si>
    <t>Return to Family</t>
  </si>
  <si>
    <t>Live with Other Relatives</t>
  </si>
  <si>
    <t>Long Term Foster Care</t>
  </si>
  <si>
    <t>Case Plan Goal being Developed</t>
  </si>
  <si>
    <t>11-12</t>
  </si>
  <si>
    <r>
      <t xml:space="preserve">Percent Upheld </t>
    </r>
    <r>
      <rPr>
        <b/>
        <vertAlign val="superscript"/>
        <sz val="12"/>
        <color theme="1"/>
        <rFont val="Calibri"/>
        <family val="2"/>
        <scheme val="minor"/>
      </rPr>
      <t>7</t>
    </r>
  </si>
  <si>
    <r>
      <rPr>
        <vertAlign val="superscript"/>
        <sz val="9"/>
        <color theme="1"/>
        <rFont val="Calibri"/>
        <family val="2"/>
        <scheme val="minor"/>
      </rPr>
      <t xml:space="preserve">7 </t>
    </r>
    <r>
      <rPr>
        <sz val="9"/>
        <color theme="1"/>
        <rFont val="Calibri"/>
        <family val="2"/>
        <scheme val="minor"/>
      </rPr>
      <t xml:space="preserve"> Prior to Senate Bill 1518, historical reports only reported the percentage of OAH hearing decisions where case findings were affirmed.  Future versions of the Semi-Annual Child Welfare Report will include both the percentage and the total count.  </t>
    </r>
  </si>
  <si>
    <r>
      <rPr>
        <b/>
        <vertAlign val="superscript"/>
        <sz val="8"/>
        <color rgb="FF000000"/>
        <rFont val="Calibri"/>
        <family val="2"/>
      </rPr>
      <t xml:space="preserve">9 </t>
    </r>
    <r>
      <rPr>
        <b/>
        <sz val="8"/>
        <color rgb="FF000000"/>
        <rFont val="Calibri"/>
        <family val="2"/>
      </rPr>
      <t>Placement maximum includes any change in placement setting which includes each detention, hospitalization, and runaway episode.</t>
    </r>
  </si>
  <si>
    <r>
      <rPr>
        <b/>
        <vertAlign val="superscript"/>
        <sz val="8"/>
        <rFont val="Calibri"/>
        <family val="2"/>
      </rPr>
      <t xml:space="preserve">8 </t>
    </r>
    <r>
      <rPr>
        <b/>
        <sz val="8"/>
        <rFont val="Calibri"/>
        <family val="2"/>
      </rPr>
      <t>Age Breakout has been changed since the prior reporting period.</t>
    </r>
  </si>
  <si>
    <r>
      <t xml:space="preserve"># of Children </t>
    </r>
    <r>
      <rPr>
        <b/>
        <vertAlign val="superscript"/>
        <sz val="10"/>
        <rFont val="Calibri"/>
        <family val="2"/>
      </rPr>
      <t>8</t>
    </r>
  </si>
  <si>
    <t>31 Days to 12 Months</t>
  </si>
  <si>
    <t>13 to 24 Months</t>
  </si>
  <si>
    <t>More Than 12 Months</t>
  </si>
  <si>
    <t>18 &amp; Older</t>
  </si>
  <si>
    <t>18 and Over</t>
  </si>
  <si>
    <t>More Than 24 Months</t>
  </si>
  <si>
    <t>Average Number of Placements</t>
  </si>
  <si>
    <t>Minimum Range</t>
  </si>
  <si>
    <r>
      <t xml:space="preserve">Maximum Range </t>
    </r>
    <r>
      <rPr>
        <b/>
        <vertAlign val="superscript"/>
        <sz val="10"/>
        <color rgb="FF000000"/>
        <rFont val="Calibri"/>
        <family val="2"/>
      </rPr>
      <t>9</t>
    </r>
  </si>
  <si>
    <t xml:space="preserve">The number of child maltreatment deaths presented in the Semi-Annual Report is not comparable to child maltreatment deaths reported on the website by the Arizona Department of Child Safety (ADCS). </t>
  </si>
  <si>
    <r>
      <t>·</t>
    </r>
    <r>
      <rPr>
        <sz val="7"/>
        <color rgb="FF000000"/>
        <rFont val="Calibri"/>
        <family val="2"/>
        <scheme val="minor"/>
      </rPr>
      <t xml:space="preserve">         </t>
    </r>
    <r>
      <rPr>
        <sz val="9"/>
        <color rgb="FF000000"/>
        <rFont val="Calibri"/>
        <family val="2"/>
        <scheme val="minor"/>
      </rPr>
      <t>This information is posted when the information comes to DCS's attention and a final determination of the fatality due to abuse or neglect has been made by either a substantiated finding or specific 
       criminal charges filed against a parent, guardian or caregiver for causing the fatality. </t>
    </r>
  </si>
  <si>
    <r>
      <t>·</t>
    </r>
    <r>
      <rPr>
        <sz val="7"/>
        <color rgb="FF000000"/>
        <rFont val="Calibri"/>
        <family val="2"/>
        <scheme val="minor"/>
      </rPr>
      <t xml:space="preserve">         </t>
    </r>
    <r>
      <rPr>
        <sz val="9"/>
        <color rgb="FF000000"/>
        <rFont val="Calibri"/>
        <family val="2"/>
        <scheme val="minor"/>
      </rPr>
      <t xml:space="preserve">The information that comes to DCS's attention and the determination of the fatality due to abuse or neglect may occur sometime after the actual incident for a number of reasons including a 
       determination by a medical professional, a medical examiner, or a criminal child abuse arrest and charge of the perpetrator. </t>
    </r>
  </si>
  <si>
    <t xml:space="preserve">·         DCS posts information in accordance with A.R.S. § 8-807 on child fatalities due to abuse or neglect by the child’s parent, custodian or caregiver at: 
          https://dcs.az.gov/news/child-fatalities-near-fatalities-information-releases.  </t>
  </si>
  <si>
    <t>3 to 5</t>
  </si>
  <si>
    <t>6 to 9</t>
  </si>
  <si>
    <t>10 to 12</t>
  </si>
  <si>
    <t>Range Minimum</t>
  </si>
  <si>
    <t>Range Maximum</t>
  </si>
  <si>
    <t>1 to 2 years</t>
  </si>
  <si>
    <t>2 to 3 years</t>
  </si>
  <si>
    <t>Average Length</t>
  </si>
  <si>
    <t>Children Receiving Visits *</t>
  </si>
  <si>
    <t>Foster Homes Receiving Visits *</t>
  </si>
  <si>
    <t>* Number and Percentage of Children Receiving Visitation In the Last Month of Reporting Period.
** Number and Percentage of Foster Homes Receiving Visitation In the Last Qtr. Of Reporting Period.</t>
  </si>
  <si>
    <r>
      <rPr>
        <vertAlign val="superscript"/>
        <sz val="9"/>
        <rFont val="Calibri"/>
        <family val="2"/>
      </rPr>
      <t>10</t>
    </r>
    <r>
      <rPr>
        <sz val="9"/>
        <rFont val="Calibri"/>
        <family val="2"/>
      </rPr>
      <t xml:space="preserve"> This metric was not required during the prior reporting period.  Therefore any element noted as "non applicable" was
     not required previously.</t>
    </r>
  </si>
  <si>
    <t>1 to 5</t>
  </si>
  <si>
    <t>6 to 8</t>
  </si>
  <si>
    <t>9 to 12</t>
  </si>
  <si>
    <r>
      <rPr>
        <vertAlign val="superscript"/>
        <sz val="10"/>
        <color theme="1"/>
        <rFont val="Calibri"/>
        <family val="2"/>
        <scheme val="minor"/>
      </rPr>
      <t>15</t>
    </r>
    <r>
      <rPr>
        <sz val="10"/>
        <color theme="1"/>
        <rFont val="Calibri"/>
        <family val="2"/>
        <scheme val="minor"/>
      </rPr>
      <t xml:space="preserve"> As a result of Senate Bill 1518, the age groups changed. Therefore, for this initial report consolidated report, the 
     previous reporting period will utilize the previous age group ranges.</t>
    </r>
  </si>
  <si>
    <t>Caucasian</t>
  </si>
  <si>
    <t>13 to 17</t>
  </si>
  <si>
    <r>
      <t xml:space="preserve">as of 6/30/2018 </t>
    </r>
    <r>
      <rPr>
        <b/>
        <vertAlign val="superscript"/>
        <sz val="12"/>
        <color theme="0"/>
        <rFont val="Calibri"/>
        <family val="2"/>
        <scheme val="minor"/>
      </rPr>
      <t>16</t>
    </r>
  </si>
  <si>
    <r>
      <t xml:space="preserve">In-Home </t>
    </r>
    <r>
      <rPr>
        <b/>
        <vertAlign val="superscript"/>
        <sz val="11"/>
        <color theme="0"/>
        <rFont val="Calibri"/>
        <family val="2"/>
        <scheme val="minor"/>
      </rPr>
      <t>17</t>
    </r>
  </si>
  <si>
    <t># of Cases</t>
  </si>
  <si>
    <r>
      <t xml:space="preserve">as of 12/31/2017 </t>
    </r>
    <r>
      <rPr>
        <b/>
        <vertAlign val="superscript"/>
        <sz val="12"/>
        <color theme="0"/>
        <rFont val="Calibri"/>
        <family val="2"/>
        <scheme val="minor"/>
      </rPr>
      <t>18</t>
    </r>
  </si>
  <si>
    <t>*  Children removed during the period may be part of reports received during the prior reporting period.  Thus, children removed during the period may not be part of the total count of children reported during the period.</t>
  </si>
  <si>
    <t>October 2017 - March 2018</t>
  </si>
  <si>
    <t>Oct 2017 - Mar 2018</t>
  </si>
  <si>
    <t>Maltreatment Type</t>
  </si>
  <si>
    <t>Children Reported during period</t>
  </si>
  <si>
    <t>% Removed Statewide</t>
  </si>
  <si>
    <t>0 years</t>
  </si>
  <si>
    <t>0</t>
  </si>
  <si>
    <r>
      <t xml:space="preserve">RATIO OF FILLED SUPERVISOR POSITIONS TO FILLED DCS SPECIALIST POSITIONS: </t>
    </r>
    <r>
      <rPr>
        <b/>
        <u/>
        <sz val="10"/>
        <rFont val="Calibri"/>
        <family val="2"/>
        <scheme val="minor"/>
      </rPr>
      <t>1:5</t>
    </r>
  </si>
  <si>
    <r>
      <t xml:space="preserve">RATIO OF TOTAL SUPERVISOR POSITIONS TO TOTAL DCS SPECIALIST POSITIONS: </t>
    </r>
    <r>
      <rPr>
        <b/>
        <u/>
        <sz val="10"/>
        <rFont val="Calibri"/>
        <family val="2"/>
        <scheme val="minor"/>
      </rPr>
      <t>1:6</t>
    </r>
  </si>
  <si>
    <r>
      <t xml:space="preserve">ANNUALIZED DCS TURNOVER RATE </t>
    </r>
    <r>
      <rPr>
        <b/>
        <vertAlign val="superscript"/>
        <sz val="11"/>
        <rFont val="Calibri"/>
        <family val="2"/>
        <scheme val="minor"/>
      </rPr>
      <t>21</t>
    </r>
  </si>
  <si>
    <r>
      <t xml:space="preserve">OTHER </t>
    </r>
    <r>
      <rPr>
        <b/>
        <vertAlign val="superscript"/>
        <sz val="11"/>
        <rFont val="Calibri"/>
        <family val="2"/>
        <scheme val="minor"/>
      </rPr>
      <t>20</t>
    </r>
  </si>
  <si>
    <r>
      <t xml:space="preserve">PROMOTED WITHIN DCS </t>
    </r>
    <r>
      <rPr>
        <b/>
        <vertAlign val="superscript"/>
        <sz val="11"/>
        <rFont val="Calibri"/>
        <family val="2"/>
        <scheme val="minor"/>
      </rPr>
      <t>20</t>
    </r>
  </si>
  <si>
    <r>
      <t xml:space="preserve">TRANSFERRED TO ANOTHER DCS REGION </t>
    </r>
    <r>
      <rPr>
        <b/>
        <vertAlign val="superscript"/>
        <sz val="11"/>
        <rFont val="Calibri"/>
        <family val="2"/>
        <scheme val="minor"/>
      </rPr>
      <t>20</t>
    </r>
  </si>
  <si>
    <r>
      <t xml:space="preserve">PROMOTION FROM WITHIN DCS </t>
    </r>
    <r>
      <rPr>
        <vertAlign val="superscript"/>
        <sz val="11"/>
        <rFont val="Calibri"/>
        <family val="2"/>
        <scheme val="minor"/>
      </rPr>
      <t>20</t>
    </r>
  </si>
  <si>
    <t>TOTAL FILLED</t>
  </si>
  <si>
    <r>
      <t xml:space="preserve">CASE CARRYING/HOTLINE </t>
    </r>
    <r>
      <rPr>
        <b/>
        <vertAlign val="superscript"/>
        <sz val="11"/>
        <rFont val="Calibri"/>
        <family val="2"/>
        <scheme val="minor"/>
      </rPr>
      <t>19</t>
    </r>
  </si>
  <si>
    <r>
      <t xml:space="preserve">Hotline/CO  </t>
    </r>
    <r>
      <rPr>
        <b/>
        <vertAlign val="superscript"/>
        <sz val="11"/>
        <rFont val="Calibri"/>
        <family val="2"/>
        <scheme val="minor"/>
      </rPr>
      <t>22</t>
    </r>
  </si>
  <si>
    <t>Children with prior removal in previous 13 to 24 months</t>
  </si>
  <si>
    <t>% Reported Statewide</t>
  </si>
  <si>
    <t>Voluntary Placements</t>
  </si>
  <si>
    <t>Term</t>
  </si>
  <si>
    <t>Definition</t>
  </si>
  <si>
    <t>Source</t>
  </si>
  <si>
    <t>Investigation</t>
  </si>
  <si>
    <t>Report</t>
  </si>
  <si>
    <t>Priority 1</t>
  </si>
  <si>
    <t>Death of a child, near fatality, abuse or neglect that threatens to immediately cause, or has caused, serious harm or death, Serious physical injuries to a child (including but not limited to fractures, burns, multiple plane injuries, acceleration/deceleration injuries [shaken baby syndrome], injury to internal organs, etc.), child is alone and is not capable of caring for self or other children, evidence or disclosure of sexual abuse toward a child and the perpetrator has access to the child or the perpetrator is unknown, Substance Exposed Newborn (SEN) who is expected to be discharged from the hospital within 24 hours.</t>
  </si>
  <si>
    <t>Priority 2</t>
  </si>
  <si>
    <t>Abuse or neglect of a child age 0-3, Abuse or neglect of a vulnerable child, and the child or perpetrator has been the subject of a prior report (this includes the child as a victim in a prior report or the adult as a perpetrator in a prior report), All criminal conduct allegations not requiring a Priority 1 response</t>
  </si>
  <si>
    <t>Priority 3</t>
  </si>
  <si>
    <t>Abuse or neglect of a child that occurred within the last 12 months and does not require a Priority 1 or 2 response</t>
  </si>
  <si>
    <t>Priority 4</t>
  </si>
  <si>
    <t>Private Dependency Petition, abuse or neglect that has occurred over one year ago and does not require a Priority 1, 2 or 3 response.</t>
  </si>
  <si>
    <t>AFCARS</t>
  </si>
  <si>
    <t>CHILDS</t>
  </si>
  <si>
    <t>Guardian</t>
  </si>
  <si>
    <t>Einstein</t>
  </si>
  <si>
    <t>QuickConnect</t>
  </si>
  <si>
    <t>AFIS</t>
  </si>
  <si>
    <t>External</t>
  </si>
  <si>
    <t>Children Removed during period*</t>
  </si>
  <si>
    <t>Children with prior removal in previous 12 months</t>
  </si>
  <si>
    <t>% of Voluntary Placements 
per Removal</t>
  </si>
  <si>
    <t>% of children with Prior Removal within 12 months per Removal</t>
  </si>
  <si>
    <t>% of children with Prior Removal within 13 to 24 months per Removal</t>
  </si>
  <si>
    <t>Voluntary Placement  &lt;18 yo</t>
  </si>
  <si>
    <t>0 to 12 Months</t>
  </si>
  <si>
    <t>12 to 36 Months</t>
  </si>
  <si>
    <t>3 to 5 Years</t>
  </si>
  <si>
    <t>6 to 9 Years</t>
  </si>
  <si>
    <t>10 to 12 Years</t>
  </si>
  <si>
    <t>* This data was updated to remove children over the age of 17 to align with the statutory requirement.</t>
  </si>
  <si>
    <t>PRIMARY LEGAL STATUS (0 TO 17 YRS OLD) * 20F</t>
  </si>
  <si>
    <t>1 to 30 Days</t>
  </si>
  <si>
    <t>2 years 1 month</t>
  </si>
  <si>
    <t>1 year 1 month</t>
  </si>
  <si>
    <t>7 years</t>
  </si>
  <si>
    <t>2 months</t>
  </si>
  <si>
    <t>6 years 5 months</t>
  </si>
  <si>
    <t>Jul 2016 - Dec 2016</t>
  </si>
  <si>
    <t>Jan 2017 - Jun 2017</t>
  </si>
  <si>
    <t>Jul 2017 - Dec 2017</t>
  </si>
  <si>
    <t>Jan 2019 - Jun 2019</t>
  </si>
  <si>
    <t>Jul 2019 - Dec 2019</t>
  </si>
  <si>
    <t>Jan 2020 - Jun 2020</t>
  </si>
  <si>
    <r>
      <t>*</t>
    </r>
    <r>
      <rPr>
        <sz val="9"/>
        <color theme="1"/>
        <rFont val="Times New Roman"/>
        <family val="1"/>
      </rPr>
      <t>During this reporting period (January 2018-June 2018), Learning &amp; Development (formerly Child Welfare Training Institute) changed their survey rating scale utilizing a 4-point scale instead of the previous 5-point scale.  Therefore, any comparison of prior and current period satisfaction ratings must be mindful of this change. The Department began reporting the results of trainees pre and post test average scores in the laat quarter of FY18 to better illustrate the effectiveness of training.</t>
    </r>
  </si>
  <si>
    <t>*The Department participates in the ADOA employee engagement survey.  In order to align with the Arizona Management System, effective June 2017, the Department will now report its results of the overall engagement ratio compared to the overall ratio of the state.  Data for FY 2016 have been updated to include prior ratio results.</t>
  </si>
  <si>
    <t>Percent of Office of Administrative Hearings (OAH) decisions 
where case findings are affirmed.</t>
  </si>
  <si>
    <t>Jul 2016 - Dec 2017</t>
  </si>
  <si>
    <t>Jan 2017 - Jun 2018</t>
  </si>
  <si>
    <t>Jul 2016 - Dec 2018</t>
  </si>
  <si>
    <t>Jan 2017 - Jun 2019</t>
  </si>
  <si>
    <t>Jul 2016 - Dec 2019</t>
  </si>
  <si>
    <t>Jan 2017 - Jun 2020</t>
  </si>
  <si>
    <r>
      <t xml:space="preserve">Percent of OAH decisions where case findings are affirmed. </t>
    </r>
    <r>
      <rPr>
        <b/>
        <vertAlign val="superscript"/>
        <sz val="10"/>
        <color theme="1"/>
        <rFont val="Calibri"/>
        <family val="2"/>
        <scheme val="minor"/>
      </rPr>
      <t>23</t>
    </r>
  </si>
  <si>
    <r>
      <rPr>
        <vertAlign val="superscript"/>
        <sz val="9"/>
        <color theme="1"/>
        <rFont val="Calibri"/>
        <family val="2"/>
        <scheme val="minor"/>
      </rPr>
      <t>23</t>
    </r>
    <r>
      <rPr>
        <sz val="9"/>
        <color theme="1"/>
        <rFont val="Calibri"/>
        <family val="2"/>
        <scheme val="minor"/>
      </rPr>
      <t xml:space="preserve"> Future reports will include total number of cases presented for OAH decision and number of case findings affirmed.</t>
    </r>
  </si>
  <si>
    <r>
      <t xml:space="preserve">
TITLE IV-E WAIVER
Expenditures for services allowed under the federal Title IV-E waiver including counseling, drug treatment, parenting classes, rent, furniture, car repairs, and food expenditures.
</t>
    </r>
    <r>
      <rPr>
        <sz val="12"/>
        <color theme="1"/>
        <rFont val="Calibri"/>
        <family val="2"/>
        <scheme val="minor"/>
      </rPr>
      <t>The Department’s initial Title IV-E Waiver program ended on December 31, 2008. In 2013, the Department began to develop a new Title IV-E Waiver application. The application was approved by the federal Children’s Bureau, and the Department began developing the intervention demonstration project. In addition, the Department in partnership with Arizona State University developed the demonstration project evaluation plan. Both have also been approved by the Children’s Bureau allowing the Department to begin implementation July 1, 2016. The IV-E Waiver is now known in Arizona as Fostering Sustainable Connections (FSC).  Engaging families is a key component for strong, healthy children.  The Department is committed to helping build family support systems that keep children safe and nurtured by connecting them with caring adults who will engage in meaningful and lasting relationships.  Furthermore, FSC is committed to reducing the number of children currently living in group homes and shelter care, in addition to reducing the length of time they spend in these facilities.  During this reporting period, no expenditures have been incurred for the provision of services.</t>
    </r>
  </si>
  <si>
    <r>
      <rPr>
        <vertAlign val="superscript"/>
        <sz val="10"/>
        <color theme="1"/>
        <rFont val="Calibri"/>
        <family val="2"/>
        <scheme val="minor"/>
      </rPr>
      <t>1</t>
    </r>
    <r>
      <rPr>
        <sz val="10"/>
        <color theme="1"/>
        <rFont val="Calibri"/>
        <family val="2"/>
        <scheme val="minor"/>
      </rPr>
      <t xml:space="preserve"> Since the appeals process delays the substantiation of reports, revisions to the substantiation rate for the prior reporting period will occur with every semi-annual report produced.</t>
    </r>
  </si>
  <si>
    <r>
      <rPr>
        <vertAlign val="superscript"/>
        <sz val="10"/>
        <color theme="1"/>
        <rFont val="Calibri"/>
        <family val="2"/>
        <scheme val="minor"/>
      </rPr>
      <t>2</t>
    </r>
    <r>
      <rPr>
        <sz val="10"/>
        <color theme="1"/>
        <rFont val="Calibri"/>
        <family val="2"/>
        <scheme val="minor"/>
      </rPr>
      <t xml:space="preserve"> The number of available foster homes includes homes reported by the Department's Home Recruitment, Study and Supervision contractors along with foster homes utilized for appropriate children in coordination with the Division of Developmental Disabilities.</t>
    </r>
  </si>
  <si>
    <r>
      <rPr>
        <vertAlign val="superscript"/>
        <sz val="10"/>
        <color theme="1"/>
        <rFont val="Calibri"/>
        <family val="2"/>
        <scheme val="minor"/>
      </rPr>
      <t>3</t>
    </r>
    <r>
      <rPr>
        <sz val="10"/>
        <color theme="1"/>
        <rFont val="Calibri"/>
        <family val="2"/>
        <scheme val="minor"/>
      </rPr>
      <t xml:space="preserve"> The report run date was</t>
    </r>
    <r>
      <rPr>
        <b/>
        <i/>
        <sz val="10"/>
        <color theme="1"/>
        <rFont val="Calibri"/>
        <family val="2"/>
        <scheme val="minor"/>
      </rPr>
      <t xml:space="preserve"> September 25, 2018.</t>
    </r>
  </si>
  <si>
    <r>
      <t xml:space="preserve">4  </t>
    </r>
    <r>
      <rPr>
        <sz val="10"/>
        <color theme="1"/>
        <rFont val="Calibri"/>
        <family val="2"/>
        <scheme val="minor"/>
      </rPr>
      <t>Data is provided by HRSS provider agencies.</t>
    </r>
  </si>
  <si>
    <r>
      <rPr>
        <vertAlign val="superscript"/>
        <sz val="10"/>
        <color theme="1"/>
        <rFont val="Calibri"/>
        <family val="2"/>
        <scheme val="minor"/>
      </rPr>
      <t>5</t>
    </r>
    <r>
      <rPr>
        <sz val="10"/>
        <color theme="1"/>
        <rFont val="Calibri"/>
        <family val="2"/>
        <scheme val="minor"/>
      </rPr>
      <t xml:space="preserve"> As a result of SB1518, data is now reported on state fiscal year, thus starting 9/30/18, semi-annual data covers January to June and July to December.</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</si>
  <si>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</si>
  <si>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</si>
  <si>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pending Office of Medical Examiner report</t>
  </si>
  <si>
    <t>Employee satisfaction (engagment) for employees in Department of Child Safety.</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</si>
  <si>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Quarterly Progress Report on Reducing the Backlog, Filling FTE and Reducing Caseloads</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</si>
  <si>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 xml:space="preserve"> Central Office</t>
  </si>
  <si>
    <t>OCWI</t>
  </si>
  <si>
    <t>GH/FH</t>
  </si>
  <si>
    <t>Central Office</t>
  </si>
  <si>
    <r>
      <rPr>
        <b/>
        <vertAlign val="superscript"/>
        <sz val="10"/>
        <rFont val="Calibri"/>
        <family val="2"/>
        <scheme val="minor"/>
      </rPr>
      <t>19</t>
    </r>
    <r>
      <rPr>
        <sz val="10"/>
        <rFont val="Calibri"/>
        <family val="2"/>
        <scheme val="minor"/>
      </rPr>
      <t xml:space="preserve"> Hotline staff are excluded from the caseload standard calculations.</t>
    </r>
  </si>
  <si>
    <r>
      <rPr>
        <b/>
        <vertAlign val="superscript"/>
        <sz val="10"/>
        <rFont val="Calibri"/>
        <family val="2"/>
        <scheme val="minor"/>
      </rPr>
      <t>20</t>
    </r>
    <r>
      <rPr>
        <sz val="10"/>
        <rFont val="Calibri"/>
        <family val="2"/>
        <scheme val="minor"/>
      </rPr>
      <t xml:space="preserve"> Data not available in HRIS.</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</si>
  <si>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</si>
  <si>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10"/>
        <rFont val="Calibri"/>
        <family val="2"/>
        <scheme val="minor"/>
      </rPr>
      <t>22</t>
    </r>
    <r>
      <rPr>
        <sz val="10"/>
        <rFont val="Calibri"/>
        <family val="2"/>
        <scheme val="minor"/>
      </rPr>
      <t xml:space="preserve"> Includes positions that are reporting to the DCS Deputy Director in Central Office conducting field work activities.</t>
    </r>
  </si>
  <si>
    <t>COMPLETED INVESTIGATIONS OF CHILD ABUSE &amp; NEGLECT</t>
  </si>
  <si>
    <r>
      <t xml:space="preserve">SHELTER or RECEIVING HOME &gt;21 CONSECUTIVE DAYS BY AGE </t>
    </r>
    <r>
      <rPr>
        <b/>
        <vertAlign val="superscript"/>
        <sz val="11"/>
        <color theme="0"/>
        <rFont val="Calibri"/>
        <family val="2"/>
      </rPr>
      <t>8</t>
    </r>
    <r>
      <rPr>
        <b/>
        <sz val="11"/>
        <color theme="0"/>
        <rFont val="Calibri"/>
        <family val="2"/>
      </rPr>
      <t>(16)</t>
    </r>
  </si>
  <si>
    <t>as of  6/30/2018</t>
  </si>
  <si>
    <t>Unlicensed Kinship Homes</t>
  </si>
  <si>
    <t>BED SPACES</t>
  </si>
  <si>
    <t># of Reports</t>
  </si>
  <si>
    <t># of Report</t>
  </si>
  <si>
    <t>Percentage of Parents Receiving Visitation</t>
  </si>
  <si>
    <t># of FOSTER HOMES</t>
  </si>
  <si>
    <r>
      <t xml:space="preserve">UNLICENSED KINSHIP HOMES </t>
    </r>
    <r>
      <rPr>
        <b/>
        <vertAlign val="superscript"/>
        <sz val="11"/>
        <color theme="0"/>
        <rFont val="Calibri"/>
        <family val="2"/>
      </rPr>
      <t>10</t>
    </r>
    <r>
      <rPr>
        <b/>
        <sz val="11"/>
        <color theme="0"/>
        <rFont val="Calibri"/>
        <family val="2"/>
      </rPr>
      <t xml:space="preserve"> (17) </t>
    </r>
  </si>
  <si>
    <r>
      <t xml:space="preserve">LICENSED COMMUNITY &amp; LICENSED KINSHIP HOMES </t>
    </r>
    <r>
      <rPr>
        <b/>
        <vertAlign val="superscript"/>
        <sz val="11"/>
        <color theme="0"/>
        <rFont val="Calibri"/>
        <family val="2"/>
      </rPr>
      <t>10</t>
    </r>
    <r>
      <rPr>
        <b/>
        <sz val="11"/>
        <color theme="0"/>
        <rFont val="Calibri"/>
        <family val="2"/>
      </rPr>
      <t xml:space="preserve"> (17) </t>
    </r>
  </si>
  <si>
    <t>as of 03/31/2017</t>
  </si>
  <si>
    <t>Total Licensed Foster Homes</t>
  </si>
  <si>
    <t>Licensed Kinship Foster Homes</t>
  </si>
  <si>
    <t>Licensed Community Foster Homes Community Bed Spaces</t>
  </si>
  <si>
    <r>
      <rPr>
        <b/>
        <i/>
        <u/>
        <sz val="12"/>
        <color theme="1"/>
        <rFont val="Times New Roman"/>
        <family val="1"/>
      </rPr>
      <t>Employee Retention</t>
    </r>
    <r>
      <rPr>
        <sz val="12"/>
        <color theme="1"/>
        <rFont val="Times New Roman"/>
        <family val="1"/>
      </rPr>
      <t xml:space="preserve">
Turnover of Child Safety Specialists is a challenge to any child welfare agency, given the stressful nature of the work.  Facing family crisis and child abuse and neglect on a daily basis can be mentally, physically, and emotionally taxing for DCS Specialists, Case Aides, Supervisors and Program Managers, as well as the staff who support these positions.  Therefore, the Department has adopted several key approaches to help staff better cope and adjust to the strain and pressure that accompanies a child safety worker’s responsibilities.  
As noted before, DCS has shifted its focus on critical incidents to a culture of safety and is pursing safety science practices.  This approach, which has changed the culture of assessing and examining critical incidents when they occur moving from blame to accountability, is helping managers, supervisors and Specialist to feel supported when critical situations arise.  This approach involves them in the process to examine and understand what occurred and how we can learn as an organization.  It promotes an organizational safety culture within DCS by responding to situations in a manner that promotes learning, transparency, and employee health.  
</t>
    </r>
  </si>
  <si>
    <r>
      <t xml:space="preserve">In addition to the strategic goals and objectives, the Department works diligently to provide safe, permanent homes for abused and neglected children.  DCS has achieved numerous successes and continues to pursue additional improvement opportunities.  
</t>
    </r>
    <r>
      <rPr>
        <b/>
        <i/>
        <u/>
        <sz val="12"/>
        <color theme="1"/>
        <rFont val="Times New Roman"/>
        <family val="1"/>
      </rPr>
      <t>Licensed Foster Care, Adoption and Kinship Homes</t>
    </r>
    <r>
      <rPr>
        <sz val="12"/>
        <color theme="1"/>
        <rFont val="Times New Roman"/>
        <family val="1"/>
      </rPr>
      <t xml:space="preserve">
DCS created the Foster Care and Adoption unit to centralize all the functions that impact the foster care and adoption recruitment process.  The objectives are to support and retain licensed and unlicensed foster parents and maintain children’s placement stability in a family-like setting.  The unit is working to improve case manager and caregiver relationships; build a customer service team; and improve kinship and foster care supports.  
Placement stability and family-like settings are always of paramount importance to children and the Department.  The Statewide Placement Administration has been working to reduce the number of children in congregate care by identifying youth currently in group homes and searching for kinship placements. FSC continues to expand the Family Finding model to identify kin or fictive kin for older youth and help them to establish long and meaningful relationships and permanent placements.  In addition, the Department is working closely with the Arizona Health Care Cost Containment System (AHCCCS) and the Regional Behavioral Health Authorities (RBHA) to review cases of children who have numerous placement changes and take a critical look at the supports and services needed to address the unique needs of these children and achieve placement stability, permanency, and successful transition to adulthood.  Furthermore, the review seeks to ensure that the child’s current diagnosis is addressed with the identification and delivery of services to the youth and caregiver.
</t>
    </r>
  </si>
  <si>
    <t xml:space="preserve">The Arizona Department of Child Safety (DCS) is committed to achieving safety, permanency and well-being for Arizona’s children and families. Driven by this commitment, as well as a desire to be a national leader for child safety through a well-run, efficient, and effective organization based on best practices, DCS developed the 2016-2020 Strategic Plan that outlined a clear and thoughtful approach to accomplishing these goals.  Each year the Department refines its strategic goals to adapt to changing needs, successes and opportunities for improvement. 
The important task of keeping children safe and strengthening families requires intentional preparation, sequencing of efforts, transparency, accountability, and continuous improvement. The Department’s Strategic Plan provides a platform to address current issues and build for the future.  
In State Fiscal Year 2018 (FY 2018), DCS outlined five strategic priorities for its strategic plan.  
1. Improve timeliness to permanency.
2. Increase the placement of children in a family like setting.
3. Improve employee retention.
4. Develop and implement the agency IT infrastructure.
5. Develop implementation strategy for behavioral health services.
</t>
  </si>
  <si>
    <r>
      <t xml:space="preserve">Executive Summary </t>
    </r>
    <r>
      <rPr>
        <vertAlign val="superscript"/>
        <sz val="18"/>
        <color theme="1"/>
        <rFont val="Times New Roman"/>
        <family val="1"/>
      </rPr>
      <t xml:space="preserve">1 </t>
    </r>
  </si>
  <si>
    <t>2 years 10 months</t>
  </si>
  <si>
    <t>1-3</t>
  </si>
  <si>
    <t>8-9</t>
  </si>
  <si>
    <r>
      <t>Reports Completed</t>
    </r>
    <r>
      <rPr>
        <b/>
        <sz val="12"/>
        <color theme="0"/>
        <rFont val="Calibri"/>
        <family val="2"/>
        <scheme val="minor"/>
      </rPr>
      <t xml:space="preserve"> (10a -10c)</t>
    </r>
  </si>
  <si>
    <r>
      <t xml:space="preserve">Total Reports Received </t>
    </r>
    <r>
      <rPr>
        <b/>
        <sz val="12"/>
        <color theme="0"/>
        <rFont val="Calibri"/>
        <family val="2"/>
        <scheme val="minor"/>
      </rPr>
      <t>(7)</t>
    </r>
  </si>
  <si>
    <r>
      <t>Total Reports Received by Maltreatment Category</t>
    </r>
    <r>
      <rPr>
        <b/>
        <sz val="12"/>
        <color theme="0"/>
        <rFont val="Calibri"/>
        <family val="2"/>
        <scheme val="minor"/>
      </rPr>
      <t xml:space="preserve"> (7)</t>
    </r>
  </si>
  <si>
    <r>
      <t xml:space="preserve">Total Reports Received by Priority </t>
    </r>
    <r>
      <rPr>
        <b/>
        <sz val="12"/>
        <color theme="0"/>
        <rFont val="Calibri"/>
        <family val="2"/>
        <scheme val="minor"/>
      </rPr>
      <t>(7)</t>
    </r>
  </si>
  <si>
    <r>
      <t>Total Reports Not Responded to</t>
    </r>
    <r>
      <rPr>
        <b/>
        <sz val="12"/>
        <color theme="0"/>
        <rFont val="Calibri"/>
        <family val="2"/>
        <scheme val="minor"/>
      </rPr>
      <t xml:space="preserve"> (8)</t>
    </r>
  </si>
  <si>
    <r>
      <t xml:space="preserve">Reports Assigned for Investigation that Remain Open by Priority and Maltreatment Type and County </t>
    </r>
    <r>
      <rPr>
        <b/>
        <sz val="12"/>
        <color theme="0"/>
        <rFont val="Calibri"/>
        <family val="2"/>
        <scheme val="minor"/>
      </rPr>
      <t>(11)</t>
    </r>
  </si>
  <si>
    <r>
      <t xml:space="preserve">Reports Assigned for Invesigation by Priority and Maltreatment Type and County </t>
    </r>
    <r>
      <rPr>
        <b/>
        <sz val="12"/>
        <color theme="0"/>
        <rFont val="Calibri"/>
        <family val="2"/>
        <scheme val="minor"/>
      </rPr>
      <t xml:space="preserve">(9)  </t>
    </r>
  </si>
  <si>
    <r>
      <t>Reports Completed Resulting in Substantiation</t>
    </r>
    <r>
      <rPr>
        <b/>
        <sz val="12"/>
        <color theme="0"/>
        <rFont val="Calibri"/>
        <family val="2"/>
        <scheme val="minor"/>
      </rPr>
      <t xml:space="preserve"> (10a -10c)</t>
    </r>
  </si>
  <si>
    <r>
      <t xml:space="preserve">Percent of Office of Administrative Hearings decisions where case findings are affirmed. (updated annually) </t>
    </r>
    <r>
      <rPr>
        <b/>
        <sz val="12"/>
        <color theme="0"/>
        <rFont val="Calibri"/>
        <family val="2"/>
        <scheme val="minor"/>
      </rPr>
      <t>(E1)</t>
    </r>
  </si>
  <si>
    <r>
      <t xml:space="preserve">CHILDREN ENTERING OUT-OF-HOME CARE </t>
    </r>
    <r>
      <rPr>
        <b/>
        <sz val="12"/>
        <color theme="0"/>
        <rFont val="Calibri"/>
        <family val="2"/>
      </rPr>
      <t xml:space="preserve">(12, 14 &amp; 15)  </t>
    </r>
    <r>
      <rPr>
        <b/>
        <sz val="16"/>
        <color theme="0"/>
        <rFont val="Calibri"/>
        <family val="2"/>
      </rPr>
      <t xml:space="preserve">
</t>
    </r>
  </si>
  <si>
    <r>
      <t xml:space="preserve">TYPE OF OUT-OF-PLACEMENT, CATEGORIZED BY AGE </t>
    </r>
    <r>
      <rPr>
        <b/>
        <sz val="12"/>
        <color theme="0"/>
        <rFont val="Calibri"/>
        <family val="2"/>
        <scheme val="minor"/>
      </rPr>
      <t>(20D)</t>
    </r>
  </si>
  <si>
    <r>
      <t xml:space="preserve">CHILDREN EXITING OUT-OF-HOME CARE </t>
    </r>
    <r>
      <rPr>
        <b/>
        <sz val="12"/>
        <color theme="0"/>
        <rFont val="Calibri"/>
        <family val="2"/>
      </rPr>
      <t xml:space="preserve">(22)  </t>
    </r>
  </si>
  <si>
    <r>
      <rPr>
        <vertAlign val="superscript"/>
        <sz val="8"/>
        <color theme="1"/>
        <rFont val="Calibri"/>
        <family val="2"/>
        <scheme val="minor"/>
      </rPr>
      <t>18</t>
    </r>
    <r>
      <rPr>
        <sz val="8"/>
        <color theme="1"/>
        <rFont val="Calibri"/>
        <family val="2"/>
        <scheme val="minor"/>
      </rPr>
      <t xml:space="preserve"> Data for this reporting period was drawn from the prior Semi-Annual Financial and Program Accountability Report which utilized a different methodology.</t>
    </r>
  </si>
  <si>
    <t>13-14</t>
  </si>
  <si>
    <t>16-17</t>
  </si>
  <si>
    <t>21-22</t>
  </si>
  <si>
    <t>28-29</t>
  </si>
  <si>
    <t>31-32</t>
  </si>
  <si>
    <t>Unsubstantiated</t>
  </si>
  <si>
    <t xml:space="preserve">  % OF TOTAL</t>
  </si>
  <si>
    <r>
      <t xml:space="preserve">CHILDREN RECEIVING VISITIATION BY DCS CHILD SAFETY SPECIALIST </t>
    </r>
    <r>
      <rPr>
        <b/>
        <sz val="10"/>
        <color theme="0"/>
        <rFont val="Calibri"/>
        <family val="2"/>
      </rPr>
      <t xml:space="preserve">(19) </t>
    </r>
  </si>
  <si>
    <r>
      <t xml:space="preserve">PARENT(S) - GOAL of RETURN to PARENT - RECEIVING VISITIATION BY DCS CHILD SAFETY SPECIALIST </t>
    </r>
    <r>
      <rPr>
        <b/>
        <sz val="10"/>
        <color theme="0"/>
        <rFont val="Calibri"/>
        <family val="2"/>
      </rPr>
      <t xml:space="preserve">(21) </t>
    </r>
  </si>
  <si>
    <r>
      <t xml:space="preserve">LICENSED FOSTER HOMES RECEIVING VISITIATION BY LICENSING AGENCY REPRESENTATIVE </t>
    </r>
    <r>
      <rPr>
        <b/>
        <sz val="10"/>
        <color theme="0"/>
        <rFont val="Calibri"/>
        <family val="2"/>
      </rPr>
      <t xml:space="preserve">(18) </t>
    </r>
  </si>
  <si>
    <t xml:space="preserve"> RELATIVE</t>
  </si>
  <si>
    <t xml:space="preserve"> FAMILY FOSTER</t>
  </si>
  <si>
    <t xml:space="preserve"> GROUP HOME</t>
  </si>
  <si>
    <r>
      <t xml:space="preserve"> INSTITUTION / RESIDENTIAL  </t>
    </r>
    <r>
      <rPr>
        <b/>
        <vertAlign val="superscript"/>
        <sz val="10"/>
        <rFont val="Calibri"/>
        <family val="2"/>
        <scheme val="minor"/>
      </rPr>
      <t>11</t>
    </r>
  </si>
  <si>
    <t xml:space="preserve"> INDEPENDENT LIVING</t>
  </si>
  <si>
    <r>
      <t xml:space="preserve"> RUNAWAY / ASCONDED </t>
    </r>
    <r>
      <rPr>
        <b/>
        <vertAlign val="superscript"/>
        <sz val="10"/>
        <color theme="1"/>
        <rFont val="Calibri"/>
        <family val="2"/>
      </rPr>
      <t>12</t>
    </r>
  </si>
  <si>
    <t xml:space="preserve"> TRIAL HOME VISIT</t>
  </si>
  <si>
    <r>
      <t xml:space="preserve"> NO IDENTIFIED PLACEMENT </t>
    </r>
    <r>
      <rPr>
        <b/>
        <vertAlign val="superscript"/>
        <sz val="10"/>
        <rFont val="Calibri"/>
        <family val="2"/>
        <scheme val="minor"/>
      </rPr>
      <t>13</t>
    </r>
  </si>
  <si>
    <t xml:space="preserve"> TOTAL</t>
  </si>
  <si>
    <r>
      <t xml:space="preserve">AGE </t>
    </r>
    <r>
      <rPr>
        <b/>
        <sz val="10"/>
        <color theme="0"/>
        <rFont val="Calibri"/>
        <family val="2"/>
      </rPr>
      <t>(22A)</t>
    </r>
  </si>
  <si>
    <r>
      <t xml:space="preserve">ETHNICITY </t>
    </r>
    <r>
      <rPr>
        <b/>
        <sz val="10"/>
        <color theme="0"/>
        <rFont val="Calibri"/>
        <family val="2"/>
      </rPr>
      <t>(22B)</t>
    </r>
  </si>
  <si>
    <r>
      <t xml:space="preserve">NUMBER OF PLACEMENTS  </t>
    </r>
    <r>
      <rPr>
        <b/>
        <sz val="10"/>
        <color theme="0"/>
        <rFont val="Calibri"/>
        <family val="2"/>
      </rPr>
      <t>(22C)</t>
    </r>
  </si>
  <si>
    <r>
      <t xml:space="preserve">AVERAGE and MEDIAN </t>
    </r>
    <r>
      <rPr>
        <b/>
        <sz val="10"/>
        <color theme="0"/>
        <rFont val="Calibri"/>
        <family val="2"/>
      </rPr>
      <t>(22D)</t>
    </r>
  </si>
  <si>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t>
    </r>
  </si>
  <si>
    <r>
      <t>AGE (</t>
    </r>
    <r>
      <rPr>
        <b/>
        <sz val="10"/>
        <color theme="0"/>
        <rFont val="Calibri"/>
        <family val="2"/>
      </rPr>
      <t>24A &amp; 25A)</t>
    </r>
  </si>
  <si>
    <r>
      <t xml:space="preserve">ETHNICITY </t>
    </r>
    <r>
      <rPr>
        <b/>
        <sz val="10"/>
        <color theme="0"/>
        <rFont val="Calibri"/>
        <family val="2"/>
      </rPr>
      <t>(24B &amp; 25B)</t>
    </r>
  </si>
  <si>
    <r>
      <t>AVERAGE LENGTH OF TIME IN OUT-OF-HOME CARE  (</t>
    </r>
    <r>
      <rPr>
        <b/>
        <sz val="10"/>
        <color theme="0"/>
        <rFont val="Calibri"/>
        <family val="2"/>
      </rPr>
      <t>24C &amp; 25C)</t>
    </r>
  </si>
  <si>
    <r>
      <t xml:space="preserve">LEGAL STATUS </t>
    </r>
    <r>
      <rPr>
        <b/>
        <sz val="10"/>
        <color theme="0"/>
        <rFont val="Calibri"/>
        <family val="2"/>
      </rPr>
      <t>(24D &amp; 25E)</t>
    </r>
  </si>
  <si>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</si>
  <si>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</si>
  <si>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</si>
  <si>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AGE </t>
    </r>
    <r>
      <rPr>
        <b/>
        <vertAlign val="superscript"/>
        <sz val="11"/>
        <color theme="0"/>
        <rFont val="Calibri"/>
        <family val="2"/>
      </rPr>
      <t xml:space="preserve">15  </t>
    </r>
    <r>
      <rPr>
        <b/>
        <sz val="10"/>
        <color theme="0"/>
        <rFont val="Calibri"/>
        <family val="2"/>
      </rPr>
      <t>(24A &amp; 25A)</t>
    </r>
  </si>
  <si>
    <t>Abuse by Provider</t>
  </si>
  <si>
    <t>Family Rejected Child</t>
  </si>
  <si>
    <t>Family Crisis</t>
  </si>
  <si>
    <t>No Cope w/ Child</t>
  </si>
  <si>
    <r>
      <t xml:space="preserve">MARTIAL STATUS OF ADOPTIVE PARENT(S) TO CHILD(REN) </t>
    </r>
    <r>
      <rPr>
        <b/>
        <sz val="10"/>
        <color theme="0"/>
        <rFont val="Calibri"/>
        <family val="2"/>
      </rPr>
      <t>(27C)</t>
    </r>
  </si>
  <si>
    <r>
      <t xml:space="preserve">RELATIONSHIP OF ADOPTIVE PARENT(S) TO CHILD(REN) </t>
    </r>
    <r>
      <rPr>
        <b/>
        <sz val="10"/>
        <color theme="0"/>
        <rFont val="Calibri"/>
        <family val="2"/>
      </rPr>
      <t>(27C)</t>
    </r>
  </si>
  <si>
    <r>
      <t>AVERAGE LENGTH OF TIME IN OOH BEFORE ADOPTIVE PLACEMENT (</t>
    </r>
    <r>
      <rPr>
        <b/>
        <sz val="10"/>
        <color theme="0"/>
        <rFont val="Calibri"/>
        <family val="2"/>
      </rPr>
      <t>27A)</t>
    </r>
  </si>
  <si>
    <r>
      <t xml:space="preserve">AVERAGE LENGTH OF TIME IN ADOPTIVE PLACEMENT BEFORE FINAL ADOPTION ORDER </t>
    </r>
    <r>
      <rPr>
        <b/>
        <sz val="10"/>
        <color theme="0"/>
        <rFont val="Calibri"/>
        <family val="2"/>
      </rPr>
      <t>(27B)</t>
    </r>
  </si>
  <si>
    <r>
      <t xml:space="preserve">AGE </t>
    </r>
    <r>
      <rPr>
        <b/>
        <sz val="10"/>
        <color theme="0"/>
        <rFont val="Calibri"/>
        <family val="2"/>
      </rPr>
      <t>(26A)</t>
    </r>
  </si>
  <si>
    <r>
      <t>ETHNICITY</t>
    </r>
    <r>
      <rPr>
        <b/>
        <sz val="10"/>
        <color theme="0"/>
        <rFont val="Calibri"/>
        <family val="2"/>
      </rPr>
      <t xml:space="preserve"> (26B)</t>
    </r>
  </si>
  <si>
    <r>
      <t>MARTIAL STATUS OF ADOPTIVE PARENT(S) TO CHILD(REN)</t>
    </r>
    <r>
      <rPr>
        <b/>
        <sz val="10"/>
        <color theme="0"/>
        <rFont val="Calibri"/>
        <family val="2"/>
      </rPr>
      <t xml:space="preserve"> (26D)</t>
    </r>
  </si>
  <si>
    <r>
      <t xml:space="preserve">RELATIONSHIP OF ADOPTIVE PARENT(S) TO CHILD(REN) </t>
    </r>
    <r>
      <rPr>
        <b/>
        <sz val="10"/>
        <color theme="0"/>
        <rFont val="Calibri"/>
        <family val="2"/>
      </rPr>
      <t>(26D)</t>
    </r>
  </si>
  <si>
    <r>
      <t xml:space="preserve">CAUSE OF DISRUPTION  </t>
    </r>
    <r>
      <rPr>
        <b/>
        <sz val="10"/>
        <color theme="0"/>
        <rFont val="Calibri"/>
        <family val="2"/>
      </rPr>
      <t>(26C)</t>
    </r>
  </si>
  <si>
    <r>
      <t xml:space="preserve">CASELOADS </t>
    </r>
    <r>
      <rPr>
        <b/>
        <sz val="12"/>
        <color theme="0"/>
        <rFont val="Calibri"/>
        <family val="2"/>
        <scheme val="minor"/>
      </rPr>
      <t>(B1, B4, B5)</t>
    </r>
  </si>
  <si>
    <r>
      <t>DCS SPECIALISTS</t>
    </r>
    <r>
      <rPr>
        <sz val="14"/>
        <color theme="0"/>
        <rFont val="Calibri"/>
        <family val="2"/>
        <scheme val="minor"/>
      </rPr>
      <t xml:space="preserve"> </t>
    </r>
    <r>
      <rPr>
        <b/>
        <sz val="12"/>
        <color theme="0"/>
        <rFont val="Calibri"/>
        <family val="2"/>
        <scheme val="minor"/>
      </rPr>
      <t>(B4 and  B31)</t>
    </r>
  </si>
  <si>
    <r>
      <t xml:space="preserve">TRAINING </t>
    </r>
    <r>
      <rPr>
        <b/>
        <sz val="10"/>
        <color theme="0"/>
        <rFont val="Calibri"/>
        <family val="2"/>
        <scheme val="minor"/>
      </rPr>
      <t>(B1)</t>
    </r>
  </si>
  <si>
    <r>
      <t>TRAINING</t>
    </r>
    <r>
      <rPr>
        <b/>
        <sz val="10"/>
        <color theme="0"/>
        <rFont val="Calibri"/>
        <family val="2"/>
        <scheme val="minor"/>
      </rPr>
      <t xml:space="preserve"> </t>
    </r>
    <r>
      <rPr>
        <sz val="10"/>
        <color theme="0"/>
        <rFont val="Calibri"/>
        <family val="2"/>
        <scheme val="minor"/>
      </rPr>
      <t>(B1)</t>
    </r>
  </si>
  <si>
    <r>
      <rPr>
        <b/>
        <u/>
        <sz val="12"/>
        <color theme="1"/>
        <rFont val="Calibri"/>
        <family val="2"/>
        <scheme val="minor"/>
      </rPr>
      <t>FAITH-BASED ORGANIZATIONS</t>
    </r>
    <r>
      <rPr>
        <sz val="11"/>
        <color theme="1"/>
        <rFont val="Calibri"/>
        <family val="2"/>
        <scheme val="minor"/>
      </rPr>
      <t xml:space="preserve">
</t>
    </r>
    <r>
      <rPr>
        <b/>
        <sz val="11"/>
        <color theme="1"/>
        <rFont val="Calibri"/>
        <family val="2"/>
        <scheme val="minor"/>
      </rPr>
      <t>Information on the level of participation of faith-based organizations for providing services for families and foster homes, and what is being done to encourage these organizations to participate.</t>
    </r>
    <r>
      <rPr>
        <sz val="11"/>
        <color theme="1"/>
        <rFont val="Calibri"/>
        <family val="2"/>
        <scheme val="minor"/>
      </rPr>
      <t xml:space="preserve">
Arizona continues to partner with many faith-based organizations across the state.  Some specific instances include:
• CarePortal
CarePortal is an organization that facilitates a network of churches who are interested in providing services and tangible goods for families involved with foster care. The program has been very successful in Pima County, and has also been at work in Maricopa County. CarePortal celebrated its launch in Yuma County with an event this year.
• Faith Council
The Faith Council is a statewide network of faith-based, community and government organizations. This group continues to be a great source of collaboration for the Department of Child Safety and faith-based partners.
• Feed My Starving Children (FMSC)
FMSC hosted an event where thousands of meals were packed for hungry children around the world. 500 DCS staff members and foster parents worked side-by-side to pack the meals. Lunch was provided, and volunteers set up carnival games for the children in attendance.
• Grand Canyon University (GCU)
Our partnership with GCU has benefitted our foster families in many ways. They continue to supply tickets for sporting events, including men’s baseball and women’s volleyball.
• Heights Church (Prescott)
Heights Church in Prescott has generously provided venues this year for two of DCS’ important events. The first event was “Wait No More,” a ministry of faith-based Focus on the Family. The Wait No More event focused on collaboration with the community, adoption agencies, churches and DCS to raise awareness of the need for adoptive families, and also recruit adoptive parents.
• The second event at Heights Church was an “Arizona Families THRIVE Conference.” This event gave foster parents an opportunity to receive 6 hours of training to fulfill the annual licensing renewal requirement. Participants were able to learn from subject matter experts in foster care-related topics.
• Latter Day Saints Church (Scottsdale)
An LDS church in Scottsdale hosted an event where several dozen women sewed bags and filled them with personal care products for children in foster care. The church donated about 100 bags.
• OCJ Kids
OCJ Kids has a program which provides sets of pajamas for children from birth – 18. Working with DCS and the Studio Academy of Beauty school, OCJ Kids participated in the fashion show fundraisers, where close 
to $6,000 was raised to provide pajamas for children coming into foster care.
• Seventh Day Adventist Church (Apache Junction)
Throughout the year, a women’s group from the Seventh Day Adventist Church in Apache Junction puts together “Bags of Love.” Each handmade bag contains personal care products and a quilt. The bags are given out to children entering foster care. So far this year, the church has donated dozens of Bags of Love.
</t>
    </r>
  </si>
  <si>
    <r>
      <t xml:space="preserve">AGE </t>
    </r>
    <r>
      <rPr>
        <b/>
        <sz val="10"/>
        <color theme="0"/>
        <rFont val="Calibri"/>
        <family val="2"/>
      </rPr>
      <t>(20A)</t>
    </r>
  </si>
  <si>
    <r>
      <t>ETHNICITY (</t>
    </r>
    <r>
      <rPr>
        <b/>
        <sz val="10"/>
        <color theme="0"/>
        <rFont val="Calibri"/>
        <family val="2"/>
      </rPr>
      <t>20B)</t>
    </r>
  </si>
  <si>
    <r>
      <t xml:space="preserve">CASE PLAN GOAL (PERMANENCY GOAL) </t>
    </r>
    <r>
      <rPr>
        <b/>
        <sz val="10"/>
        <color theme="0"/>
        <rFont val="Calibri"/>
        <family val="2"/>
      </rPr>
      <t>(20C)</t>
    </r>
  </si>
  <si>
    <r>
      <t xml:space="preserve">LENGTH OF TIME IN CARE </t>
    </r>
    <r>
      <rPr>
        <b/>
        <sz val="10"/>
        <color theme="0"/>
        <rFont val="Calibri"/>
        <family val="2"/>
      </rPr>
      <t>(20E)</t>
    </r>
  </si>
  <si>
    <t>RETENTION AND TURNOVER</t>
  </si>
  <si>
    <t>Children reported during period</t>
  </si>
  <si>
    <t>Children removed during period*</t>
  </si>
  <si>
    <t>% of Voluntary Placements 
per removal</t>
  </si>
  <si>
    <t>% of children with prior removal within 12 months per removal</t>
  </si>
  <si>
    <t>Children removed</t>
  </si>
  <si>
    <t>% of children with prior removal within 13 to 24 months per removal</t>
  </si>
  <si>
    <t>Number of New Removals</t>
  </si>
  <si>
    <t>Number of New Removals with Voluntary under 18</t>
  </si>
  <si>
    <r>
      <t xml:space="preserve">Number Of Children In An Open Or Active Child Safety Services Case Who Died Due To Abuse 
as Allegedly Caused By An Adult Household Member  Not Listed In The Above Table   </t>
    </r>
    <r>
      <rPr>
        <b/>
        <sz val="10"/>
        <color theme="0"/>
        <rFont val="Calibri"/>
        <family val="2"/>
        <scheme val="minor"/>
      </rPr>
      <t>(30)</t>
    </r>
  </si>
  <si>
    <r>
      <t xml:space="preserve">Number Of Children In An Open Or Active Child Safety Services Case Who Died As A Result Of Abuse 
as Categorized By The Custodial Relationship And County  </t>
    </r>
    <r>
      <rPr>
        <b/>
        <sz val="10"/>
        <color theme="0"/>
        <rFont val="Calibri"/>
        <family val="2"/>
      </rPr>
      <t>(29A-E)</t>
    </r>
  </si>
  <si>
    <r>
      <t xml:space="preserve">Children Exiting Care For Reason Of Death By Cause Of Death, Placement Type At Time Of Death, And County  </t>
    </r>
    <r>
      <rPr>
        <b/>
        <vertAlign val="superscript"/>
        <sz val="12"/>
        <color theme="0"/>
        <rFont val="Calibri"/>
        <family val="2"/>
      </rPr>
      <t>14</t>
    </r>
    <r>
      <rPr>
        <b/>
        <sz val="12"/>
        <color theme="0"/>
        <rFont val="Calibri"/>
        <family val="2"/>
      </rPr>
      <t xml:space="preserve"> </t>
    </r>
    <r>
      <rPr>
        <b/>
        <sz val="10"/>
        <color theme="0"/>
        <rFont val="Calibri"/>
        <family val="2"/>
      </rPr>
      <t>(28)</t>
    </r>
  </si>
  <si>
    <r>
      <t>Number of Reports Substantiated</t>
    </r>
    <r>
      <rPr>
        <b/>
        <vertAlign val="superscript"/>
        <sz val="10"/>
        <color theme="1"/>
        <rFont val="Calibri"/>
        <family val="2"/>
        <scheme val="minor"/>
      </rPr>
      <t xml:space="preserve"> 1</t>
    </r>
  </si>
  <si>
    <r>
      <t xml:space="preserve">Number of Licensed Foster Homes </t>
    </r>
    <r>
      <rPr>
        <vertAlign val="superscript"/>
        <sz val="10"/>
        <color theme="1"/>
        <rFont val="Calibri"/>
        <family val="2"/>
        <scheme val="minor"/>
      </rPr>
      <t>2</t>
    </r>
  </si>
  <si>
    <r>
      <t xml:space="preserve">Number and Percentage of Foster Homes Receiving Visitation in the Last Quarter of Reporting Period by the licensing agency representiative </t>
    </r>
    <r>
      <rPr>
        <b/>
        <vertAlign val="superscript"/>
        <sz val="10"/>
        <color rgb="FF000000"/>
        <rFont val="Calibri"/>
        <family val="2"/>
        <scheme val="minor"/>
      </rPr>
      <t>4</t>
    </r>
  </si>
  <si>
    <r>
      <t>Number and Percentage of Foster Homes not Receiving Visitation</t>
    </r>
    <r>
      <rPr>
        <b/>
        <vertAlign val="superscript"/>
        <sz val="10"/>
        <color rgb="FF000000"/>
        <rFont val="Calibri"/>
        <family val="2"/>
        <scheme val="minor"/>
      </rPr>
      <t>4</t>
    </r>
  </si>
  <si>
    <t xml:space="preserve">Additionally, DCS created and is implementing the Workforce Resilience team which provides supportive responses, upon request, when an employee experiences a difficult case circumstance, the accumulation of workplace stress, and personal and family stress.  This peer-to-peer approach to helping staff cope with difficult and challenging situations will offer a safe and supportive environment with persons who understand their experiences.
The Department requests that employees who are resigning from DCS complete an exit survey.  The surveys completed by Child Safety Specialist continue to reveal that low pay is a key reason for their decision to leave.  Currently, Child Safety Specialist starting pay is $33,000 annually.  The results of these surveys have found that nearly half of staff who completed the survey are leaving for reason as being ‘compensation not competitive’ compared to prior surveys that highlighted ‘quality supervision/management’ as one of the main reasons for leaving employment with the Department.  .As training and supports for supervisors have improved and focus on coaching for supervisors will develop further in FY 2019, DCS anticipate this trend to continue.
The Department outlined new initiatives in FY 2019 to improve employee retention through improved supervision.  This objective will define and implement a model and infrastructure for people and practice coaching by Program Supervisors and Program Managers.  This will include evaluating the organizational design that supports ongoing coaching for supervisors and managers.  It will also provide a structure for continued development of DCS leaders targeting various stages of supervision, from aspiring leaders to experienced leaders.  The Department is also planning to develop and implement a training that better prepares staff to be a supervisor on ‘day one’ so that they start the position with basic supervisory and managerial skills needed to make the transition from Specialist to Supervisor.  
</t>
  </si>
  <si>
    <r>
      <t xml:space="preserve">SEMI-ANNUAL CHILD WELFARE REPORT
</t>
    </r>
    <r>
      <rPr>
        <b/>
        <sz val="10"/>
        <color theme="0"/>
        <rFont val="Calibri"/>
        <family val="2"/>
        <scheme val="minor"/>
      </rPr>
      <t>(revised 10/29/18)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</si>
</sst>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0.0%"/>
    <numFmt numFmtId="165" formatCode="_(* #,##0_);_(* \(#,##0\);_(* &quot;-&quot;??_);_(@_)"/>
    <numFmt numFmtId="166" formatCode="[$-409]mmmm\-yy;@"/>
    <numFmt numFmtId="167" formatCode="0_);\(0\)"/>
    <numFmt numFmtId="168" formatCode="0.0"/>
    <numFmt numFmtId="169" formatCode="[$-409]mmmm\ d\,\ yyyy;@"/>
    <numFmt numFmtId="170" formatCode="_(* #,##0.0_);_(* \(#,##0.0\);_(* &quot;-&quot;??_);_(@_)"/>
    <numFmt numFmtId="171" formatCode="_(&quot;$&quot;* #,##0_);_(&quot;$&quot;* \(#,##0\);_(&quot;$&quot;* &quot;-&quot;??_);_(@_)"/>
    <numFmt numFmtId="172" formatCode="mm/dd/yyyy"/>
  </numFmts>
  <fonts count="116" x14ac:knownFonts="1">
    <font>
      <sz val="11"/>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u/>
      <sz val="10"/>
      <name val="Calibri"/>
      <family val="2"/>
      <scheme val="minor"/>
    </font>
    <font>
      <b/>
      <sz val="14"/>
      <color theme="1"/>
      <name val="Calibri"/>
      <family val="2"/>
    </font>
    <font>
      <b/>
      <sz val="10"/>
      <color theme="1"/>
      <name val="Calibri"/>
      <family val="2"/>
    </font>
    <font>
      <b/>
      <sz val="11"/>
      <color theme="0"/>
      <name val="Calibri"/>
      <family val="2"/>
    </font>
    <font>
      <sz val="10"/>
      <color theme="1"/>
      <name val="Calibri"/>
      <family val="2"/>
    </font>
    <font>
      <sz val="10"/>
      <color rgb="FF000000"/>
      <name val="Calibri"/>
      <family val="2"/>
    </font>
    <font>
      <b/>
      <sz val="10"/>
      <color rgb="FF000000"/>
      <name val="Calibri"/>
      <family val="2"/>
    </font>
    <font>
      <b/>
      <sz val="11"/>
      <color theme="1"/>
      <name val="Calibri"/>
      <family val="2"/>
    </font>
    <font>
      <sz val="11"/>
      <color theme="1"/>
      <name val="Calibri"/>
      <family val="2"/>
    </font>
    <font>
      <sz val="11"/>
      <color rgb="FF000000"/>
      <name val="Calibri"/>
      <family val="2"/>
    </font>
    <font>
      <b/>
      <sz val="11"/>
      <color rgb="FF000000"/>
      <name val="Calibri"/>
      <family val="2"/>
    </font>
    <font>
      <b/>
      <sz val="16"/>
      <color theme="1"/>
      <name val="Calibri"/>
      <family val="2"/>
      <scheme val="minor"/>
    </font>
    <font>
      <b/>
      <sz val="12"/>
      <color theme="0"/>
      <name val="Calibri"/>
      <family val="2"/>
      <scheme val="minor"/>
    </font>
    <font>
      <sz val="11"/>
      <color rgb="FF000000"/>
      <name val="Calibri"/>
      <family val="2"/>
      <scheme val="minor"/>
    </font>
    <font>
      <sz val="11"/>
      <color indexed="8"/>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vertAlign val="superscript"/>
      <sz val="9"/>
      <color theme="1"/>
      <name val="Calibri"/>
      <family val="2"/>
      <scheme val="minor"/>
    </font>
    <font>
      <sz val="11"/>
      <color rgb="FFFF0000"/>
      <name val="Calibri"/>
      <family val="2"/>
      <scheme val="minor"/>
    </font>
    <font>
      <b/>
      <sz val="11"/>
      <color rgb="FFFF0000"/>
      <name val="Calibri"/>
      <family val="2"/>
      <scheme val="minor"/>
    </font>
    <font>
      <b/>
      <sz val="8"/>
      <color rgb="FF000000"/>
      <name val="Calibri"/>
      <family val="2"/>
    </font>
    <font>
      <b/>
      <sz val="14"/>
      <name val="Calibri"/>
      <family val="2"/>
      <scheme val="minor"/>
    </font>
    <font>
      <b/>
      <sz val="9"/>
      <name val="Calibri"/>
      <family val="2"/>
      <scheme val="minor"/>
    </font>
    <font>
      <sz val="16"/>
      <name val="Arial"/>
      <family val="2"/>
    </font>
    <font>
      <sz val="8"/>
      <name val="Arial"/>
      <family val="2"/>
    </font>
    <font>
      <b/>
      <sz val="10"/>
      <name val="Arial"/>
      <family val="2"/>
    </font>
    <font>
      <b/>
      <sz val="9"/>
      <color rgb="FFFF0000"/>
      <name val="Calibri"/>
      <family val="2"/>
      <scheme val="minor"/>
    </font>
    <font>
      <u/>
      <sz val="9"/>
      <color theme="10"/>
      <name val="Calibri"/>
      <family val="2"/>
      <scheme val="minor"/>
    </font>
    <font>
      <b/>
      <sz val="9"/>
      <color rgb="FF000000"/>
      <name val="Calibri"/>
      <family val="2"/>
      <scheme val="minor"/>
    </font>
    <font>
      <b/>
      <sz val="11"/>
      <color theme="0"/>
      <name val="Calibri"/>
      <family val="2"/>
      <scheme val="minor"/>
    </font>
    <font>
      <sz val="11"/>
      <color theme="0"/>
      <name val="Calibri"/>
      <family val="2"/>
      <scheme val="minor"/>
    </font>
    <font>
      <b/>
      <sz val="10"/>
      <color indexed="8"/>
      <name val="Calibri"/>
      <family val="2"/>
      <scheme val="minor"/>
    </font>
    <font>
      <b/>
      <sz val="11"/>
      <color indexed="8"/>
      <name val="Calibri"/>
      <family val="2"/>
      <scheme val="minor"/>
    </font>
    <font>
      <b/>
      <sz val="14"/>
      <color theme="0"/>
      <name val="Calibri"/>
      <family val="2"/>
      <scheme val="minor"/>
    </font>
    <font>
      <b/>
      <sz val="9"/>
      <color theme="0"/>
      <name val="Calibri"/>
      <family val="2"/>
      <scheme val="minor"/>
    </font>
    <font>
      <sz val="10"/>
      <color rgb="FF000000"/>
      <name val="Calibri"/>
      <family val="2"/>
      <scheme val="minor"/>
    </font>
    <font>
      <b/>
      <sz val="10"/>
      <color rgb="FF000000"/>
      <name val="Calibri"/>
      <family val="2"/>
      <scheme val="minor"/>
    </font>
    <font>
      <b/>
      <sz val="11"/>
      <name val="Calibri"/>
      <family val="2"/>
      <scheme val="minor"/>
    </font>
    <font>
      <b/>
      <sz val="12"/>
      <name val="Calibri"/>
      <family val="2"/>
      <scheme val="minor"/>
    </font>
    <font>
      <sz val="11"/>
      <name val="Calibri"/>
      <family val="2"/>
      <scheme val="minor"/>
    </font>
    <font>
      <b/>
      <sz val="18"/>
      <color theme="1"/>
      <name val="Calibri"/>
      <family val="2"/>
      <scheme val="minor"/>
    </font>
    <font>
      <b/>
      <vertAlign val="superscript"/>
      <sz val="10"/>
      <name val="Calibri"/>
      <family val="2"/>
      <scheme val="minor"/>
    </font>
    <font>
      <b/>
      <sz val="16"/>
      <color theme="0"/>
      <name val="Calibri"/>
      <family val="2"/>
      <scheme val="minor"/>
    </font>
    <font>
      <b/>
      <sz val="11"/>
      <color rgb="FF000000"/>
      <name val="Calibri"/>
      <family val="2"/>
      <scheme val="minor"/>
    </font>
    <font>
      <b/>
      <sz val="12"/>
      <color theme="0"/>
      <name val="Calibri"/>
      <family val="2"/>
    </font>
    <font>
      <b/>
      <sz val="16"/>
      <color theme="0"/>
      <name val="Calibri"/>
      <family val="2"/>
    </font>
    <font>
      <b/>
      <sz val="14"/>
      <color theme="0"/>
      <name val="Calibri"/>
      <family val="2"/>
    </font>
    <font>
      <b/>
      <vertAlign val="superscript"/>
      <sz val="10"/>
      <name val="Calibri"/>
      <family val="2"/>
    </font>
    <font>
      <b/>
      <sz val="11"/>
      <name val="Calibri"/>
      <family val="2"/>
    </font>
    <font>
      <b/>
      <sz val="18"/>
      <color theme="0"/>
      <name val="Calibri"/>
      <family val="2"/>
      <scheme val="minor"/>
    </font>
    <font>
      <sz val="16"/>
      <color theme="1"/>
      <name val="Calibri"/>
      <family val="2"/>
      <scheme val="minor"/>
    </font>
    <font>
      <b/>
      <sz val="16"/>
      <color theme="0"/>
      <name val="Arial"/>
      <family val="2"/>
    </font>
    <font>
      <b/>
      <vertAlign val="superscript"/>
      <sz val="16"/>
      <color theme="0"/>
      <name val="Arial"/>
      <family val="2"/>
    </font>
    <font>
      <b/>
      <sz val="11"/>
      <name val="Arial"/>
      <family val="2"/>
    </font>
    <font>
      <sz val="11"/>
      <name val="Arial"/>
      <family val="2"/>
    </font>
    <font>
      <b/>
      <sz val="10"/>
      <color theme="0"/>
      <name val="Arial"/>
      <family val="2"/>
    </font>
    <font>
      <b/>
      <sz val="16"/>
      <name val="Calibri"/>
      <family val="2"/>
      <scheme val="minor"/>
    </font>
    <font>
      <b/>
      <u/>
      <sz val="12"/>
      <color theme="1"/>
      <name val="Calibri"/>
      <family val="2"/>
      <scheme val="minor"/>
    </font>
    <font>
      <b/>
      <u/>
      <sz val="18"/>
      <color theme="1"/>
      <name val="Calibri"/>
      <family val="2"/>
      <scheme val="minor"/>
    </font>
    <font>
      <b/>
      <i/>
      <sz val="14"/>
      <color theme="0"/>
      <name val="Calibri"/>
      <family val="2"/>
      <scheme val="minor"/>
    </font>
    <font>
      <sz val="8"/>
      <color rgb="FF000000"/>
      <name val="Times New Roman"/>
      <family val="1"/>
    </font>
    <font>
      <sz val="11"/>
      <name val="Calibri"/>
      <family val="2"/>
    </font>
    <font>
      <b/>
      <sz val="10"/>
      <name val="Arial"/>
      <family val="2"/>
    </font>
    <font>
      <sz val="11"/>
      <color rgb="FF000000"/>
      <name val="Times New Roman"/>
      <family val="1"/>
    </font>
    <font>
      <b/>
      <vertAlign val="superscript"/>
      <sz val="12"/>
      <color theme="1"/>
      <name val="Calibri"/>
      <family val="2"/>
      <scheme val="minor"/>
    </font>
    <font>
      <b/>
      <vertAlign val="superscript"/>
      <sz val="8"/>
      <color rgb="FF000000"/>
      <name val="Calibri"/>
      <family val="2"/>
    </font>
    <font>
      <b/>
      <vertAlign val="superscript"/>
      <sz val="10"/>
      <color rgb="FF000000"/>
      <name val="Calibri"/>
      <family val="2"/>
    </font>
    <font>
      <b/>
      <sz val="8"/>
      <name val="Calibri"/>
      <family val="2"/>
    </font>
    <font>
      <b/>
      <vertAlign val="superscript"/>
      <sz val="8"/>
      <name val="Calibri"/>
      <family val="2"/>
    </font>
    <font>
      <b/>
      <sz val="10"/>
      <name val="Calibri"/>
      <family val="2"/>
    </font>
    <font>
      <b/>
      <vertAlign val="superscript"/>
      <sz val="11"/>
      <color theme="0"/>
      <name val="Calibri"/>
      <family val="2"/>
    </font>
    <font>
      <b/>
      <vertAlign val="superscript"/>
      <sz val="10"/>
      <color theme="1"/>
      <name val="Calibri"/>
      <family val="2"/>
    </font>
    <font>
      <sz val="8"/>
      <color theme="1"/>
      <name val="Calibri"/>
      <family val="2"/>
    </font>
    <font>
      <vertAlign val="superscript"/>
      <sz val="8"/>
      <color theme="1"/>
      <name val="Calibri"/>
      <family val="2"/>
    </font>
    <font>
      <sz val="7"/>
      <color rgb="FF000000"/>
      <name val="Calibri"/>
      <family val="2"/>
      <scheme val="minor"/>
    </font>
    <font>
      <b/>
      <vertAlign val="superscript"/>
      <sz val="12"/>
      <color theme="0"/>
      <name val="Calibri"/>
      <family val="2"/>
    </font>
    <font>
      <sz val="9"/>
      <color theme="10"/>
      <name val="Calibri"/>
      <family val="2"/>
      <scheme val="minor"/>
    </font>
    <font>
      <sz val="9"/>
      <name val="Calibri"/>
      <family val="2"/>
    </font>
    <font>
      <vertAlign val="superscript"/>
      <sz val="9"/>
      <name val="Calibri"/>
      <family val="2"/>
    </font>
    <font>
      <vertAlign val="superscript"/>
      <sz val="10"/>
      <color theme="1"/>
      <name val="Calibri"/>
      <family val="2"/>
      <scheme val="minor"/>
    </font>
    <font>
      <b/>
      <vertAlign val="superscript"/>
      <sz val="12"/>
      <color theme="0"/>
      <name val="Calibri"/>
      <family val="2"/>
      <scheme val="minor"/>
    </font>
    <font>
      <b/>
      <vertAlign val="superscript"/>
      <sz val="11"/>
      <color theme="0"/>
      <name val="Calibri"/>
      <family val="2"/>
      <scheme val="minor"/>
    </font>
    <font>
      <b/>
      <vertAlign val="superscript"/>
      <sz val="11"/>
      <name val="Calibri"/>
      <family val="2"/>
      <scheme val="minor"/>
    </font>
    <font>
      <b/>
      <u/>
      <sz val="10"/>
      <name val="Calibri"/>
      <family val="2"/>
      <scheme val="minor"/>
    </font>
    <font>
      <vertAlign val="superscript"/>
      <sz val="11"/>
      <name val="Calibri"/>
      <family val="2"/>
      <scheme val="minor"/>
    </font>
    <font>
      <sz val="14"/>
      <color theme="0"/>
      <name val="Calibri"/>
      <family val="2"/>
      <scheme val="minor"/>
    </font>
    <font>
      <b/>
      <sz val="9"/>
      <color theme="1"/>
      <name val="Times New Roman"/>
      <family val="1"/>
    </font>
    <font>
      <sz val="9"/>
      <color theme="1"/>
      <name val="Times New Roman"/>
      <family val="1"/>
    </font>
    <font>
      <b/>
      <vertAlign val="superscript"/>
      <sz val="10"/>
      <color theme="1"/>
      <name val="Calibri"/>
      <family val="2"/>
      <scheme val="minor"/>
    </font>
    <font>
      <sz val="12"/>
      <color theme="1"/>
      <name val="Calibri"/>
      <family val="2"/>
      <scheme val="minor"/>
    </font>
    <font>
      <b/>
      <i/>
      <sz val="10"/>
      <color theme="1"/>
      <name val="Calibri"/>
      <family val="2"/>
      <scheme val="minor"/>
    </font>
    <font>
      <vertAlign val="superscript"/>
      <sz val="8"/>
      <color theme="1"/>
      <name val="Calibri"/>
      <family val="2"/>
      <scheme val="minor"/>
    </font>
    <font>
      <i/>
      <sz val="8"/>
      <color theme="1"/>
      <name val="Calibri"/>
      <family val="2"/>
      <scheme val="minor"/>
    </font>
    <font>
      <b/>
      <i/>
      <u/>
      <sz val="12"/>
      <color theme="1"/>
      <name val="Times New Roman"/>
      <family val="1"/>
    </font>
    <font>
      <b/>
      <u/>
      <sz val="18"/>
      <color theme="1"/>
      <name val="Times New Roman"/>
      <family val="1"/>
    </font>
    <font>
      <vertAlign val="superscript"/>
      <sz val="18"/>
      <color theme="1"/>
      <name val="Times New Roman"/>
      <family val="1"/>
    </font>
    <font>
      <b/>
      <sz val="8"/>
      <color rgb="FFFF0000"/>
      <name val="Calibri"/>
      <family val="2"/>
      <scheme val="minor"/>
    </font>
    <font>
      <b/>
      <sz val="10"/>
      <color theme="0"/>
      <name val="Calibri"/>
      <family val="2"/>
    </font>
    <font>
      <sz val="8"/>
      <color indexed="8"/>
      <name val="Calibri"/>
      <family val="2"/>
      <scheme val="minor"/>
    </font>
    <font>
      <vertAlign val="superscript"/>
      <sz val="8"/>
      <color indexed="8"/>
      <name val="Calibri"/>
      <family val="2"/>
      <scheme val="minor"/>
    </font>
    <font>
      <sz val="10"/>
      <color theme="0"/>
      <name val="Calibri"/>
      <family val="2"/>
      <scheme val="minor"/>
    </font>
    <font>
      <b/>
      <vertAlign val="superscript"/>
      <sz val="10"/>
      <color rgb="FF00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0070C0"/>
        <bgColor indexed="64"/>
      </patternFill>
    </fill>
    <fill>
      <patternFill patternType="gray125">
        <bgColor theme="0"/>
      </patternFill>
    </fill>
    <fill>
      <patternFill patternType="gray125">
        <bgColor theme="0" tint="-0.34998626667073579"/>
      </patternFill>
    </fill>
    <fill>
      <patternFill patternType="solid">
        <fgColor rgb="FF002060"/>
        <bgColor indexed="64"/>
      </patternFill>
    </fill>
    <fill>
      <patternFill patternType="gray125">
        <fgColor auto="1"/>
        <bgColor theme="0" tint="-0.34998626667073579"/>
      </patternFill>
    </fill>
    <fill>
      <patternFill patternType="solid">
        <fgColor theme="1"/>
        <bgColor indexed="64"/>
      </patternFill>
    </fill>
    <fill>
      <patternFill patternType="solid">
        <fgColor rgb="FFFFFF00"/>
        <bgColor indexed="64"/>
      </patternFill>
    </fill>
    <fill>
      <patternFill patternType="gray125">
        <bgColor theme="1" tint="0.34998626667073579"/>
      </patternFill>
    </fill>
  </fills>
  <borders count="10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medium">
        <color indexed="64"/>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indexed="64"/>
      </right>
      <top style="thin">
        <color theme="2" tint="-0.24994659260841701"/>
      </top>
      <bottom style="thin">
        <color theme="2" tint="-0.24994659260841701"/>
      </bottom>
      <diagonal/>
    </border>
    <border>
      <left style="medium">
        <color indexed="64"/>
      </left>
      <right style="thin">
        <color theme="2" tint="-0.24994659260841701"/>
      </right>
      <top style="thin">
        <color theme="2" tint="-0.24994659260841701"/>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style="thin">
        <color theme="2" tint="-0.24994659260841701"/>
      </left>
      <right style="medium">
        <color indexed="64"/>
      </right>
      <top style="thin">
        <color theme="2" tint="-0.2499465926084170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s>
  <cellStyleXfs count="13">
    <xf numFmtId="0" fontId="0" fillId="0" borderId="0"/>
    <xf numFmtId="0" fontId="2" fillId="0" borderId="0" applyNumberForma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4" fontId="3" fillId="0" borderId="0" applyFont="0" applyFill="0" applyBorder="0" applyAlignment="0" applyProtection="0"/>
    <xf numFmtId="0" fontId="76" fillId="0" borderId="0"/>
    <xf numFmtId="0" fontId="3" fillId="0" borderId="0"/>
    <xf numFmtId="0" fontId="3" fillId="0" borderId="0"/>
    <xf numFmtId="9" fontId="3" fillId="0" borderId="0" applyFont="0" applyFill="0" applyBorder="0" applyAlignment="0" applyProtection="0"/>
    <xf numFmtId="43" fontId="39" fillId="0" borderId="0" applyFont="0" applyFill="0" applyBorder="0" applyAlignment="0" applyProtection="0"/>
    <xf numFmtId="0" fontId="24" fillId="0" borderId="0"/>
  </cellStyleXfs>
  <cellXfs count="1224">
    <xf numFmtId="0" fontId="0" fillId="0" borderId="0" xfId="0"/>
    <xf numFmtId="0" fontId="1" fillId="0" borderId="0" xfId="0" applyFont="1"/>
    <xf numFmtId="0" fontId="4" fillId="0" borderId="0" xfId="0" applyFont="1"/>
    <xf numFmtId="0" fontId="6" fillId="0" borderId="0" xfId="0" applyFont="1"/>
    <xf numFmtId="164" fontId="6" fillId="0" borderId="0" xfId="2" applyNumberFormat="1" applyFont="1" applyBorder="1" applyAlignment="1">
      <alignment horizontal="center"/>
    </xf>
    <xf numFmtId="0" fontId="6" fillId="0" borderId="0" xfId="0" applyFont="1" applyBorder="1"/>
    <xf numFmtId="0" fontId="11" fillId="0" borderId="0" xfId="0" applyFont="1" applyBorder="1"/>
    <xf numFmtId="0" fontId="6" fillId="0" borderId="0" xfId="0" applyFont="1" applyBorder="1" applyAlignment="1">
      <alignment horizontal="right" wrapText="1"/>
    </xf>
    <xf numFmtId="164" fontId="7" fillId="0" borderId="0" xfId="2" applyNumberFormat="1" applyFont="1" applyBorder="1" applyAlignment="1">
      <alignment horizontal="center"/>
    </xf>
    <xf numFmtId="167" fontId="7" fillId="0" borderId="0" xfId="2" applyNumberFormat="1" applyFont="1" applyBorder="1" applyAlignment="1">
      <alignment horizontal="center"/>
    </xf>
    <xf numFmtId="2" fontId="7" fillId="0" borderId="0" xfId="2" applyNumberFormat="1" applyFont="1" applyBorder="1" applyAlignment="1">
      <alignment horizontal="center"/>
    </xf>
    <xf numFmtId="168" fontId="6" fillId="0" borderId="0" xfId="0" applyNumberFormat="1" applyFont="1" applyAlignment="1">
      <alignment horizontal="left"/>
    </xf>
    <xf numFmtId="0" fontId="0" fillId="0" borderId="0" xfId="0" applyFont="1"/>
    <xf numFmtId="0" fontId="19" fillId="0" borderId="0" xfId="0" applyFont="1"/>
    <xf numFmtId="0" fontId="18" fillId="0" borderId="0" xfId="0" applyFont="1"/>
    <xf numFmtId="0" fontId="0" fillId="0" borderId="0" xfId="0" applyFont="1" applyFill="1" applyBorder="1"/>
    <xf numFmtId="0" fontId="24" fillId="0" borderId="0" xfId="0"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64" fontId="25" fillId="0" borderId="10" xfId="0" applyNumberFormat="1" applyFont="1" applyBorder="1" applyAlignment="1">
      <alignment horizontal="center" vertical="center" shrinkToFit="1"/>
    </xf>
    <xf numFmtId="0" fontId="0" fillId="0" borderId="0" xfId="0" applyFont="1" applyFill="1"/>
    <xf numFmtId="10" fontId="0" fillId="0" borderId="0" xfId="0" applyNumberFormat="1" applyFont="1"/>
    <xf numFmtId="0" fontId="0" fillId="0" borderId="0" xfId="0" applyFont="1" applyAlignment="1">
      <alignment wrapText="1"/>
    </xf>
    <xf numFmtId="0" fontId="26" fillId="0" borderId="8" xfId="0" applyFont="1" applyBorder="1" applyAlignment="1">
      <alignment wrapText="1"/>
    </xf>
    <xf numFmtId="0" fontId="27" fillId="0" borderId="8" xfId="0" applyFont="1" applyBorder="1" applyAlignment="1">
      <alignment horizontal="center" vertical="center" wrapText="1"/>
    </xf>
    <xf numFmtId="3" fontId="29" fillId="0" borderId="4" xfId="0" applyNumberFormat="1" applyFont="1" applyBorder="1" applyAlignment="1">
      <alignment horizontal="center" vertical="center" wrapText="1"/>
    </xf>
    <xf numFmtId="0" fontId="29" fillId="0" borderId="4" xfId="0" applyFont="1" applyBorder="1" applyAlignment="1">
      <alignment horizontal="center" vertical="center" wrapText="1"/>
    </xf>
    <xf numFmtId="9" fontId="29" fillId="0" borderId="4" xfId="0" applyNumberFormat="1" applyFont="1" applyBorder="1" applyAlignment="1">
      <alignment horizontal="center" vertical="center" wrapText="1"/>
    </xf>
    <xf numFmtId="10" fontId="29" fillId="0" borderId="4" xfId="0" applyNumberFormat="1" applyFont="1" applyBorder="1" applyAlignment="1">
      <alignment horizontal="center" vertical="center" wrapText="1"/>
    </xf>
    <xf numFmtId="3" fontId="29" fillId="0" borderId="5"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0" fillId="0" borderId="0" xfId="0" applyAlignment="1"/>
    <xf numFmtId="0" fontId="33" fillId="0" borderId="0" xfId="0" applyFont="1"/>
    <xf numFmtId="0" fontId="32" fillId="3" borderId="0" xfId="0" applyFont="1" applyFill="1"/>
    <xf numFmtId="0" fontId="12" fillId="0" borderId="0" xfId="0" applyFont="1" applyBorder="1" applyAlignment="1">
      <alignment wrapText="1"/>
    </xf>
    <xf numFmtId="0" fontId="32" fillId="0" borderId="0" xfId="0" applyFont="1"/>
    <xf numFmtId="0" fontId="0" fillId="0" borderId="0" xfId="0" applyAlignment="1">
      <alignment horizontal="left" vertical="top"/>
    </xf>
    <xf numFmtId="0" fontId="10" fillId="0" borderId="0" xfId="0" applyFont="1"/>
    <xf numFmtId="3" fontId="17" fillId="2" borderId="3" xfId="0" applyNumberFormat="1" applyFont="1" applyFill="1" applyBorder="1" applyAlignment="1">
      <alignment horizontal="right" vertical="center" wrapText="1"/>
    </xf>
    <xf numFmtId="0" fontId="17" fillId="2" borderId="23" xfId="0" applyFont="1" applyFill="1" applyBorder="1" applyAlignment="1">
      <alignment horizontal="right" vertical="center" wrapText="1"/>
    </xf>
    <xf numFmtId="3" fontId="17" fillId="2" borderId="23" xfId="0" applyNumberFormat="1" applyFont="1" applyFill="1" applyBorder="1" applyAlignment="1">
      <alignment horizontal="right" vertical="center" wrapText="1"/>
    </xf>
    <xf numFmtId="0" fontId="35" fillId="0" borderId="0" xfId="3" applyFont="1" applyBorder="1" applyAlignment="1">
      <alignment vertical="center" wrapText="1"/>
    </xf>
    <xf numFmtId="0" fontId="0" fillId="0" borderId="0" xfId="0" applyFont="1" applyAlignment="1">
      <alignment horizontal="right"/>
    </xf>
    <xf numFmtId="0" fontId="0" fillId="0" borderId="0" xfId="0" applyFont="1" applyAlignment="1">
      <alignment textRotation="90"/>
    </xf>
    <xf numFmtId="0" fontId="36" fillId="0" borderId="0" xfId="3" applyFont="1" applyFill="1" applyBorder="1" applyAlignment="1">
      <alignment vertical="center" textRotation="90"/>
    </xf>
    <xf numFmtId="0" fontId="0" fillId="0" borderId="0" xfId="0" applyFont="1" applyAlignment="1">
      <alignment vertical="center"/>
    </xf>
    <xf numFmtId="0" fontId="6" fillId="0" borderId="0" xfId="0" applyFont="1" applyAlignment="1">
      <alignment horizontal="center"/>
    </xf>
    <xf numFmtId="0" fontId="0" fillId="0" borderId="0" xfId="0" applyFont="1" applyAlignment="1">
      <alignment horizontal="center" vertical="center"/>
    </xf>
    <xf numFmtId="0" fontId="5" fillId="0" borderId="0" xfId="5" applyFont="1" applyBorder="1"/>
    <xf numFmtId="0" fontId="37" fillId="0" borderId="0" xfId="5" applyFont="1" applyFill="1" applyBorder="1" applyAlignment="1">
      <alignment horizontal="centerContinuous"/>
    </xf>
    <xf numFmtId="43" fontId="38" fillId="0" borderId="0" xfId="5" applyNumberFormat="1" applyFont="1" applyFill="1" applyBorder="1" applyAlignment="1">
      <alignment horizontal="centerContinuous"/>
    </xf>
    <xf numFmtId="0" fontId="37" fillId="0" borderId="0" xfId="5" applyFont="1" applyFill="1" applyBorder="1" applyAlignment="1">
      <alignment horizontal="center"/>
    </xf>
    <xf numFmtId="0" fontId="5" fillId="0" borderId="0" xfId="5" applyFont="1" applyFill="1" applyBorder="1" applyAlignment="1">
      <alignment horizontal="center"/>
    </xf>
    <xf numFmtId="0" fontId="5" fillId="0" borderId="0" xfId="5" applyFont="1" applyFill="1" applyBorder="1"/>
    <xf numFmtId="0" fontId="5" fillId="0" borderId="0" xfId="5" applyFont="1" applyFill="1" applyBorder="1" applyAlignment="1">
      <alignment horizontal="center" wrapText="1"/>
    </xf>
    <xf numFmtId="0" fontId="39" fillId="0" borderId="0" xfId="5" applyFont="1" applyFill="1" applyBorder="1" applyAlignment="1">
      <alignment horizontal="center" wrapText="1"/>
    </xf>
    <xf numFmtId="0" fontId="5" fillId="0" borderId="0" xfId="5" applyFont="1" applyFill="1" applyBorder="1" applyAlignment="1">
      <alignment horizontal="left" wrapText="1"/>
    </xf>
    <xf numFmtId="170" fontId="0" fillId="0" borderId="0" xfId="4" applyNumberFormat="1" applyFont="1" applyFill="1" applyBorder="1"/>
    <xf numFmtId="170" fontId="0" fillId="0" borderId="0" xfId="4" applyNumberFormat="1" applyFont="1" applyBorder="1"/>
    <xf numFmtId="0" fontId="5" fillId="0" borderId="0" xfId="5" applyFill="1"/>
    <xf numFmtId="0" fontId="0" fillId="0" borderId="0" xfId="1" applyFont="1" applyFill="1" applyBorder="1"/>
    <xf numFmtId="0" fontId="5" fillId="0" borderId="0" xfId="1" applyFont="1" applyFill="1" applyBorder="1"/>
    <xf numFmtId="170" fontId="5" fillId="0" borderId="0" xfId="4" applyNumberFormat="1" applyFont="1" applyFill="1" applyBorder="1"/>
    <xf numFmtId="0" fontId="0" fillId="0" borderId="0" xfId="1" applyFont="1" applyFill="1"/>
    <xf numFmtId="164" fontId="0" fillId="0" borderId="0" xfId="2" applyNumberFormat="1" applyFont="1" applyBorder="1"/>
    <xf numFmtId="164" fontId="0" fillId="0" borderId="13" xfId="2" applyNumberFormat="1" applyFont="1" applyBorder="1"/>
    <xf numFmtId="171" fontId="39" fillId="0" borderId="13" xfId="6" applyNumberFormat="1" applyFont="1" applyBorder="1"/>
    <xf numFmtId="9" fontId="39" fillId="0" borderId="0" xfId="2" applyNumberFormat="1" applyFont="1" applyBorder="1"/>
    <xf numFmtId="164" fontId="39" fillId="0" borderId="0" xfId="2" applyNumberFormat="1" applyFont="1" applyBorder="1"/>
    <xf numFmtId="0" fontId="40" fillId="0" borderId="0" xfId="3" applyFont="1" applyFill="1" applyBorder="1" applyAlignment="1">
      <alignment vertical="center"/>
    </xf>
    <xf numFmtId="0" fontId="26" fillId="0" borderId="8" xfId="0" applyFont="1" applyBorder="1" applyAlignment="1">
      <alignment horizontal="center" vertical="center" wrapText="1"/>
    </xf>
    <xf numFmtId="0" fontId="41" fillId="0" borderId="0" xfId="1" applyFont="1" applyBorder="1" applyAlignment="1">
      <alignment horizontal="center" vertical="center" wrapText="1"/>
    </xf>
    <xf numFmtId="0" fontId="41" fillId="0" borderId="0" xfId="1" applyFont="1" applyAlignment="1">
      <alignment horizontal="center" vertical="center" wrapText="1"/>
    </xf>
    <xf numFmtId="0" fontId="31" fillId="0" borderId="0" xfId="0" applyFont="1" applyAlignment="1">
      <alignment horizontal="center" vertical="center" wrapText="1"/>
    </xf>
    <xf numFmtId="0" fontId="28"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6" fillId="0" borderId="23" xfId="0" applyFont="1" applyBorder="1" applyAlignment="1">
      <alignment wrapText="1"/>
    </xf>
    <xf numFmtId="0" fontId="27" fillId="0" borderId="4" xfId="0" applyFont="1" applyBorder="1" applyAlignment="1">
      <alignment horizontal="center" vertical="center" wrapText="1"/>
    </xf>
    <xf numFmtId="0" fontId="4" fillId="0" borderId="0" xfId="0" applyFont="1" applyBorder="1"/>
    <xf numFmtId="164" fontId="25" fillId="0" borderId="46" xfId="0" applyNumberFormat="1" applyFont="1" applyBorder="1" applyAlignment="1">
      <alignment horizontal="center" vertical="center" shrinkToFit="1"/>
    </xf>
    <xf numFmtId="3" fontId="46" fillId="0" borderId="29" xfId="0" applyNumberFormat="1" applyFont="1" applyBorder="1" applyAlignment="1">
      <alignment horizontal="center" vertical="center" shrinkToFit="1"/>
    </xf>
    <xf numFmtId="164" fontId="46" fillId="0" borderId="29" xfId="0" applyNumberFormat="1" applyFont="1" applyBorder="1" applyAlignment="1">
      <alignment horizontal="center" vertical="center" shrinkToFit="1"/>
    </xf>
    <xf numFmtId="0" fontId="13" fillId="2" borderId="1" xfId="0" applyFont="1" applyFill="1" applyBorder="1" applyAlignment="1">
      <alignment horizontal="center" textRotation="90" wrapText="1"/>
    </xf>
    <xf numFmtId="0" fontId="10" fillId="4" borderId="1" xfId="0" applyFont="1" applyFill="1" applyBorder="1" applyAlignment="1">
      <alignment horizontal="center" textRotation="90" wrapText="1"/>
    </xf>
    <xf numFmtId="0" fontId="10" fillId="2" borderId="1" xfId="0" applyFont="1" applyFill="1" applyBorder="1" applyAlignment="1">
      <alignment horizontal="center" textRotation="90" wrapText="1"/>
    </xf>
    <xf numFmtId="0" fontId="9"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13" fillId="2" borderId="58" xfId="0"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0" borderId="0" xfId="0" applyBorder="1"/>
    <xf numFmtId="0" fontId="0" fillId="0" borderId="24" xfId="0" applyBorder="1"/>
    <xf numFmtId="0" fontId="13" fillId="2" borderId="53" xfId="0" applyFont="1" applyFill="1" applyBorder="1" applyAlignment="1">
      <alignment horizontal="center" vertical="center" wrapText="1"/>
    </xf>
    <xf numFmtId="0" fontId="13" fillId="2" borderId="50" xfId="0" applyFont="1" applyFill="1" applyBorder="1" applyAlignment="1">
      <alignment horizontal="right" vertical="center" wrapText="1"/>
    </xf>
    <xf numFmtId="0" fontId="13" fillId="2" borderId="42" xfId="0" applyFont="1" applyFill="1" applyBorder="1" applyAlignment="1">
      <alignment horizontal="right" vertical="center" wrapText="1"/>
    </xf>
    <xf numFmtId="0" fontId="13" fillId="2" borderId="63" xfId="0" applyFont="1" applyFill="1" applyBorder="1" applyAlignment="1">
      <alignment horizontal="right" vertical="center" wrapText="1"/>
    </xf>
    <xf numFmtId="0" fontId="13" fillId="2" borderId="70" xfId="0" applyFont="1" applyFill="1" applyBorder="1" applyAlignment="1">
      <alignment horizontal="right" vertical="center" wrapText="1"/>
    </xf>
    <xf numFmtId="0" fontId="13" fillId="2" borderId="53" xfId="0" applyFont="1" applyFill="1" applyBorder="1" applyAlignment="1">
      <alignment horizontal="right" vertical="center" wrapText="1"/>
    </xf>
    <xf numFmtId="0" fontId="0" fillId="0" borderId="0" xfId="0" applyAlignment="1">
      <alignment horizontal="right"/>
    </xf>
    <xf numFmtId="0" fontId="17" fillId="2" borderId="50" xfId="0" applyFont="1" applyFill="1" applyBorder="1" applyAlignment="1">
      <alignment horizontal="right" vertical="center" wrapText="1"/>
    </xf>
    <xf numFmtId="0" fontId="17" fillId="2" borderId="42" xfId="0" applyFont="1" applyFill="1" applyBorder="1" applyAlignment="1">
      <alignment horizontal="right" vertical="center" wrapText="1"/>
    </xf>
    <xf numFmtId="3" fontId="17" fillId="2" borderId="63" xfId="0" applyNumberFormat="1" applyFont="1" applyFill="1" applyBorder="1" applyAlignment="1">
      <alignment horizontal="right" vertical="center" wrapText="1"/>
    </xf>
    <xf numFmtId="0" fontId="17" fillId="2" borderId="44" xfId="0" applyFont="1" applyFill="1" applyBorder="1" applyAlignment="1">
      <alignment horizontal="right" vertical="center" wrapText="1"/>
    </xf>
    <xf numFmtId="3" fontId="17" fillId="2" borderId="42" xfId="0" applyNumberFormat="1" applyFont="1" applyFill="1" applyBorder="1" applyAlignment="1">
      <alignment horizontal="right" vertical="center" wrapText="1"/>
    </xf>
    <xf numFmtId="3" fontId="17" fillId="2" borderId="44" xfId="0" applyNumberFormat="1" applyFont="1" applyFill="1" applyBorder="1" applyAlignment="1">
      <alignment horizontal="right" vertical="center" wrapText="1"/>
    </xf>
    <xf numFmtId="0" fontId="17" fillId="2" borderId="51" xfId="0" applyFont="1" applyFill="1" applyBorder="1" applyAlignment="1">
      <alignment horizontal="right" vertical="center" wrapText="1"/>
    </xf>
    <xf numFmtId="0" fontId="17" fillId="2" borderId="32" xfId="0" applyFont="1" applyFill="1" applyBorder="1" applyAlignment="1">
      <alignment horizontal="right" vertical="center" wrapText="1"/>
    </xf>
    <xf numFmtId="0" fontId="17" fillId="2" borderId="55"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17" fillId="2" borderId="78" xfId="0" applyFont="1" applyFill="1" applyBorder="1" applyAlignment="1">
      <alignment horizontal="right" vertical="center" wrapText="1"/>
    </xf>
    <xf numFmtId="3" fontId="17" fillId="2" borderId="53" xfId="0" applyNumberFormat="1" applyFont="1" applyFill="1" applyBorder="1" applyAlignment="1">
      <alignment horizontal="right" vertical="center" wrapText="1"/>
    </xf>
    <xf numFmtId="0" fontId="17" fillId="2" borderId="1" xfId="0" applyFont="1" applyFill="1" applyBorder="1" applyAlignment="1">
      <alignment horizontal="right" vertical="center" wrapText="1"/>
    </xf>
    <xf numFmtId="0" fontId="13" fillId="2" borderId="6"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4" borderId="6" xfId="0" applyFont="1" applyFill="1" applyBorder="1" applyAlignment="1">
      <alignment horizontal="center" vertical="center" wrapText="1"/>
    </xf>
    <xf numFmtId="10" fontId="0" fillId="0" borderId="56" xfId="0" applyNumberFormat="1" applyFont="1" applyBorder="1" applyAlignment="1">
      <alignment horizontal="center" vertical="center"/>
    </xf>
    <xf numFmtId="3" fontId="4" fillId="0" borderId="43" xfId="0" applyNumberFormat="1" applyFont="1" applyBorder="1" applyAlignment="1">
      <alignment horizontal="center" vertical="center"/>
    </xf>
    <xf numFmtId="0" fontId="14" fillId="2" borderId="50" xfId="0" applyFont="1" applyFill="1" applyBorder="1" applyAlignment="1">
      <alignment horizontal="center" vertical="center" wrapText="1"/>
    </xf>
    <xf numFmtId="0" fontId="17" fillId="2" borderId="63" xfId="0" applyFont="1" applyFill="1" applyBorder="1" applyAlignment="1">
      <alignment horizontal="right" vertical="center" wrapText="1"/>
    </xf>
    <xf numFmtId="0" fontId="45" fillId="2" borderId="50" xfId="0" applyFont="1" applyFill="1" applyBorder="1" applyAlignment="1">
      <alignment horizontal="right" vertical="top" wrapText="1"/>
    </xf>
    <xf numFmtId="0" fontId="45" fillId="2" borderId="42" xfId="0" applyFont="1" applyFill="1" applyBorder="1" applyAlignment="1">
      <alignment horizontal="right" vertical="top" wrapText="1" indent="1"/>
    </xf>
    <xf numFmtId="0" fontId="45" fillId="2" borderId="42" xfId="0" applyFont="1" applyFill="1" applyBorder="1" applyAlignment="1">
      <alignment horizontal="right" vertical="top" wrapText="1"/>
    </xf>
    <xf numFmtId="0" fontId="45" fillId="2" borderId="64" xfId="0" applyFont="1" applyFill="1" applyBorder="1" applyAlignment="1">
      <alignment horizontal="right" vertical="top" wrapText="1" indent="1"/>
    </xf>
    <xf numFmtId="0" fontId="45" fillId="2" borderId="44" xfId="0" applyFont="1" applyFill="1" applyBorder="1" applyAlignment="1">
      <alignment horizontal="right" vertical="top" wrapText="1" indent="1"/>
    </xf>
    <xf numFmtId="0" fontId="45" fillId="2" borderId="1" xfId="0" applyFont="1" applyFill="1" applyBorder="1" applyAlignment="1">
      <alignment horizontal="right" vertical="top" wrapText="1"/>
    </xf>
    <xf numFmtId="0" fontId="26" fillId="0" borderId="0" xfId="0" applyFont="1" applyBorder="1" applyAlignment="1"/>
    <xf numFmtId="0" fontId="13" fillId="2" borderId="78" xfId="0" applyFont="1" applyFill="1" applyBorder="1" applyAlignment="1">
      <alignment horizontal="center" vertical="center" wrapText="1"/>
    </xf>
    <xf numFmtId="3" fontId="10" fillId="0" borderId="43" xfId="0" applyNumberFormat="1" applyFont="1" applyBorder="1" applyAlignment="1">
      <alignment horizontal="center" vertical="center"/>
    </xf>
    <xf numFmtId="3" fontId="21" fillId="0" borderId="71" xfId="0" applyNumberFormat="1" applyFont="1" applyBorder="1" applyAlignment="1">
      <alignment horizontal="center" vertical="center" wrapText="1"/>
    </xf>
    <xf numFmtId="3" fontId="21" fillId="0" borderId="72" xfId="0" applyNumberFormat="1" applyFont="1" applyBorder="1" applyAlignment="1">
      <alignment horizontal="center" vertical="center" wrapText="1"/>
    </xf>
    <xf numFmtId="0" fontId="9" fillId="4" borderId="82" xfId="0" applyFont="1" applyFill="1" applyBorder="1" applyAlignment="1">
      <alignment horizontal="center" vertical="center" wrapText="1"/>
    </xf>
    <xf numFmtId="0" fontId="17" fillId="2" borderId="9" xfId="0" applyFont="1" applyFill="1" applyBorder="1" applyAlignment="1">
      <alignment horizontal="right" vertical="center" wrapText="1"/>
    </xf>
    <xf numFmtId="3" fontId="10" fillId="0" borderId="69" xfId="0" applyNumberFormat="1" applyFont="1" applyBorder="1" applyAlignment="1">
      <alignment horizontal="center" vertical="center"/>
    </xf>
    <xf numFmtId="3" fontId="17" fillId="2" borderId="9" xfId="0" applyNumberFormat="1" applyFont="1" applyFill="1" applyBorder="1" applyAlignment="1">
      <alignment horizontal="right" vertical="center" wrapText="1"/>
    </xf>
    <xf numFmtId="3" fontId="17" fillId="2" borderId="58" xfId="0" applyNumberFormat="1" applyFont="1" applyFill="1" applyBorder="1" applyAlignment="1">
      <alignment horizontal="right" vertical="center" wrapText="1"/>
    </xf>
    <xf numFmtId="0" fontId="0" fillId="0" borderId="9"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8" fillId="4" borderId="1" xfId="0" applyFont="1" applyFill="1" applyBorder="1" applyAlignment="1">
      <alignment horizontal="center" textRotation="90" wrapText="1"/>
    </xf>
    <xf numFmtId="0" fontId="15" fillId="4" borderId="6" xfId="0" applyFont="1" applyFill="1" applyBorder="1" applyAlignment="1">
      <alignment horizontal="center" vertical="center" wrapText="1"/>
    </xf>
    <xf numFmtId="0" fontId="13" fillId="4" borderId="1" xfId="0" applyFont="1" applyFill="1" applyBorder="1" applyAlignment="1">
      <alignment horizontal="center" textRotation="90" wrapText="1"/>
    </xf>
    <xf numFmtId="0" fontId="48" fillId="4" borderId="1" xfId="0" applyFont="1" applyFill="1" applyBorder="1" applyAlignment="1">
      <alignment vertical="center" wrapText="1"/>
    </xf>
    <xf numFmtId="3" fontId="21" fillId="0" borderId="50" xfId="0" applyNumberFormat="1" applyFont="1" applyBorder="1" applyAlignment="1">
      <alignment horizontal="center" vertical="center" wrapText="1"/>
    </xf>
    <xf numFmtId="3" fontId="21" fillId="0" borderId="42" xfId="0" applyNumberFormat="1" applyFont="1" applyBorder="1" applyAlignment="1">
      <alignment horizontal="center" vertical="center" wrapText="1"/>
    </xf>
    <xf numFmtId="3" fontId="21" fillId="0" borderId="63" xfId="0" applyNumberFormat="1" applyFont="1" applyBorder="1" applyAlignment="1">
      <alignment horizontal="center" vertical="center" wrapText="1"/>
    </xf>
    <xf numFmtId="3" fontId="21" fillId="0" borderId="74" xfId="0" applyNumberFormat="1" applyFont="1" applyBorder="1" applyAlignment="1">
      <alignment horizontal="center" vertical="center" wrapText="1"/>
    </xf>
    <xf numFmtId="0" fontId="30" fillId="4" borderId="1" xfId="0" applyFont="1" applyFill="1" applyBorder="1" applyAlignment="1">
      <alignment vertical="center" wrapText="1"/>
    </xf>
    <xf numFmtId="0" fontId="0" fillId="4" borderId="3" xfId="0" applyFont="1" applyFill="1" applyBorder="1" applyAlignment="1">
      <alignment horizontal="center" vertical="center" wrapText="1"/>
    </xf>
    <xf numFmtId="0" fontId="53" fillId="0" borderId="0" xfId="5" applyFont="1"/>
    <xf numFmtId="0" fontId="53" fillId="0" borderId="0" xfId="0" applyFont="1"/>
    <xf numFmtId="0" fontId="53" fillId="0" borderId="0" xfId="0" applyFont="1" applyAlignment="1">
      <alignment vertical="top"/>
    </xf>
    <xf numFmtId="0" fontId="53" fillId="0" borderId="0" xfId="5" applyFont="1" applyAlignment="1">
      <alignment horizontal="center"/>
    </xf>
    <xf numFmtId="0" fontId="53" fillId="0" borderId="0" xfId="5" applyFont="1" applyBorder="1" applyAlignment="1">
      <alignment horizontal="center"/>
    </xf>
    <xf numFmtId="0" fontId="53" fillId="0" borderId="81" xfId="5" applyFont="1" applyBorder="1" applyAlignment="1">
      <alignment horizontal="center"/>
    </xf>
    <xf numFmtId="0" fontId="53" fillId="0" borderId="81" xfId="5" applyFont="1" applyBorder="1" applyAlignment="1">
      <alignment horizontal="right"/>
    </xf>
    <xf numFmtId="0" fontId="53" fillId="0" borderId="80" xfId="5" applyFont="1" applyBorder="1"/>
    <xf numFmtId="0" fontId="53" fillId="0" borderId="0" xfId="5" applyFont="1" applyBorder="1" applyAlignment="1">
      <alignment horizontal="right" wrapText="1"/>
    </xf>
    <xf numFmtId="0" fontId="53" fillId="2" borderId="51" xfId="5" applyFont="1" applyFill="1" applyBorder="1"/>
    <xf numFmtId="0" fontId="53" fillId="2" borderId="32" xfId="5" applyFont="1" applyFill="1" applyBorder="1"/>
    <xf numFmtId="0" fontId="53" fillId="2" borderId="51" xfId="5" applyFont="1" applyFill="1" applyBorder="1" applyAlignment="1">
      <alignment horizontal="right"/>
    </xf>
    <xf numFmtId="0" fontId="53" fillId="2" borderId="32" xfId="5" applyFont="1" applyFill="1" applyBorder="1" applyAlignment="1">
      <alignment horizontal="right"/>
    </xf>
    <xf numFmtId="0" fontId="7" fillId="7" borderId="2" xfId="0" applyFont="1" applyFill="1" applyBorder="1" applyAlignment="1">
      <alignment horizontal="center" vertical="center" wrapText="1"/>
    </xf>
    <xf numFmtId="0" fontId="51" fillId="2" borderId="29" xfId="0" applyFont="1" applyFill="1" applyBorder="1" applyAlignment="1">
      <alignment horizontal="center" textRotation="90" wrapText="1"/>
    </xf>
    <xf numFmtId="0" fontId="44" fillId="8" borderId="57" xfId="0" applyFont="1" applyFill="1" applyBorder="1" applyAlignment="1">
      <alignment horizontal="center" wrapText="1"/>
    </xf>
    <xf numFmtId="0" fontId="0" fillId="8" borderId="31" xfId="0" applyFont="1" applyFill="1" applyBorder="1"/>
    <xf numFmtId="0" fontId="9" fillId="4" borderId="64"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44" fillId="8" borderId="14" xfId="0" applyFont="1" applyFill="1" applyBorder="1" applyAlignment="1">
      <alignment horizontal="center" wrapText="1"/>
    </xf>
    <xf numFmtId="0" fontId="0" fillId="8" borderId="18" xfId="0" applyFont="1" applyFill="1" applyBorder="1"/>
    <xf numFmtId="0" fontId="7" fillId="2" borderId="1" xfId="0" applyFont="1" applyFill="1" applyBorder="1" applyAlignment="1">
      <alignment horizontal="center" textRotation="90" wrapText="1"/>
    </xf>
    <xf numFmtId="0" fontId="15" fillId="4" borderId="3" xfId="0" applyFont="1" applyFill="1" applyBorder="1" applyAlignment="1">
      <alignment horizontal="center" vertical="center" wrapText="1"/>
    </xf>
    <xf numFmtId="0" fontId="7" fillId="7" borderId="79" xfId="0" applyFont="1" applyFill="1" applyBorder="1" applyAlignment="1">
      <alignment horizontal="center" textRotation="90" wrapText="1"/>
    </xf>
    <xf numFmtId="0" fontId="7" fillId="7" borderId="68" xfId="0" applyFont="1" applyFill="1" applyBorder="1" applyAlignment="1">
      <alignment horizontal="center" textRotation="90" wrapText="1"/>
    </xf>
    <xf numFmtId="0" fontId="7" fillId="7" borderId="83" xfId="0" applyFont="1" applyFill="1" applyBorder="1" applyAlignment="1">
      <alignment horizontal="center" textRotation="90" wrapText="1"/>
    </xf>
    <xf numFmtId="0" fontId="13" fillId="2" borderId="3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7" fillId="2" borderId="6" xfId="0" applyFont="1" applyFill="1" applyBorder="1" applyAlignment="1">
      <alignment horizontal="center" textRotation="90" wrapText="1"/>
    </xf>
    <xf numFmtId="0" fontId="62" fillId="2" borderId="22" xfId="0" applyFont="1" applyFill="1" applyBorder="1" applyAlignment="1">
      <alignment horizontal="center" vertical="center" wrapText="1"/>
    </xf>
    <xf numFmtId="0" fontId="7" fillId="2" borderId="60" xfId="0" applyFont="1" applyFill="1" applyBorder="1" applyAlignment="1">
      <alignment horizontal="center" textRotation="90" wrapText="1"/>
    </xf>
    <xf numFmtId="0" fontId="7" fillId="2" borderId="61" xfId="0" applyFont="1" applyFill="1" applyBorder="1" applyAlignment="1">
      <alignment horizontal="center" textRotation="90" wrapText="1"/>
    </xf>
    <xf numFmtId="164" fontId="16" fillId="0" borderId="20" xfId="0" applyNumberFormat="1" applyFont="1" applyBorder="1" applyAlignment="1">
      <alignment horizontal="center" vertical="center" wrapText="1"/>
    </xf>
    <xf numFmtId="0" fontId="13" fillId="2" borderId="51" xfId="0" applyFont="1" applyFill="1" applyBorder="1" applyAlignment="1">
      <alignment horizontal="right" vertical="center" wrapText="1"/>
    </xf>
    <xf numFmtId="0" fontId="13" fillId="2" borderId="32" xfId="0" applyFont="1" applyFill="1" applyBorder="1" applyAlignment="1">
      <alignment horizontal="right" vertical="center" wrapText="1"/>
    </xf>
    <xf numFmtId="0" fontId="13" fillId="2" borderId="55" xfId="0" applyFont="1" applyFill="1" applyBorder="1" applyAlignment="1">
      <alignment horizontal="right" vertical="center" wrapText="1"/>
    </xf>
    <xf numFmtId="0" fontId="13" fillId="2" borderId="78" xfId="0" applyFont="1" applyFill="1" applyBorder="1" applyAlignment="1">
      <alignment horizontal="right" vertical="center" wrapText="1"/>
    </xf>
    <xf numFmtId="0" fontId="7" fillId="2" borderId="30" xfId="0" applyFont="1" applyFill="1" applyBorder="1" applyAlignment="1">
      <alignment horizontal="center" textRotation="90" wrapText="1"/>
    </xf>
    <xf numFmtId="0" fontId="52" fillId="2" borderId="57" xfId="0" applyFont="1" applyFill="1" applyBorder="1" applyAlignment="1">
      <alignment horizontal="center" wrapText="1"/>
    </xf>
    <xf numFmtId="0" fontId="52" fillId="2" borderId="73" xfId="0" applyFont="1" applyFill="1" applyBorder="1" applyAlignment="1">
      <alignment horizontal="center" wrapText="1"/>
    </xf>
    <xf numFmtId="0" fontId="7" fillId="2" borderId="2" xfId="0" applyFont="1" applyFill="1" applyBorder="1" applyAlignment="1">
      <alignment horizontal="center" vertical="center" wrapText="1"/>
    </xf>
    <xf numFmtId="0" fontId="36" fillId="2" borderId="3" xfId="0" applyFont="1" applyFill="1" applyBorder="1" applyAlignment="1">
      <alignment vertical="center" wrapText="1"/>
    </xf>
    <xf numFmtId="0" fontId="43" fillId="8" borderId="61" xfId="0" applyFont="1" applyFill="1" applyBorder="1" applyAlignment="1">
      <alignment horizontal="center" vertical="center" wrapText="1"/>
    </xf>
    <xf numFmtId="0" fontId="43" fillId="8" borderId="67" xfId="0" applyFont="1" applyFill="1" applyBorder="1" applyAlignment="1">
      <alignment horizontal="center" vertical="center" wrapText="1"/>
    </xf>
    <xf numFmtId="0" fontId="51" fillId="2" borderId="60" xfId="3" applyFont="1" applyFill="1" applyBorder="1" applyAlignment="1">
      <alignment horizontal="center" wrapText="1"/>
    </xf>
    <xf numFmtId="0" fontId="64" fillId="0" borderId="0" xfId="0" applyFont="1"/>
    <xf numFmtId="166" fontId="0" fillId="8" borderId="9" xfId="0" applyNumberFormat="1" applyFont="1" applyFill="1" applyBorder="1" applyAlignment="1">
      <alignment horizontal="center" vertical="center" textRotation="90"/>
    </xf>
    <xf numFmtId="0" fontId="53" fillId="8" borderId="0" xfId="3" applyFont="1" applyFill="1" applyBorder="1" applyAlignment="1">
      <alignment horizontal="right" vertical="center"/>
    </xf>
    <xf numFmtId="165" fontId="53" fillId="8" borderId="0" xfId="3" applyNumberFormat="1" applyFont="1" applyFill="1" applyBorder="1" applyAlignment="1">
      <alignment horizontal="center" vertical="center"/>
    </xf>
    <xf numFmtId="165" fontId="51" fillId="8" borderId="0" xfId="3" applyNumberFormat="1" applyFont="1" applyFill="1" applyBorder="1" applyAlignment="1">
      <alignment horizontal="center" vertical="center"/>
    </xf>
    <xf numFmtId="0" fontId="51" fillId="2" borderId="1" xfId="3" applyFont="1" applyFill="1" applyBorder="1" applyAlignment="1">
      <alignment horizontal="center"/>
    </xf>
    <xf numFmtId="0" fontId="0" fillId="4" borderId="25" xfId="0" applyFont="1" applyFill="1" applyBorder="1"/>
    <xf numFmtId="0" fontId="0" fillId="4" borderId="2" xfId="0" applyFont="1" applyFill="1" applyBorder="1" applyAlignment="1">
      <alignment horizontal="right"/>
    </xf>
    <xf numFmtId="0" fontId="51" fillId="2" borderId="43" xfId="0" applyFont="1" applyFill="1" applyBorder="1" applyAlignment="1">
      <alignment horizontal="center"/>
    </xf>
    <xf numFmtId="0" fontId="51" fillId="2" borderId="84" xfId="0" applyFont="1" applyFill="1" applyBorder="1" applyAlignment="1">
      <alignment horizontal="center"/>
    </xf>
    <xf numFmtId="0" fontId="51" fillId="2" borderId="54" xfId="5" applyFont="1" applyFill="1" applyBorder="1" applyAlignment="1">
      <alignment horizontal="center"/>
    </xf>
    <xf numFmtId="0" fontId="51" fillId="2" borderId="23" xfId="5" applyFont="1" applyFill="1" applyBorder="1"/>
    <xf numFmtId="0" fontId="51" fillId="2" borderId="53" xfId="5" applyFont="1" applyFill="1" applyBorder="1" applyAlignment="1">
      <alignment horizontal="right"/>
    </xf>
    <xf numFmtId="0" fontId="67" fillId="2" borderId="25" xfId="5" applyFont="1" applyFill="1" applyBorder="1" applyAlignment="1">
      <alignment horizontal="centerContinuous"/>
    </xf>
    <xf numFmtId="0" fontId="68" fillId="2" borderId="24" xfId="5" applyFont="1" applyFill="1" applyBorder="1" applyAlignment="1">
      <alignment horizontal="centerContinuous"/>
    </xf>
    <xf numFmtId="0" fontId="68" fillId="2" borderId="2" xfId="5" applyFont="1" applyFill="1" applyBorder="1" applyAlignment="1">
      <alignment horizontal="centerContinuous"/>
    </xf>
    <xf numFmtId="0" fontId="69" fillId="5" borderId="8" xfId="5" applyFont="1" applyFill="1" applyBorder="1" applyAlignment="1">
      <alignment horizontal="center"/>
    </xf>
    <xf numFmtId="164" fontId="6" fillId="12" borderId="10" xfId="0" applyNumberFormat="1" applyFont="1" applyFill="1" applyBorder="1" applyAlignment="1">
      <alignment horizontal="center" vertical="center" wrapText="1"/>
    </xf>
    <xf numFmtId="0" fontId="51" fillId="2" borderId="28" xfId="0" applyFont="1" applyFill="1" applyBorder="1" applyAlignment="1">
      <alignment horizontal="center" textRotation="90" wrapText="1"/>
    </xf>
    <xf numFmtId="0" fontId="45" fillId="2" borderId="29"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45" fillId="2" borderId="46" xfId="0" applyFont="1" applyFill="1" applyBorder="1" applyAlignment="1">
      <alignment horizontal="right" vertical="center" wrapText="1"/>
    </xf>
    <xf numFmtId="0" fontId="67" fillId="2" borderId="25" xfId="5" quotePrefix="1" applyFont="1" applyFill="1" applyBorder="1" applyAlignment="1">
      <alignment horizontal="centerContinuous"/>
    </xf>
    <xf numFmtId="0" fontId="0" fillId="0" borderId="0" xfId="0"/>
    <xf numFmtId="0" fontId="4" fillId="6" borderId="23" xfId="0" applyFont="1" applyFill="1" applyBorder="1" applyAlignment="1">
      <alignment horizontal="right" vertical="center" wrapText="1"/>
    </xf>
    <xf numFmtId="0" fontId="4" fillId="6" borderId="8" xfId="0" applyFont="1" applyFill="1" applyBorder="1" applyAlignment="1">
      <alignment horizontal="right" vertical="center" wrapText="1"/>
    </xf>
    <xf numFmtId="3" fontId="0" fillId="6" borderId="8" xfId="0" applyNumberFormat="1" applyFont="1" applyFill="1" applyBorder="1" applyAlignment="1">
      <alignment horizontal="center" vertical="center" wrapText="1"/>
    </xf>
    <xf numFmtId="10" fontId="0" fillId="6" borderId="8" xfId="0" applyNumberFormat="1" applyFont="1" applyFill="1" applyBorder="1" applyAlignment="1">
      <alignment horizontal="center" vertical="center" wrapText="1"/>
    </xf>
    <xf numFmtId="10" fontId="0" fillId="6" borderId="4" xfId="0" applyNumberFormat="1"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4" fillId="0" borderId="37" xfId="0" applyNumberFormat="1" applyFont="1" applyBorder="1" applyAlignment="1">
      <alignment horizontal="center" vertical="center"/>
    </xf>
    <xf numFmtId="9" fontId="4" fillId="0" borderId="4" xfId="0" applyNumberFormat="1" applyFont="1" applyBorder="1" applyAlignment="1">
      <alignment horizontal="center" vertical="center"/>
    </xf>
    <xf numFmtId="3" fontId="4" fillId="0" borderId="69" xfId="0" applyNumberFormat="1" applyFont="1" applyBorder="1" applyAlignment="1">
      <alignment horizontal="center" vertical="center"/>
    </xf>
    <xf numFmtId="0" fontId="50" fillId="0" borderId="14" xfId="0" applyFont="1" applyBorder="1" applyAlignment="1">
      <alignment horizontal="center" vertical="center" wrapText="1"/>
    </xf>
    <xf numFmtId="0" fontId="50" fillId="0" borderId="16" xfId="0" applyFont="1" applyBorder="1" applyAlignment="1">
      <alignment horizontal="center" vertical="center" wrapText="1"/>
    </xf>
    <xf numFmtId="9" fontId="50" fillId="0" borderId="18" xfId="0" applyNumberFormat="1"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85" xfId="0" applyFont="1" applyBorder="1" applyAlignment="1">
      <alignment horizontal="center" vertical="center" wrapText="1"/>
    </xf>
    <xf numFmtId="9" fontId="50" fillId="0" borderId="37" xfId="0" applyNumberFormat="1" applyFont="1" applyBorder="1" applyAlignment="1">
      <alignment horizontal="center" vertical="center" wrapText="1"/>
    </xf>
    <xf numFmtId="3" fontId="50" fillId="0" borderId="60" xfId="0" applyNumberFormat="1" applyFont="1" applyBorder="1" applyAlignment="1">
      <alignment horizontal="center" vertical="center" wrapText="1"/>
    </xf>
    <xf numFmtId="3" fontId="17" fillId="0" borderId="36" xfId="0" applyNumberFormat="1" applyFont="1" applyBorder="1" applyAlignment="1">
      <alignment horizontal="center" vertical="center" wrapText="1"/>
    </xf>
    <xf numFmtId="3" fontId="17" fillId="0" borderId="14"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7" fillId="0" borderId="39" xfId="0" applyNumberFormat="1" applyFont="1" applyBorder="1" applyAlignment="1">
      <alignment horizontal="center" vertical="center" wrapText="1"/>
    </xf>
    <xf numFmtId="10" fontId="20" fillId="13" borderId="15" xfId="0" applyNumberFormat="1" applyFont="1" applyFill="1" applyBorder="1" applyAlignment="1">
      <alignment horizontal="center" vertical="center" wrapText="1"/>
    </xf>
    <xf numFmtId="9" fontId="4" fillId="4" borderId="4" xfId="0" applyNumberFormat="1"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67" xfId="0" applyFont="1" applyFill="1" applyBorder="1" applyAlignment="1">
      <alignment horizontal="center" vertical="center"/>
    </xf>
    <xf numFmtId="0" fontId="9" fillId="2" borderId="64" xfId="0" applyFont="1" applyFill="1" applyBorder="1" applyAlignment="1">
      <alignment horizontal="center" vertical="center" wrapText="1"/>
    </xf>
    <xf numFmtId="3" fontId="57" fillId="0" borderId="16" xfId="0" applyNumberFormat="1" applyFont="1" applyBorder="1" applyAlignment="1">
      <alignment horizontal="center" vertical="center" wrapText="1"/>
    </xf>
    <xf numFmtId="3" fontId="57" fillId="0" borderId="18" xfId="0" applyNumberFormat="1" applyFont="1" applyBorder="1" applyAlignment="1">
      <alignment horizontal="center" vertical="center" wrapText="1"/>
    </xf>
    <xf numFmtId="3" fontId="57" fillId="0" borderId="28" xfId="0" applyNumberFormat="1" applyFont="1" applyBorder="1" applyAlignment="1">
      <alignment horizontal="center" vertical="center" wrapText="1"/>
    </xf>
    <xf numFmtId="3" fontId="57" fillId="0" borderId="13" xfId="0" applyNumberFormat="1" applyFont="1" applyBorder="1" applyAlignment="1">
      <alignment horizontal="center" vertical="center" wrapText="1"/>
    </xf>
    <xf numFmtId="3" fontId="57" fillId="0" borderId="36" xfId="0" applyNumberFormat="1" applyFont="1" applyBorder="1" applyAlignment="1">
      <alignment horizontal="center" vertical="center" wrapText="1"/>
    </xf>
    <xf numFmtId="3" fontId="57" fillId="0" borderId="12"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6" xfId="0" applyNumberFormat="1" applyFont="1" applyBorder="1" applyAlignment="1">
      <alignment horizontal="center" vertical="center" wrapText="1"/>
    </xf>
    <xf numFmtId="9" fontId="17" fillId="0" borderId="18" xfId="0" applyNumberFormat="1" applyFont="1" applyBorder="1" applyAlignment="1">
      <alignment horizontal="center" vertical="center" wrapText="1"/>
    </xf>
    <xf numFmtId="3" fontId="17" fillId="0" borderId="58" xfId="0" applyNumberFormat="1" applyFont="1" applyBorder="1" applyAlignment="1">
      <alignment horizontal="center" vertical="center" wrapText="1"/>
    </xf>
    <xf numFmtId="9" fontId="17" fillId="0" borderId="37" xfId="0" applyNumberFormat="1" applyFont="1" applyBorder="1" applyAlignment="1">
      <alignment horizontal="center" vertical="center" wrapText="1"/>
    </xf>
    <xf numFmtId="3" fontId="17" fillId="0" borderId="29" xfId="0" applyNumberFormat="1" applyFont="1" applyBorder="1" applyAlignment="1">
      <alignment horizontal="center" vertical="center" wrapText="1"/>
    </xf>
    <xf numFmtId="0" fontId="51" fillId="2" borderId="60" xfId="0" applyFont="1" applyFill="1" applyBorder="1" applyAlignment="1">
      <alignment horizontal="center" vertical="center" wrapText="1"/>
    </xf>
    <xf numFmtId="10" fontId="9" fillId="0" borderId="60" xfId="5" applyNumberFormat="1" applyFont="1" applyFill="1" applyBorder="1" applyAlignment="1">
      <alignment horizontal="center" vertical="center"/>
    </xf>
    <xf numFmtId="10" fontId="9" fillId="0" borderId="61" xfId="5" applyNumberFormat="1" applyFont="1" applyFill="1" applyBorder="1" applyAlignment="1">
      <alignment horizontal="center" vertical="center"/>
    </xf>
    <xf numFmtId="0" fontId="9" fillId="0" borderId="0" xfId="0" applyFont="1" applyBorder="1" applyAlignment="1">
      <alignment horizontal="center" vertical="center"/>
    </xf>
    <xf numFmtId="0" fontId="2" fillId="0" borderId="88" xfId="1" quotePrefix="1" applyBorder="1"/>
    <xf numFmtId="0" fontId="2" fillId="0" borderId="89" xfId="1" quotePrefix="1" applyBorder="1"/>
    <xf numFmtId="0" fontId="2" fillId="0" borderId="89" xfId="1" applyBorder="1"/>
    <xf numFmtId="0" fontId="73" fillId="5" borderId="0" xfId="0" applyFont="1" applyFill="1" applyBorder="1" applyAlignment="1">
      <alignment horizontal="left" vertical="center"/>
    </xf>
    <xf numFmtId="0" fontId="73" fillId="5" borderId="0" xfId="0" applyFont="1" applyFill="1" applyBorder="1" applyAlignment="1">
      <alignment horizontal="center"/>
    </xf>
    <xf numFmtId="3" fontId="74" fillId="0" borderId="9" xfId="0" applyNumberFormat="1" applyFont="1" applyBorder="1" applyAlignment="1">
      <alignment horizontal="center" vertical="center" wrapText="1"/>
    </xf>
    <xf numFmtId="0" fontId="74" fillId="0" borderId="0" xfId="0" applyFont="1" applyBorder="1" applyAlignment="1">
      <alignment horizontal="center" vertical="center" wrapText="1"/>
    </xf>
    <xf numFmtId="9" fontId="74" fillId="0" borderId="9" xfId="0" applyNumberFormat="1" applyFont="1" applyBorder="1" applyAlignment="1">
      <alignment horizontal="center" vertical="center" wrapText="1"/>
    </xf>
    <xf numFmtId="9" fontId="74" fillId="0" borderId="0" xfId="0" applyNumberFormat="1" applyFont="1" applyBorder="1" applyAlignment="1">
      <alignment horizontal="center" vertical="center" wrapText="1"/>
    </xf>
    <xf numFmtId="3" fontId="74" fillId="0" borderId="0" xfId="0" applyNumberFormat="1" applyFont="1" applyBorder="1" applyAlignment="1">
      <alignment horizontal="center" vertical="center" wrapText="1"/>
    </xf>
    <xf numFmtId="0" fontId="74" fillId="0" borderId="9" xfId="0" applyFont="1" applyBorder="1" applyAlignment="1">
      <alignment horizontal="center" vertical="center" wrapText="1"/>
    </xf>
    <xf numFmtId="10" fontId="74" fillId="0" borderId="0" xfId="0" applyNumberFormat="1" applyFont="1" applyBorder="1" applyAlignment="1">
      <alignment horizontal="center" vertical="center" wrapText="1"/>
    </xf>
    <xf numFmtId="10" fontId="74" fillId="0" borderId="9"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170" fontId="0" fillId="0" borderId="45" xfId="4" applyNumberFormat="1" applyFont="1" applyFill="1" applyBorder="1"/>
    <xf numFmtId="170" fontId="0" fillId="0" borderId="45" xfId="4" applyNumberFormat="1" applyFont="1" applyBorder="1"/>
    <xf numFmtId="170" fontId="0" fillId="0" borderId="45" xfId="4" applyNumberFormat="1" applyFont="1" applyBorder="1" applyAlignment="1">
      <alignment horizontal="right"/>
    </xf>
    <xf numFmtId="3" fontId="53" fillId="15" borderId="57" xfId="3" applyNumberFormat="1" applyFont="1" applyFill="1" applyBorder="1" applyAlignment="1">
      <alignment horizontal="center" vertical="center"/>
    </xf>
    <xf numFmtId="3" fontId="53" fillId="15" borderId="10" xfId="3" applyNumberFormat="1" applyFont="1" applyFill="1" applyBorder="1" applyAlignment="1">
      <alignment horizontal="center" vertical="center"/>
    </xf>
    <xf numFmtId="164" fontId="49" fillId="0" borderId="15" xfId="0" applyNumberFormat="1" applyFont="1" applyBorder="1" applyAlignment="1">
      <alignment horizontal="center" vertical="center" wrapText="1"/>
    </xf>
    <xf numFmtId="0" fontId="10" fillId="2" borderId="36"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164" fontId="49" fillId="0" borderId="18" xfId="0" applyNumberFormat="1" applyFont="1" applyBorder="1" applyAlignment="1">
      <alignment horizontal="center" vertical="center" wrapText="1"/>
    </xf>
    <xf numFmtId="164" fontId="49" fillId="0" borderId="31" xfId="0" applyNumberFormat="1" applyFont="1" applyBorder="1" applyAlignment="1">
      <alignment horizontal="center" vertical="center" wrapText="1"/>
    </xf>
    <xf numFmtId="164" fontId="49" fillId="0" borderId="20" xfId="0" applyNumberFormat="1" applyFont="1" applyBorder="1" applyAlignment="1">
      <alignment horizontal="center" vertical="center" wrapText="1"/>
    </xf>
    <xf numFmtId="164" fontId="49" fillId="0" borderId="19" xfId="0" applyNumberFormat="1" applyFont="1" applyBorder="1" applyAlignment="1">
      <alignment horizontal="center" vertical="center" wrapText="1"/>
    </xf>
    <xf numFmtId="164" fontId="49" fillId="0" borderId="56" xfId="0" applyNumberFormat="1" applyFont="1" applyBorder="1" applyAlignment="1">
      <alignment horizontal="center" vertical="center" wrapText="1"/>
    </xf>
    <xf numFmtId="164" fontId="49" fillId="0" borderId="61" xfId="0" applyNumberFormat="1" applyFont="1" applyBorder="1" applyAlignment="1">
      <alignment horizontal="center" vertical="center" wrapText="1"/>
    </xf>
    <xf numFmtId="9" fontId="9" fillId="0" borderId="54" xfId="0" applyNumberFormat="1" applyFont="1" applyBorder="1" applyAlignment="1">
      <alignment horizontal="center" vertical="center"/>
    </xf>
    <xf numFmtId="9" fontId="9" fillId="0" borderId="86" xfId="0" applyNumberFormat="1" applyFont="1" applyBorder="1" applyAlignment="1">
      <alignment horizontal="center" vertical="center"/>
    </xf>
    <xf numFmtId="164" fontId="16" fillId="0" borderId="18" xfId="0" applyNumberFormat="1" applyFont="1" applyBorder="1" applyAlignment="1">
      <alignment horizontal="center" vertical="center" wrapText="1"/>
    </xf>
    <xf numFmtId="164" fontId="16" fillId="0" borderId="31" xfId="0" applyNumberFormat="1" applyFont="1" applyBorder="1" applyAlignment="1">
      <alignment horizontal="center" vertical="center" wrapText="1"/>
    </xf>
    <xf numFmtId="164" fontId="16" fillId="3" borderId="18" xfId="2" applyNumberFormat="1" applyFont="1" applyFill="1" applyBorder="1" applyAlignment="1">
      <alignment horizontal="center" vertical="center" wrapText="1"/>
    </xf>
    <xf numFmtId="164" fontId="20" fillId="4" borderId="19" xfId="0" applyNumberFormat="1" applyFont="1" applyFill="1" applyBorder="1" applyAlignment="1">
      <alignment horizontal="center" vertical="center" wrapText="1"/>
    </xf>
    <xf numFmtId="164" fontId="20" fillId="4" borderId="20" xfId="0" applyNumberFormat="1" applyFont="1" applyFill="1" applyBorder="1" applyAlignment="1">
      <alignment horizontal="center" vertical="center" wrapText="1"/>
    </xf>
    <xf numFmtId="164" fontId="20" fillId="3" borderId="20" xfId="0" applyNumberFormat="1" applyFont="1" applyFill="1" applyBorder="1" applyAlignment="1">
      <alignment horizontal="center" vertical="center" wrapText="1"/>
    </xf>
    <xf numFmtId="164" fontId="20" fillId="3" borderId="19" xfId="0" applyNumberFormat="1" applyFont="1" applyFill="1" applyBorder="1" applyAlignment="1">
      <alignment horizontal="center" vertical="center" wrapText="1"/>
    </xf>
    <xf numFmtId="164" fontId="0" fillId="4" borderId="52" xfId="0" applyNumberFormat="1" applyFont="1" applyFill="1" applyBorder="1" applyAlignment="1">
      <alignment horizontal="center" vertical="center"/>
    </xf>
    <xf numFmtId="164" fontId="0" fillId="4" borderId="17" xfId="0" applyNumberFormat="1" applyFont="1" applyFill="1" applyBorder="1" applyAlignment="1">
      <alignment horizontal="center" vertical="center"/>
    </xf>
    <xf numFmtId="164" fontId="0" fillId="4" borderId="40" xfId="0" applyNumberFormat="1" applyFont="1" applyFill="1" applyBorder="1" applyAlignment="1">
      <alignment horizontal="center" vertical="center"/>
    </xf>
    <xf numFmtId="0" fontId="0" fillId="0" borderId="0" xfId="0" applyFill="1"/>
    <xf numFmtId="0" fontId="15" fillId="3" borderId="3" xfId="0" applyFont="1" applyFill="1" applyBorder="1" applyAlignment="1">
      <alignment horizontal="center" vertical="center" wrapText="1"/>
    </xf>
    <xf numFmtId="0" fontId="0" fillId="0" borderId="22" xfId="0" applyBorder="1"/>
    <xf numFmtId="0" fontId="0" fillId="0" borderId="89" xfId="0" applyNumberFormat="1" applyBorder="1" applyAlignment="1">
      <alignment horizontal="center"/>
    </xf>
    <xf numFmtId="0" fontId="0" fillId="0" borderId="0" xfId="0" applyNumberFormat="1" applyBorder="1" applyAlignment="1">
      <alignment horizontal="center"/>
    </xf>
    <xf numFmtId="0" fontId="2" fillId="0" borderId="89" xfId="1" applyNumberFormat="1" applyBorder="1" applyAlignment="1">
      <alignment horizontal="center"/>
    </xf>
    <xf numFmtId="0" fontId="77" fillId="0" borderId="0" xfId="0" applyFont="1" applyBorder="1" applyAlignment="1">
      <alignment horizontal="center" vertical="center" wrapText="1"/>
    </xf>
    <xf numFmtId="10" fontId="0" fillId="0" borderId="31" xfId="0" applyNumberFormat="1" applyFont="1" applyBorder="1" applyAlignment="1">
      <alignment horizontal="center" vertical="center"/>
    </xf>
    <xf numFmtId="10" fontId="0" fillId="0" borderId="75" xfId="0" applyNumberFormat="1" applyFont="1" applyBorder="1" applyAlignment="1">
      <alignment horizontal="center" vertical="center"/>
    </xf>
    <xf numFmtId="16" fontId="2" fillId="0" borderId="89" xfId="1" quotePrefix="1" applyNumberFormat="1" applyBorder="1" applyAlignment="1">
      <alignment horizontal="center"/>
    </xf>
    <xf numFmtId="0" fontId="0" fillId="0" borderId="0" xfId="0" applyFont="1" applyBorder="1"/>
    <xf numFmtId="0" fontId="77" fillId="0" borderId="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53" xfId="0" applyFont="1" applyFill="1" applyBorder="1" applyAlignment="1">
      <alignment horizontal="center" vertical="center" wrapText="1"/>
    </xf>
    <xf numFmtId="3" fontId="57" fillId="0" borderId="35" xfId="0" applyNumberFormat="1" applyFont="1" applyBorder="1" applyAlignment="1">
      <alignment horizontal="center" vertical="center" wrapText="1"/>
    </xf>
    <xf numFmtId="0" fontId="9" fillId="2" borderId="5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28" fillId="0" borderId="0" xfId="0" applyFont="1" applyBorder="1" applyAlignment="1">
      <alignment horizontal="left" vertical="top"/>
    </xf>
    <xf numFmtId="3" fontId="77" fillId="0" borderId="0" xfId="0" applyNumberFormat="1" applyFont="1" applyBorder="1" applyAlignment="1">
      <alignment horizontal="center" vertical="center" wrapText="1"/>
    </xf>
    <xf numFmtId="3" fontId="81" fillId="0" borderId="0" xfId="0" applyNumberFormat="1" applyFont="1" applyFill="1" applyBorder="1" applyAlignment="1">
      <alignment horizontal="left" vertical="top"/>
    </xf>
    <xf numFmtId="0" fontId="83" fillId="2" borderId="67" xfId="0" applyFont="1" applyFill="1" applyBorder="1" applyAlignment="1">
      <alignment horizontal="center" vertical="center" wrapText="1"/>
    </xf>
    <xf numFmtId="3" fontId="17" fillId="0" borderId="71" xfId="0" applyNumberFormat="1" applyFont="1" applyBorder="1" applyAlignment="1">
      <alignment horizontal="center" vertical="center" wrapText="1"/>
    </xf>
    <xf numFmtId="3" fontId="17" fillId="0" borderId="72" xfId="0" applyNumberFormat="1" applyFont="1" applyBorder="1" applyAlignment="1">
      <alignment horizontal="center" vertical="center" wrapText="1"/>
    </xf>
    <xf numFmtId="3" fontId="17" fillId="0" borderId="85" xfId="0" applyNumberFormat="1" applyFont="1" applyBorder="1" applyAlignment="1">
      <alignment horizontal="center" vertical="center" wrapText="1"/>
    </xf>
    <xf numFmtId="164" fontId="16" fillId="3" borderId="31" xfId="2" applyNumberFormat="1" applyFont="1" applyFill="1" applyBorder="1" applyAlignment="1">
      <alignment horizontal="center" vertical="center" wrapText="1"/>
    </xf>
    <xf numFmtId="164" fontId="16" fillId="3" borderId="20" xfId="2" applyNumberFormat="1" applyFont="1" applyFill="1" applyBorder="1" applyAlignment="1">
      <alignment horizontal="center" vertical="center" wrapText="1"/>
    </xf>
    <xf numFmtId="0" fontId="2" fillId="0" borderId="89" xfId="1" quotePrefix="1" applyNumberFormat="1" applyBorder="1" applyAlignment="1">
      <alignment horizontal="center"/>
    </xf>
    <xf numFmtId="0" fontId="4" fillId="4" borderId="6" xfId="0" applyFont="1" applyFill="1" applyBorder="1" applyAlignment="1">
      <alignment horizontal="center" vertical="center" wrapText="1"/>
    </xf>
    <xf numFmtId="0" fontId="0" fillId="4" borderId="24" xfId="0" applyFont="1" applyFill="1" applyBorder="1" applyAlignment="1">
      <alignment horizontal="right"/>
    </xf>
    <xf numFmtId="0" fontId="51" fillId="2" borderId="51" xfId="3" applyFont="1" applyFill="1" applyBorder="1" applyAlignment="1">
      <alignment horizontal="right" vertical="center"/>
    </xf>
    <xf numFmtId="0" fontId="51" fillId="2" borderId="32" xfId="3" applyFont="1" applyFill="1" applyBorder="1" applyAlignment="1">
      <alignment horizontal="right" vertical="center"/>
    </xf>
    <xf numFmtId="0" fontId="51" fillId="2" borderId="53" xfId="3" applyFont="1" applyFill="1" applyBorder="1" applyAlignment="1">
      <alignment horizontal="right" vertical="center"/>
    </xf>
    <xf numFmtId="0" fontId="51" fillId="2" borderId="2" xfId="3" applyFont="1" applyFill="1" applyBorder="1" applyAlignment="1">
      <alignment horizontal="center"/>
    </xf>
    <xf numFmtId="3" fontId="51" fillId="0" borderId="52" xfId="3" applyNumberFormat="1" applyFont="1" applyFill="1" applyBorder="1" applyAlignment="1">
      <alignment horizontal="center" vertical="center"/>
    </xf>
    <xf numFmtId="3" fontId="51" fillId="0" borderId="17" xfId="3" applyNumberFormat="1" applyFont="1" applyFill="1" applyBorder="1" applyAlignment="1">
      <alignment horizontal="center" vertical="center"/>
    </xf>
    <xf numFmtId="0" fontId="51" fillId="2" borderId="67" xfId="0" applyFont="1" applyFill="1" applyBorder="1" applyAlignment="1">
      <alignment horizontal="center"/>
    </xf>
    <xf numFmtId="0" fontId="51" fillId="2" borderId="60" xfId="0" applyFont="1" applyFill="1" applyBorder="1" applyAlignment="1">
      <alignment horizontal="center"/>
    </xf>
    <xf numFmtId="0" fontId="51" fillId="2" borderId="61" xfId="3" applyFont="1" applyFill="1" applyBorder="1" applyAlignment="1">
      <alignment horizontal="center" wrapText="1"/>
    </xf>
    <xf numFmtId="3" fontId="53" fillId="15" borderId="15" xfId="3" applyNumberFormat="1" applyFont="1" applyFill="1" applyBorder="1" applyAlignment="1">
      <alignment horizontal="center" vertical="center"/>
    </xf>
    <xf numFmtId="3" fontId="53" fillId="15" borderId="19" xfId="3" applyNumberFormat="1" applyFont="1" applyFill="1" applyBorder="1" applyAlignment="1">
      <alignment horizontal="center" vertical="center"/>
    </xf>
    <xf numFmtId="165" fontId="53" fillId="8" borderId="9" xfId="3" applyNumberFormat="1" applyFont="1" applyFill="1" applyBorder="1" applyAlignment="1">
      <alignment horizontal="center" vertical="center"/>
    </xf>
    <xf numFmtId="165" fontId="53" fillId="8" borderId="5" xfId="3" applyNumberFormat="1" applyFont="1" applyFill="1" applyBorder="1" applyAlignment="1">
      <alignment horizontal="center" vertical="center"/>
    </xf>
    <xf numFmtId="3" fontId="53" fillId="15" borderId="31" xfId="3" applyNumberFormat="1" applyFont="1" applyFill="1" applyBorder="1" applyAlignment="1">
      <alignment horizontal="center" vertical="center"/>
    </xf>
    <xf numFmtId="3" fontId="53" fillId="15" borderId="20" xfId="3" applyNumberFormat="1" applyFont="1" applyFill="1" applyBorder="1" applyAlignment="1">
      <alignment horizontal="center" vertical="center"/>
    </xf>
    <xf numFmtId="3" fontId="51" fillId="0" borderId="59" xfId="3" applyNumberFormat="1" applyFont="1" applyFill="1" applyBorder="1" applyAlignment="1">
      <alignment horizontal="center" vertical="center"/>
    </xf>
    <xf numFmtId="3" fontId="0" fillId="0" borderId="0" xfId="0" applyNumberFormat="1" applyFont="1"/>
    <xf numFmtId="0" fontId="17" fillId="2" borderId="82" xfId="0" applyFont="1" applyFill="1" applyBorder="1" applyAlignment="1">
      <alignment horizontal="right" vertical="center" wrapText="1"/>
    </xf>
    <xf numFmtId="164" fontId="20" fillId="0" borderId="18" xfId="2" applyNumberFormat="1" applyFont="1" applyBorder="1" applyAlignment="1">
      <alignment horizontal="center" vertical="center" wrapText="1"/>
    </xf>
    <xf numFmtId="164" fontId="20" fillId="0" borderId="31" xfId="2" applyNumberFormat="1" applyFont="1" applyBorder="1" applyAlignment="1">
      <alignment horizontal="center" vertical="center" wrapText="1"/>
    </xf>
    <xf numFmtId="164" fontId="20" fillId="0" borderId="20" xfId="2" applyNumberFormat="1" applyFont="1" applyBorder="1" applyAlignment="1">
      <alignment horizontal="center" vertical="center" wrapText="1"/>
    </xf>
    <xf numFmtId="164" fontId="20" fillId="0" borderId="50" xfId="0" applyNumberFormat="1" applyFont="1" applyBorder="1" applyAlignment="1">
      <alignment horizontal="center" vertical="center" wrapText="1"/>
    </xf>
    <xf numFmtId="164" fontId="20" fillId="0" borderId="42" xfId="0" applyNumberFormat="1" applyFont="1" applyBorder="1" applyAlignment="1">
      <alignment horizontal="center" vertical="center" wrapText="1"/>
    </xf>
    <xf numFmtId="164" fontId="20" fillId="0" borderId="63" xfId="0" applyNumberFormat="1" applyFont="1" applyBorder="1" applyAlignment="1">
      <alignment horizontal="center" vertical="center" wrapText="1"/>
    </xf>
    <xf numFmtId="164" fontId="24" fillId="2" borderId="34" xfId="0" applyNumberFormat="1" applyFont="1" applyFill="1" applyBorder="1" applyAlignment="1">
      <alignment horizontal="center" vertical="center" wrapText="1"/>
    </xf>
    <xf numFmtId="164" fontId="24" fillId="2" borderId="12" xfId="0" applyNumberFormat="1" applyFont="1" applyFill="1" applyBorder="1" applyAlignment="1">
      <alignment horizontal="center" vertical="center" wrapText="1"/>
    </xf>
    <xf numFmtId="164" fontId="24" fillId="2" borderId="35" xfId="0" applyNumberFormat="1" applyFont="1" applyFill="1" applyBorder="1" applyAlignment="1">
      <alignment horizontal="center" vertical="center" wrapText="1"/>
    </xf>
    <xf numFmtId="168" fontId="10" fillId="2" borderId="29" xfId="0" applyNumberFormat="1" applyFont="1" applyFill="1" applyBorder="1" applyAlignment="1">
      <alignment horizontal="center" vertical="center" wrapText="1"/>
    </xf>
    <xf numFmtId="164" fontId="16" fillId="3" borderId="42" xfId="0" applyNumberFormat="1" applyFont="1" applyFill="1" applyBorder="1" applyAlignment="1">
      <alignment horizontal="center" vertical="center" wrapText="1"/>
    </xf>
    <xf numFmtId="164" fontId="0" fillId="0" borderId="52" xfId="0" applyNumberFormat="1" applyFont="1" applyBorder="1" applyAlignment="1">
      <alignment horizontal="center" vertical="center"/>
    </xf>
    <xf numFmtId="164" fontId="0" fillId="0" borderId="17" xfId="0" applyNumberFormat="1" applyFont="1" applyBorder="1" applyAlignment="1">
      <alignment horizontal="center" vertical="center"/>
    </xf>
    <xf numFmtId="164" fontId="0" fillId="0" borderId="40" xfId="0" applyNumberFormat="1" applyFont="1" applyBorder="1" applyAlignment="1">
      <alignment horizontal="center" vertical="center"/>
    </xf>
    <xf numFmtId="164" fontId="0" fillId="0" borderId="15" xfId="0" applyNumberFormat="1" applyFont="1" applyBorder="1" applyAlignment="1">
      <alignment horizontal="center" vertical="center"/>
    </xf>
    <xf numFmtId="164" fontId="0" fillId="0" borderId="19" xfId="0" applyNumberFormat="1" applyFont="1" applyBorder="1" applyAlignment="1">
      <alignment horizontal="center" vertical="center"/>
    </xf>
    <xf numFmtId="164" fontId="0" fillId="0" borderId="56"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0" fillId="0" borderId="37" xfId="0" applyNumberFormat="1" applyFont="1" applyBorder="1" applyAlignment="1">
      <alignment horizontal="center" vertical="center"/>
    </xf>
    <xf numFmtId="9" fontId="16" fillId="0" borderId="37" xfId="0" applyNumberFormat="1" applyFont="1" applyBorder="1" applyAlignment="1">
      <alignment horizontal="center" vertical="center" wrapText="1"/>
    </xf>
    <xf numFmtId="10" fontId="16" fillId="3" borderId="8" xfId="0" applyNumberFormat="1" applyFont="1" applyFill="1" applyBorder="1" applyAlignment="1">
      <alignment horizontal="center" vertical="center" wrapText="1"/>
    </xf>
    <xf numFmtId="0" fontId="51" fillId="2" borderId="91" xfId="0" applyFont="1" applyFill="1" applyBorder="1" applyAlignment="1">
      <alignment horizontal="center"/>
    </xf>
    <xf numFmtId="0" fontId="51" fillId="2" borderId="69" xfId="0" applyFont="1" applyFill="1" applyBorder="1" applyAlignment="1">
      <alignment horizontal="center"/>
    </xf>
    <xf numFmtId="3" fontId="17" fillId="4" borderId="50"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164" fontId="17" fillId="4" borderId="44" xfId="0" applyNumberFormat="1" applyFont="1" applyFill="1" applyBorder="1" applyAlignment="1">
      <alignment horizontal="center" vertical="center" wrapText="1"/>
    </xf>
    <xf numFmtId="3" fontId="53" fillId="3" borderId="4" xfId="0" applyNumberFormat="1" applyFont="1" applyFill="1" applyBorder="1" applyAlignment="1">
      <alignment horizontal="center" vertical="center" wrapText="1"/>
    </xf>
    <xf numFmtId="9" fontId="53" fillId="3" borderId="4" xfId="0" applyNumberFormat="1" applyFont="1" applyFill="1" applyBorder="1" applyAlignment="1">
      <alignment horizontal="center" vertical="center" wrapText="1"/>
    </xf>
    <xf numFmtId="0" fontId="53" fillId="3" borderId="4" xfId="0" applyFont="1" applyFill="1" applyBorder="1" applyAlignment="1">
      <alignment horizontal="center" vertical="center" wrapText="1"/>
    </xf>
    <xf numFmtId="3" fontId="53" fillId="3" borderId="5" xfId="0" applyNumberFormat="1" applyFont="1" applyFill="1" applyBorder="1" applyAlignment="1">
      <alignment horizontal="center" vertical="center" wrapText="1"/>
    </xf>
    <xf numFmtId="3" fontId="53" fillId="3" borderId="6" xfId="0" applyNumberFormat="1" applyFont="1" applyFill="1" applyBorder="1" applyAlignment="1">
      <alignment horizontal="center" vertical="center" wrapText="1"/>
    </xf>
    <xf numFmtId="164" fontId="53" fillId="3" borderId="4" xfId="0" applyNumberFormat="1" applyFont="1" applyFill="1" applyBorder="1" applyAlignment="1">
      <alignment horizontal="center" vertical="center" wrapText="1"/>
    </xf>
    <xf numFmtId="164" fontId="53" fillId="3" borderId="3" xfId="0" applyNumberFormat="1" applyFont="1" applyFill="1" applyBorder="1" applyAlignment="1">
      <alignment horizontal="center" vertical="center" wrapText="1"/>
    </xf>
    <xf numFmtId="0" fontId="53" fillId="3" borderId="5"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17" xfId="0" applyNumberFormat="1" applyFont="1" applyFill="1" applyBorder="1" applyAlignment="1">
      <alignment horizontal="center" vertical="center"/>
    </xf>
    <xf numFmtId="3" fontId="0" fillId="3" borderId="39" xfId="0" applyNumberFormat="1" applyFont="1" applyFill="1" applyBorder="1" applyAlignment="1">
      <alignment horizontal="center" vertical="center"/>
    </xf>
    <xf numFmtId="164" fontId="0" fillId="3" borderId="40" xfId="0" applyNumberFormat="1" applyFont="1" applyFill="1" applyBorder="1" applyAlignment="1">
      <alignment horizontal="center" vertical="center"/>
    </xf>
    <xf numFmtId="3" fontId="4" fillId="3" borderId="43" xfId="0" applyNumberFormat="1" applyFont="1" applyFill="1" applyBorder="1" applyAlignment="1">
      <alignment horizontal="center" vertical="center"/>
    </xf>
    <xf numFmtId="9" fontId="0" fillId="3" borderId="4"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39" xfId="0" applyFont="1" applyFill="1" applyBorder="1" applyAlignment="1">
      <alignment horizontal="center" vertical="center" wrapText="1"/>
    </xf>
    <xf numFmtId="3" fontId="4" fillId="3" borderId="43" xfId="0" applyNumberFormat="1" applyFont="1" applyFill="1" applyBorder="1" applyAlignment="1">
      <alignment horizontal="center" vertical="center" wrapText="1"/>
    </xf>
    <xf numFmtId="164" fontId="0" fillId="3" borderId="19" xfId="0" applyNumberFormat="1" applyFont="1" applyFill="1" applyBorder="1" applyAlignment="1">
      <alignment horizontal="center" vertical="center" wrapText="1"/>
    </xf>
    <xf numFmtId="3" fontId="0" fillId="3" borderId="51" xfId="0" applyNumberFormat="1" applyFill="1" applyBorder="1" applyAlignment="1">
      <alignment horizontal="center" vertical="center"/>
    </xf>
    <xf numFmtId="164" fontId="0" fillId="3" borderId="15" xfId="0" applyNumberFormat="1" applyFont="1" applyFill="1" applyBorder="1" applyAlignment="1">
      <alignment horizontal="center" vertical="center" wrapText="1"/>
    </xf>
    <xf numFmtId="3" fontId="0" fillId="3" borderId="32" xfId="0" applyNumberFormat="1" applyFill="1" applyBorder="1" applyAlignment="1">
      <alignment horizontal="center" vertical="center"/>
    </xf>
    <xf numFmtId="3" fontId="0" fillId="3" borderId="39" xfId="0" applyNumberFormat="1" applyFont="1" applyFill="1" applyBorder="1" applyAlignment="1">
      <alignment horizontal="center" vertical="center" wrapText="1"/>
    </xf>
    <xf numFmtId="164" fontId="0" fillId="3" borderId="56" xfId="0" applyNumberFormat="1" applyFont="1" applyFill="1" applyBorder="1" applyAlignment="1">
      <alignment horizontal="center" vertical="center" wrapText="1"/>
    </xf>
    <xf numFmtId="0" fontId="0" fillId="3" borderId="55" xfId="0" applyFill="1" applyBorder="1" applyAlignment="1">
      <alignment horizontal="center" vertical="center"/>
    </xf>
    <xf numFmtId="9" fontId="0" fillId="3" borderId="54" xfId="0" applyNumberFormat="1" applyFont="1" applyFill="1" applyBorder="1" applyAlignment="1">
      <alignment horizontal="center" vertical="center" wrapText="1"/>
    </xf>
    <xf numFmtId="3" fontId="25" fillId="3" borderId="10" xfId="0" applyNumberFormat="1" applyFont="1" applyFill="1" applyBorder="1" applyAlignment="1">
      <alignment horizontal="center" vertical="center" shrinkToFit="1"/>
    </xf>
    <xf numFmtId="3" fontId="25" fillId="3" borderId="46" xfId="0" applyNumberFormat="1" applyFont="1" applyFill="1" applyBorder="1" applyAlignment="1">
      <alignment horizontal="center" vertical="center" shrinkToFit="1"/>
    </xf>
    <xf numFmtId="0" fontId="16" fillId="3" borderId="14" xfId="0" applyFont="1" applyFill="1" applyBorder="1" applyAlignment="1">
      <alignment horizontal="center" vertical="center" wrapText="1"/>
    </xf>
    <xf numFmtId="0" fontId="16" fillId="3" borderId="57" xfId="0" applyFont="1" applyFill="1" applyBorder="1" applyAlignment="1">
      <alignment horizontal="center" vertical="center" wrapText="1"/>
    </xf>
    <xf numFmtId="3" fontId="16" fillId="3" borderId="57" xfId="0" applyNumberFormat="1"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0" xfId="0" applyFont="1" applyFill="1" applyBorder="1" applyAlignment="1">
      <alignment horizontal="center" vertical="center" wrapText="1"/>
    </xf>
    <xf numFmtId="3" fontId="16" fillId="3" borderId="10" xfId="0"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3" fontId="20" fillId="3" borderId="57" xfId="0" applyNumberFormat="1" applyFont="1" applyFill="1" applyBorder="1" applyAlignment="1">
      <alignment horizontal="center" vertical="center" wrapText="1"/>
    </xf>
    <xf numFmtId="3" fontId="20" fillId="3" borderId="73" xfId="0" applyNumberFormat="1" applyFont="1" applyFill="1" applyBorder="1" applyAlignment="1">
      <alignment horizontal="center" vertical="center" wrapText="1"/>
    </xf>
    <xf numFmtId="3" fontId="20" fillId="3" borderId="16" xfId="0" applyNumberFormat="1" applyFont="1" applyFill="1" applyBorder="1" applyAlignment="1">
      <alignment horizontal="center" vertical="center" wrapText="1"/>
    </xf>
    <xf numFmtId="3" fontId="20" fillId="3" borderId="10" xfId="0" applyNumberFormat="1" applyFont="1" applyFill="1" applyBorder="1" applyAlignment="1">
      <alignment horizontal="center" vertical="center" wrapText="1"/>
    </xf>
    <xf numFmtId="3" fontId="20" fillId="3" borderId="11" xfId="0" applyNumberFormat="1" applyFont="1" applyFill="1" applyBorder="1" applyAlignment="1">
      <alignment horizontal="center" vertical="center" wrapText="1"/>
    </xf>
    <xf numFmtId="3" fontId="20" fillId="3" borderId="39" xfId="0" applyNumberFormat="1" applyFont="1" applyFill="1" applyBorder="1" applyAlignment="1">
      <alignment horizontal="center" vertical="center" wrapText="1"/>
    </xf>
    <xf numFmtId="3" fontId="20" fillId="3" borderId="46" xfId="0" applyNumberFormat="1" applyFont="1" applyFill="1" applyBorder="1" applyAlignment="1">
      <alignment horizontal="center" vertical="center" wrapText="1"/>
    </xf>
    <xf numFmtId="3" fontId="20" fillId="3" borderId="62" xfId="0" applyNumberFormat="1" applyFont="1" applyFill="1" applyBorder="1" applyAlignment="1">
      <alignment horizontal="center" vertical="center" wrapText="1"/>
    </xf>
    <xf numFmtId="10" fontId="0" fillId="3" borderId="31" xfId="0" applyNumberFormat="1" applyFont="1" applyFill="1" applyBorder="1" applyAlignment="1">
      <alignment horizontal="center" vertical="center"/>
    </xf>
    <xf numFmtId="3" fontId="24" fillId="3" borderId="34" xfId="0" applyNumberFormat="1" applyFont="1" applyFill="1" applyBorder="1" applyAlignment="1">
      <alignment horizontal="center" vertical="center" wrapText="1"/>
    </xf>
    <xf numFmtId="3" fontId="24" fillId="3" borderId="57" xfId="0" applyNumberFormat="1" applyFont="1" applyFill="1" applyBorder="1" applyAlignment="1">
      <alignment horizontal="center" vertical="center" wrapText="1"/>
    </xf>
    <xf numFmtId="3" fontId="24" fillId="3" borderId="73" xfId="0" applyNumberFormat="1" applyFont="1" applyFill="1" applyBorder="1" applyAlignment="1">
      <alignment horizontal="center" vertical="center" wrapText="1"/>
    </xf>
    <xf numFmtId="3" fontId="24" fillId="3" borderId="12" xfId="0" applyNumberFormat="1" applyFont="1" applyFill="1" applyBorder="1" applyAlignment="1">
      <alignment horizontal="center" vertical="center" wrapText="1"/>
    </xf>
    <xf numFmtId="3" fontId="24" fillId="3" borderId="21" xfId="0" applyNumberFormat="1" applyFont="1" applyFill="1" applyBorder="1" applyAlignment="1">
      <alignment horizontal="center" vertical="center" wrapText="1"/>
    </xf>
    <xf numFmtId="3" fontId="24" fillId="3" borderId="35" xfId="0" applyNumberFormat="1" applyFont="1" applyFill="1" applyBorder="1" applyAlignment="1">
      <alignment horizontal="center" vertical="center" wrapText="1"/>
    </xf>
    <xf numFmtId="3" fontId="24" fillId="3" borderId="31"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10" xfId="0" applyNumberFormat="1" applyFont="1" applyFill="1" applyBorder="1" applyAlignment="1">
      <alignment horizontal="center" vertical="center" wrapText="1"/>
    </xf>
    <xf numFmtId="3" fontId="24" fillId="3" borderId="11" xfId="0" applyNumberFormat="1" applyFont="1" applyFill="1" applyBorder="1" applyAlignment="1">
      <alignment horizontal="center" vertical="center" wrapText="1"/>
    </xf>
    <xf numFmtId="3" fontId="24" fillId="2" borderId="34" xfId="0" applyNumberFormat="1" applyFont="1" applyFill="1" applyBorder="1" applyAlignment="1">
      <alignment horizontal="center" vertical="center" wrapText="1"/>
    </xf>
    <xf numFmtId="3" fontId="24" fillId="2" borderId="57" xfId="0" applyNumberFormat="1" applyFont="1" applyFill="1" applyBorder="1" applyAlignment="1">
      <alignment horizontal="center" vertical="center" wrapText="1"/>
    </xf>
    <xf numFmtId="3" fontId="24" fillId="2" borderId="73" xfId="0" applyNumberFormat="1" applyFont="1" applyFill="1" applyBorder="1" applyAlignment="1">
      <alignment horizontal="center" vertical="center" wrapText="1"/>
    </xf>
    <xf numFmtId="3" fontId="24" fillId="2" borderId="12" xfId="0" applyNumberFormat="1" applyFont="1" applyFill="1" applyBorder="1" applyAlignment="1">
      <alignment horizontal="center" vertical="center" wrapText="1"/>
    </xf>
    <xf numFmtId="3" fontId="24" fillId="2" borderId="10" xfId="0" applyNumberFormat="1" applyFont="1" applyFill="1" applyBorder="1" applyAlignment="1">
      <alignment horizontal="center" vertical="center" wrapText="1"/>
    </xf>
    <xf numFmtId="3" fontId="24" fillId="2" borderId="11" xfId="0" applyNumberFormat="1" applyFont="1" applyFill="1" applyBorder="1" applyAlignment="1">
      <alignment horizontal="center" vertical="center" wrapText="1"/>
    </xf>
    <xf numFmtId="3" fontId="24" fillId="2" borderId="35" xfId="0" applyNumberFormat="1" applyFont="1" applyFill="1" applyBorder="1" applyAlignment="1">
      <alignment horizontal="center" vertical="center" wrapText="1"/>
    </xf>
    <xf numFmtId="3" fontId="24" fillId="2" borderId="31" xfId="0" applyNumberFormat="1" applyFont="1" applyFill="1" applyBorder="1" applyAlignment="1">
      <alignment horizontal="center" vertical="center" wrapText="1"/>
    </xf>
    <xf numFmtId="3" fontId="24" fillId="2" borderId="75" xfId="0" applyNumberFormat="1" applyFont="1" applyFill="1" applyBorder="1" applyAlignment="1">
      <alignment horizontal="center" vertical="center" wrapText="1"/>
    </xf>
    <xf numFmtId="3" fontId="24" fillId="2" borderId="28" xfId="0" applyNumberFormat="1" applyFont="1" applyFill="1" applyBorder="1" applyAlignment="1">
      <alignment horizontal="center" vertical="center" wrapText="1"/>
    </xf>
    <xf numFmtId="3" fontId="24" fillId="2" borderId="29" xfId="0" applyNumberFormat="1" applyFont="1" applyFill="1" applyBorder="1" applyAlignment="1">
      <alignment horizontal="center" vertical="center" wrapText="1"/>
    </xf>
    <xf numFmtId="3" fontId="24" fillId="2" borderId="27" xfId="0" applyNumberFormat="1" applyFont="1" applyFill="1" applyBorder="1" applyAlignment="1">
      <alignment horizontal="center" vertical="center" wrapText="1"/>
    </xf>
    <xf numFmtId="3" fontId="24" fillId="2" borderId="47" xfId="0" applyNumberFormat="1" applyFont="1" applyFill="1" applyBorder="1" applyAlignment="1">
      <alignment horizontal="center" vertical="center" wrapText="1"/>
    </xf>
    <xf numFmtId="3" fontId="24" fillId="2" borderId="46" xfId="0" applyNumberFormat="1" applyFont="1" applyFill="1" applyBorder="1" applyAlignment="1">
      <alignment horizontal="center" vertical="center" wrapText="1"/>
    </xf>
    <xf numFmtId="3" fontId="24" fillId="2" borderId="62" xfId="0" applyNumberFormat="1" applyFont="1" applyFill="1" applyBorder="1" applyAlignment="1">
      <alignment horizontal="center" vertical="center" wrapText="1"/>
    </xf>
    <xf numFmtId="3" fontId="42" fillId="3" borderId="4" xfId="0" applyNumberFormat="1" applyFont="1" applyFill="1" applyBorder="1" applyAlignment="1">
      <alignment horizontal="center" vertical="center" wrapText="1"/>
    </xf>
    <xf numFmtId="3" fontId="0" fillId="3" borderId="14" xfId="0" applyNumberFormat="1" applyFont="1" applyFill="1" applyBorder="1" applyAlignment="1">
      <alignment horizontal="center" vertical="center"/>
    </xf>
    <xf numFmtId="3" fontId="10" fillId="3" borderId="43" xfId="0" applyNumberFormat="1" applyFont="1" applyFill="1" applyBorder="1" applyAlignment="1">
      <alignment horizontal="center" vertical="center"/>
    </xf>
    <xf numFmtId="0" fontId="16" fillId="3" borderId="36" xfId="0" applyFont="1" applyFill="1" applyBorder="1" applyAlignment="1">
      <alignment horizontal="center" vertical="center" wrapText="1"/>
    </xf>
    <xf numFmtId="0" fontId="16" fillId="3" borderId="29" xfId="0" applyFont="1" applyFill="1" applyBorder="1" applyAlignment="1">
      <alignment horizontal="center" vertical="center" wrapText="1"/>
    </xf>
    <xf numFmtId="3" fontId="16" fillId="3" borderId="29" xfId="0" applyNumberFormat="1" applyFont="1" applyFill="1" applyBorder="1" applyAlignment="1">
      <alignment horizontal="center" vertical="center" wrapText="1"/>
    </xf>
    <xf numFmtId="0" fontId="16" fillId="3" borderId="38" xfId="0" applyFont="1" applyFill="1" applyBorder="1" applyAlignment="1">
      <alignment horizontal="center" vertical="center" wrapText="1"/>
    </xf>
    <xf numFmtId="3" fontId="7" fillId="3" borderId="31" xfId="5" applyNumberFormat="1" applyFont="1" applyFill="1" applyBorder="1" applyAlignment="1">
      <alignment horizontal="center"/>
    </xf>
    <xf numFmtId="3" fontId="0" fillId="3" borderId="36"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10" fontId="20" fillId="13" borderId="1" xfId="0" applyNumberFormat="1" applyFont="1" applyFill="1" applyBorder="1" applyAlignment="1">
      <alignment horizontal="center" vertical="center" wrapText="1"/>
    </xf>
    <xf numFmtId="3" fontId="75" fillId="3" borderId="14" xfId="0" applyNumberFormat="1" applyFont="1" applyFill="1" applyBorder="1" applyAlignment="1">
      <alignment horizontal="center" vertical="center" wrapText="1"/>
    </xf>
    <xf numFmtId="3" fontId="75" fillId="3" borderId="16" xfId="0" applyNumberFormat="1" applyFont="1" applyFill="1" applyBorder="1" applyAlignment="1">
      <alignment horizontal="center" vertical="center" wrapText="1"/>
    </xf>
    <xf numFmtId="3" fontId="75" fillId="3" borderId="18" xfId="0" applyNumberFormat="1" applyFont="1" applyFill="1" applyBorder="1" applyAlignment="1">
      <alignment horizontal="center" vertical="center" wrapText="1"/>
    </xf>
    <xf numFmtId="164" fontId="20" fillId="3" borderId="67" xfId="2" applyNumberFormat="1" applyFont="1" applyFill="1" applyBorder="1" applyAlignment="1">
      <alignment horizontal="center" vertical="center" wrapText="1"/>
    </xf>
    <xf numFmtId="3" fontId="20" fillId="3" borderId="18" xfId="0" applyNumberFormat="1" applyFont="1" applyFill="1" applyBorder="1" applyAlignment="1">
      <alignment horizontal="center" vertical="center" wrapText="1"/>
    </xf>
    <xf numFmtId="0" fontId="0" fillId="3" borderId="0" xfId="0" applyFill="1" applyBorder="1"/>
    <xf numFmtId="9" fontId="16" fillId="0" borderId="53" xfId="0" applyNumberFormat="1" applyFont="1" applyBorder="1" applyAlignment="1">
      <alignment horizontal="center" vertical="center" wrapText="1"/>
    </xf>
    <xf numFmtId="164" fontId="0" fillId="0" borderId="11" xfId="0" applyNumberFormat="1" applyFont="1" applyBorder="1" applyAlignment="1">
      <alignment horizontal="center" vertical="center"/>
    </xf>
    <xf numFmtId="164" fontId="0" fillId="0" borderId="62" xfId="0" applyNumberFormat="1" applyFont="1" applyBorder="1" applyAlignment="1">
      <alignment horizontal="center" vertical="center"/>
    </xf>
    <xf numFmtId="10" fontId="20" fillId="13" borderId="10"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5" xfId="0" applyNumberFormat="1" applyFont="1" applyFill="1" applyBorder="1" applyAlignment="1">
      <alignment horizontal="center" vertical="center" wrapText="1"/>
    </xf>
    <xf numFmtId="3" fontId="16" fillId="3" borderId="16"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wrapText="1"/>
    </xf>
    <xf numFmtId="3" fontId="16" fillId="3" borderId="39" xfId="0" applyNumberFormat="1" applyFont="1" applyFill="1" applyBorder="1" applyAlignment="1">
      <alignment horizontal="center" vertical="center" wrapText="1"/>
    </xf>
    <xf numFmtId="3" fontId="16" fillId="3" borderId="46" xfId="0" applyNumberFormat="1" applyFont="1" applyFill="1" applyBorder="1" applyAlignment="1">
      <alignment horizontal="center" vertical="center" wrapText="1"/>
    </xf>
    <xf numFmtId="3" fontId="16" fillId="3" borderId="56" xfId="0" applyNumberFormat="1" applyFont="1" applyFill="1" applyBorder="1" applyAlignment="1">
      <alignment horizontal="center" vertical="center" wrapText="1"/>
    </xf>
    <xf numFmtId="3" fontId="17" fillId="3" borderId="71" xfId="0" applyNumberFormat="1" applyFont="1" applyFill="1" applyBorder="1" applyAlignment="1">
      <alignment horizontal="center" vertical="center" wrapText="1"/>
    </xf>
    <xf numFmtId="3" fontId="17" fillId="3" borderId="72" xfId="0" applyNumberFormat="1" applyFont="1" applyFill="1" applyBorder="1" applyAlignment="1">
      <alignment horizontal="center" vertical="center" wrapText="1"/>
    </xf>
    <xf numFmtId="3" fontId="17" fillId="3" borderId="85" xfId="0" applyNumberFormat="1" applyFont="1" applyFill="1" applyBorder="1" applyAlignment="1">
      <alignment horizontal="center" vertical="center" wrapText="1"/>
    </xf>
    <xf numFmtId="9" fontId="16" fillId="3" borderId="53" xfId="0" applyNumberFormat="1" applyFont="1" applyFill="1" applyBorder="1" applyAlignment="1">
      <alignment horizontal="center" vertical="center" wrapText="1"/>
    </xf>
    <xf numFmtId="9" fontId="16" fillId="3" borderId="93" xfId="0" applyNumberFormat="1" applyFont="1" applyFill="1" applyBorder="1" applyAlignment="1">
      <alignment horizontal="center" vertical="center" wrapText="1"/>
    </xf>
    <xf numFmtId="10" fontId="17" fillId="13" borderId="1"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xf>
    <xf numFmtId="164" fontId="9" fillId="3" borderId="73" xfId="0" applyNumberFormat="1" applyFont="1" applyFill="1" applyBorder="1" applyAlignment="1">
      <alignment horizontal="center" vertical="center"/>
    </xf>
    <xf numFmtId="164" fontId="9" fillId="3" borderId="15" xfId="0" applyNumberFormat="1" applyFont="1" applyFill="1" applyBorder="1" applyAlignment="1">
      <alignment horizontal="center" vertical="center"/>
    </xf>
    <xf numFmtId="3" fontId="9" fillId="3" borderId="34" xfId="0" applyNumberFormat="1" applyFont="1" applyFill="1" applyBorder="1" applyAlignment="1">
      <alignment horizontal="center" vertical="center"/>
    </xf>
    <xf numFmtId="3" fontId="10" fillId="3" borderId="14" xfId="0" applyNumberFormat="1" applyFont="1" applyFill="1" applyBorder="1" applyAlignment="1">
      <alignment horizontal="center" vertical="center"/>
    </xf>
    <xf numFmtId="3" fontId="9" fillId="3" borderId="16" xfId="0" applyNumberFormat="1" applyFont="1" applyFill="1" applyBorder="1" applyAlignment="1">
      <alignment horizontal="center" vertical="center"/>
    </xf>
    <xf numFmtId="164" fontId="9" fillId="3" borderId="11" xfId="0" applyNumberFormat="1" applyFont="1" applyFill="1" applyBorder="1" applyAlignment="1">
      <alignment horizontal="center" vertical="center"/>
    </xf>
    <xf numFmtId="164" fontId="9" fillId="3" borderId="19"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10" fillId="3" borderId="16" xfId="0" applyNumberFormat="1" applyFont="1" applyFill="1" applyBorder="1" applyAlignment="1">
      <alignment horizontal="center" vertical="center"/>
    </xf>
    <xf numFmtId="3" fontId="9" fillId="3" borderId="39" xfId="0" applyNumberFormat="1" applyFont="1" applyFill="1" applyBorder="1" applyAlignment="1">
      <alignment horizontal="center" vertical="center"/>
    </xf>
    <xf numFmtId="164" fontId="9" fillId="3" borderId="62" xfId="0" applyNumberFormat="1" applyFont="1" applyFill="1" applyBorder="1" applyAlignment="1">
      <alignment horizontal="center" vertical="center"/>
    </xf>
    <xf numFmtId="164" fontId="9" fillId="3" borderId="56" xfId="0" applyNumberFormat="1" applyFont="1" applyFill="1" applyBorder="1" applyAlignment="1">
      <alignment horizontal="center" vertical="center"/>
    </xf>
    <xf numFmtId="3" fontId="9" fillId="3" borderId="47" xfId="0" applyNumberFormat="1" applyFont="1" applyFill="1" applyBorder="1" applyAlignment="1">
      <alignment horizontal="center" vertical="center"/>
    </xf>
    <xf numFmtId="3" fontId="10" fillId="3" borderId="39" xfId="0" applyNumberFormat="1" applyFont="1" applyFill="1" applyBorder="1" applyAlignment="1">
      <alignment horizontal="center" vertical="center"/>
    </xf>
    <xf numFmtId="3" fontId="49" fillId="3" borderId="14" xfId="0" applyNumberFormat="1" applyFont="1" applyFill="1" applyBorder="1" applyAlignment="1">
      <alignment horizontal="center" vertical="center" wrapText="1"/>
    </xf>
    <xf numFmtId="164" fontId="49" fillId="3" borderId="57" xfId="0" applyNumberFormat="1" applyFont="1" applyFill="1" applyBorder="1" applyAlignment="1">
      <alignment horizontal="center" vertical="center" wrapText="1"/>
    </xf>
    <xf numFmtId="0" fontId="49" fillId="3" borderId="14" xfId="0" applyFont="1" applyFill="1" applyBorder="1" applyAlignment="1">
      <alignment horizontal="center" vertical="center" wrapText="1"/>
    </xf>
    <xf numFmtId="164" fontId="49" fillId="3" borderId="15" xfId="0" applyNumberFormat="1" applyFont="1" applyFill="1" applyBorder="1" applyAlignment="1">
      <alignment horizontal="center" vertical="center" wrapText="1"/>
    </xf>
    <xf numFmtId="3" fontId="49" fillId="3" borderId="16" xfId="0" applyNumberFormat="1" applyFont="1" applyFill="1" applyBorder="1" applyAlignment="1">
      <alignment horizontal="center" vertical="center" wrapText="1"/>
    </xf>
    <xf numFmtId="164" fontId="49" fillId="3" borderId="10" xfId="0" applyNumberFormat="1" applyFont="1" applyFill="1" applyBorder="1" applyAlignment="1">
      <alignment horizontal="center" vertical="center" wrapText="1"/>
    </xf>
    <xf numFmtId="0" fontId="49" fillId="3" borderId="16" xfId="0" applyFont="1" applyFill="1" applyBorder="1" applyAlignment="1">
      <alignment horizontal="center" vertical="center" wrapText="1"/>
    </xf>
    <xf numFmtId="164" fontId="49" fillId="3" borderId="19" xfId="0" applyNumberFormat="1" applyFont="1" applyFill="1" applyBorder="1" applyAlignment="1">
      <alignment horizontal="center" vertical="center" wrapText="1"/>
    </xf>
    <xf numFmtId="3" fontId="49" fillId="3" borderId="39" xfId="0" applyNumberFormat="1" applyFont="1" applyFill="1" applyBorder="1" applyAlignment="1">
      <alignment horizontal="center" vertical="center" wrapText="1"/>
    </xf>
    <xf numFmtId="164" fontId="49" fillId="3" borderId="46" xfId="0" applyNumberFormat="1" applyFont="1" applyFill="1" applyBorder="1" applyAlignment="1">
      <alignment horizontal="center" vertical="center" wrapText="1"/>
    </xf>
    <xf numFmtId="0" fontId="49" fillId="3" borderId="39" xfId="0" applyFont="1" applyFill="1" applyBorder="1" applyAlignment="1">
      <alignment horizontal="center" vertical="center" wrapText="1"/>
    </xf>
    <xf numFmtId="164" fontId="49" fillId="3" borderId="56" xfId="0" applyNumberFormat="1" applyFont="1" applyFill="1" applyBorder="1" applyAlignment="1">
      <alignment horizontal="center" vertical="center" wrapText="1"/>
    </xf>
    <xf numFmtId="164" fontId="16" fillId="3" borderId="57" xfId="0" applyNumberFormat="1" applyFont="1" applyFill="1" applyBorder="1" applyAlignment="1">
      <alignment horizontal="center" vertical="center" wrapText="1"/>
    </xf>
    <xf numFmtId="164" fontId="16" fillId="3" borderId="73" xfId="0" applyNumberFormat="1" applyFont="1" applyFill="1" applyBorder="1" applyAlignment="1">
      <alignment horizontal="center" vertical="center" wrapText="1"/>
    </xf>
    <xf numFmtId="164" fontId="16" fillId="3" borderId="15" xfId="0" applyNumberFormat="1" applyFont="1" applyFill="1" applyBorder="1" applyAlignment="1">
      <alignment horizontal="center" vertical="center" wrapText="1"/>
    </xf>
    <xf numFmtId="3" fontId="50" fillId="3" borderId="16" xfId="0" applyNumberFormat="1" applyFont="1" applyFill="1" applyBorder="1" applyAlignment="1">
      <alignment horizontal="center" vertical="center" wrapText="1"/>
    </xf>
    <xf numFmtId="164" fontId="16" fillId="3" borderId="10" xfId="0" applyNumberFormat="1" applyFont="1" applyFill="1" applyBorder="1" applyAlignment="1">
      <alignment horizontal="center" vertical="center" wrapText="1"/>
    </xf>
    <xf numFmtId="164" fontId="16" fillId="3" borderId="11" xfId="0" applyNumberFormat="1" applyFont="1" applyFill="1" applyBorder="1" applyAlignment="1">
      <alignment horizontal="center" vertical="center" wrapText="1"/>
    </xf>
    <xf numFmtId="164" fontId="16" fillId="3" borderId="19" xfId="0" applyNumberFormat="1" applyFont="1" applyFill="1" applyBorder="1" applyAlignment="1">
      <alignment horizontal="center" vertical="center" wrapText="1"/>
    </xf>
    <xf numFmtId="164" fontId="16" fillId="3" borderId="46" xfId="0" applyNumberFormat="1" applyFont="1" applyFill="1" applyBorder="1" applyAlignment="1">
      <alignment horizontal="center" vertical="center" wrapText="1"/>
    </xf>
    <xf numFmtId="164" fontId="16" fillId="3" borderId="62" xfId="0" applyNumberFormat="1" applyFont="1" applyFill="1" applyBorder="1" applyAlignment="1">
      <alignment horizontal="center" vertical="center" wrapText="1"/>
    </xf>
    <xf numFmtId="164" fontId="16" fillId="3" borderId="56" xfId="0" applyNumberFormat="1" applyFont="1" applyFill="1" applyBorder="1" applyAlignment="1">
      <alignment horizontal="center" vertical="center" wrapText="1"/>
    </xf>
    <xf numFmtId="3" fontId="50" fillId="3" borderId="39" xfId="0" applyNumberFormat="1" applyFont="1" applyFill="1" applyBorder="1" applyAlignment="1">
      <alignment horizontal="center" vertical="center" wrapText="1"/>
    </xf>
    <xf numFmtId="168" fontId="16" fillId="3" borderId="16" xfId="0" applyNumberFormat="1" applyFont="1" applyFill="1" applyBorder="1" applyAlignment="1">
      <alignment horizontal="center" vertical="center" wrapText="1"/>
    </xf>
    <xf numFmtId="1" fontId="16" fillId="3" borderId="10" xfId="2" applyNumberFormat="1" applyFont="1" applyFill="1" applyBorder="1" applyAlignment="1">
      <alignment horizontal="center" vertical="center" wrapText="1"/>
    </xf>
    <xf numFmtId="1" fontId="16" fillId="3" borderId="19" xfId="0" applyNumberFormat="1" applyFont="1" applyFill="1" applyBorder="1" applyAlignment="1">
      <alignment horizontal="center" vertical="center" wrapText="1"/>
    </xf>
    <xf numFmtId="168" fontId="16" fillId="3" borderId="10" xfId="0" applyNumberFormat="1" applyFont="1" applyFill="1" applyBorder="1" applyAlignment="1">
      <alignment horizontal="center" vertical="center" wrapText="1"/>
    </xf>
    <xf numFmtId="1" fontId="16" fillId="3" borderId="19" xfId="2" applyNumberFormat="1" applyFont="1" applyFill="1" applyBorder="1" applyAlignment="1">
      <alignment horizontal="center" vertical="center" wrapText="1"/>
    </xf>
    <xf numFmtId="1" fontId="16" fillId="3" borderId="16" xfId="2" applyNumberFormat="1" applyFont="1" applyFill="1" applyBorder="1" applyAlignment="1">
      <alignment horizontal="center" vertical="center" wrapText="1"/>
    </xf>
    <xf numFmtId="168" fontId="16" fillId="3" borderId="19" xfId="0" applyNumberFormat="1" applyFont="1" applyFill="1" applyBorder="1" applyAlignment="1">
      <alignment horizontal="center" vertical="center" wrapText="1"/>
    </xf>
    <xf numFmtId="168" fontId="16" fillId="3" borderId="18" xfId="0" applyNumberFormat="1" applyFont="1" applyFill="1" applyBorder="1" applyAlignment="1">
      <alignment horizontal="center" vertical="center" wrapText="1"/>
    </xf>
    <xf numFmtId="1" fontId="16" fillId="3" borderId="31" xfId="2" applyNumberFormat="1" applyFont="1" applyFill="1" applyBorder="1" applyAlignment="1">
      <alignment horizontal="center" vertical="center" wrapText="1"/>
    </xf>
    <xf numFmtId="1" fontId="16" fillId="3" borderId="20" xfId="0" applyNumberFormat="1" applyFont="1" applyFill="1" applyBorder="1" applyAlignment="1">
      <alignment horizontal="center" vertical="center" wrapText="1"/>
    </xf>
    <xf numFmtId="168" fontId="16" fillId="3" borderId="31" xfId="0" applyNumberFormat="1" applyFont="1" applyFill="1" applyBorder="1" applyAlignment="1">
      <alignment horizontal="center" vertical="center" wrapText="1"/>
    </xf>
    <xf numFmtId="1" fontId="16" fillId="3" borderId="20" xfId="2" applyNumberFormat="1" applyFont="1" applyFill="1" applyBorder="1" applyAlignment="1">
      <alignment horizontal="center" vertical="center" wrapText="1"/>
    </xf>
    <xf numFmtId="1" fontId="16" fillId="3" borderId="18" xfId="2" applyNumberFormat="1" applyFont="1" applyFill="1" applyBorder="1" applyAlignment="1">
      <alignment horizontal="center" vertical="center" wrapText="1"/>
    </xf>
    <xf numFmtId="168" fontId="16" fillId="3" borderId="20" xfId="0" applyNumberFormat="1" applyFont="1" applyFill="1" applyBorder="1" applyAlignment="1">
      <alignment horizontal="center" vertical="center" wrapText="1"/>
    </xf>
    <xf numFmtId="0" fontId="49" fillId="3" borderId="34" xfId="0" applyFont="1" applyFill="1" applyBorder="1" applyAlignment="1">
      <alignment horizontal="center" vertical="center" wrapText="1"/>
    </xf>
    <xf numFmtId="0" fontId="49" fillId="3" borderId="57" xfId="0" applyFont="1" applyFill="1" applyBorder="1" applyAlignment="1">
      <alignment horizontal="center" vertical="center" wrapText="1"/>
    </xf>
    <xf numFmtId="0" fontId="49" fillId="3" borderId="73"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67" xfId="0" applyFont="1" applyFill="1" applyBorder="1" applyAlignment="1">
      <alignment horizontal="center" vertical="center" wrapText="1"/>
    </xf>
    <xf numFmtId="0" fontId="49" fillId="3" borderId="60" xfId="0" applyFont="1" applyFill="1" applyBorder="1" applyAlignment="1">
      <alignment horizontal="center" vertical="center" wrapText="1"/>
    </xf>
    <xf numFmtId="0" fontId="0" fillId="3" borderId="50" xfId="0" applyFill="1" applyBorder="1" applyAlignment="1">
      <alignment horizontal="center"/>
    </xf>
    <xf numFmtId="0" fontId="0" fillId="3" borderId="42" xfId="0" applyFill="1" applyBorder="1" applyAlignment="1">
      <alignment horizontal="center"/>
    </xf>
    <xf numFmtId="0" fontId="0" fillId="3" borderId="44" xfId="0" applyFill="1" applyBorder="1" applyAlignment="1">
      <alignment horizontal="center"/>
    </xf>
    <xf numFmtId="1" fontId="16" fillId="3" borderId="16" xfId="0" applyNumberFormat="1" applyFont="1" applyFill="1" applyBorder="1" applyAlignment="1">
      <alignment horizontal="center" vertical="center" wrapText="1"/>
    </xf>
    <xf numFmtId="1" fontId="16" fillId="3" borderId="10" xfId="0" applyNumberFormat="1"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6" xfId="0" applyFont="1" applyFill="1" applyBorder="1" applyAlignment="1">
      <alignment horizontal="center" vertical="center" wrapText="1"/>
    </xf>
    <xf numFmtId="3" fontId="0" fillId="3" borderId="55" xfId="0" applyNumberFormat="1" applyFont="1" applyFill="1" applyBorder="1" applyAlignment="1">
      <alignment horizontal="center" vertical="center"/>
    </xf>
    <xf numFmtId="3" fontId="4" fillId="3" borderId="69" xfId="0" applyNumberFormat="1" applyFont="1" applyFill="1" applyBorder="1" applyAlignment="1">
      <alignment horizontal="center" vertical="center"/>
    </xf>
    <xf numFmtId="3" fontId="53" fillId="3" borderId="14" xfId="3" applyNumberFormat="1" applyFont="1" applyFill="1" applyBorder="1" applyAlignment="1">
      <alignment horizontal="center" vertical="center"/>
    </xf>
    <xf numFmtId="3" fontId="53" fillId="3" borderId="57" xfId="3" applyNumberFormat="1" applyFont="1" applyFill="1" applyBorder="1" applyAlignment="1">
      <alignment horizontal="center" vertical="center"/>
    </xf>
    <xf numFmtId="3" fontId="53" fillId="3" borderId="16" xfId="3" applyNumberFormat="1" applyFont="1" applyFill="1" applyBorder="1" applyAlignment="1">
      <alignment horizontal="center" vertical="center"/>
    </xf>
    <xf numFmtId="3" fontId="53" fillId="3" borderId="10" xfId="3" applyNumberFormat="1" applyFont="1" applyFill="1" applyBorder="1" applyAlignment="1">
      <alignment horizontal="center" vertical="center"/>
    </xf>
    <xf numFmtId="3" fontId="53" fillId="3" borderId="18" xfId="3" applyNumberFormat="1" applyFont="1" applyFill="1" applyBorder="1" applyAlignment="1">
      <alignment horizontal="center" vertical="center"/>
    </xf>
    <xf numFmtId="3" fontId="53" fillId="3" borderId="31" xfId="3" applyNumberFormat="1" applyFont="1" applyFill="1" applyBorder="1" applyAlignment="1">
      <alignment horizontal="center" vertical="center"/>
    </xf>
    <xf numFmtId="3" fontId="53" fillId="3" borderId="15" xfId="3" applyNumberFormat="1" applyFont="1" applyFill="1" applyBorder="1" applyAlignment="1">
      <alignment horizontal="center" vertical="center"/>
    </xf>
    <xf numFmtId="3" fontId="53" fillId="3" borderId="19" xfId="3" applyNumberFormat="1" applyFont="1" applyFill="1" applyBorder="1" applyAlignment="1">
      <alignment horizontal="center" vertical="center"/>
    </xf>
    <xf numFmtId="3" fontId="53" fillId="3" borderId="20" xfId="3" applyNumberFormat="1" applyFont="1" applyFill="1" applyBorder="1" applyAlignment="1">
      <alignment horizontal="center" vertical="center"/>
    </xf>
    <xf numFmtId="3" fontId="4" fillId="3" borderId="14" xfId="0" applyNumberFormat="1" applyFont="1" applyFill="1" applyBorder="1" applyAlignment="1">
      <alignment horizontal="center"/>
    </xf>
    <xf numFmtId="3" fontId="4" fillId="3" borderId="57" xfId="0" applyNumberFormat="1" applyFont="1" applyFill="1" applyBorder="1" applyAlignment="1">
      <alignment horizontal="center"/>
    </xf>
    <xf numFmtId="3" fontId="51" fillId="3" borderId="16" xfId="0" applyNumberFormat="1" applyFont="1" applyFill="1" applyBorder="1" applyAlignment="1">
      <alignment horizontal="center"/>
    </xf>
    <xf numFmtId="3" fontId="51" fillId="3" borderId="10" xfId="0" applyNumberFormat="1" applyFont="1" applyFill="1" applyBorder="1" applyAlignment="1">
      <alignment horizontal="center"/>
    </xf>
    <xf numFmtId="3" fontId="7" fillId="3" borderId="18" xfId="5" applyNumberFormat="1" applyFont="1" applyFill="1" applyBorder="1" applyAlignment="1">
      <alignment horizontal="center"/>
    </xf>
    <xf numFmtId="164" fontId="53" fillId="3" borderId="14" xfId="2" applyNumberFormat="1" applyFont="1" applyFill="1" applyBorder="1" applyAlignment="1">
      <alignment horizontal="center"/>
    </xf>
    <xf numFmtId="164" fontId="53" fillId="3" borderId="57" xfId="2" applyNumberFormat="1" applyFont="1" applyFill="1" applyBorder="1" applyAlignment="1">
      <alignment horizontal="center"/>
    </xf>
    <xf numFmtId="164" fontId="53" fillId="3" borderId="18" xfId="2" applyNumberFormat="1" applyFont="1" applyFill="1" applyBorder="1" applyAlignment="1">
      <alignment horizontal="center"/>
    </xf>
    <xf numFmtId="164" fontId="53" fillId="3" borderId="31" xfId="2" applyNumberFormat="1" applyFont="1" applyFill="1" applyBorder="1" applyAlignment="1">
      <alignment horizontal="center"/>
    </xf>
    <xf numFmtId="3" fontId="6" fillId="3" borderId="14" xfId="5" applyNumberFormat="1" applyFont="1" applyFill="1" applyBorder="1" applyAlignment="1">
      <alignment horizontal="center"/>
    </xf>
    <xf numFmtId="3" fontId="6" fillId="3" borderId="57" xfId="5" applyNumberFormat="1" applyFont="1" applyFill="1" applyBorder="1" applyAlignment="1">
      <alignment horizontal="center"/>
    </xf>
    <xf numFmtId="3" fontId="6" fillId="3" borderId="16" xfId="5" applyNumberFormat="1" applyFont="1" applyFill="1" applyBorder="1" applyAlignment="1">
      <alignment horizontal="center"/>
    </xf>
    <xf numFmtId="3" fontId="6" fillId="3" borderId="10" xfId="5" applyNumberFormat="1" applyFont="1" applyFill="1" applyBorder="1" applyAlignment="1">
      <alignment horizontal="center"/>
    </xf>
    <xf numFmtId="3" fontId="6" fillId="3" borderId="39" xfId="5" applyNumberFormat="1" applyFont="1" applyFill="1" applyBorder="1" applyAlignment="1">
      <alignment horizontal="center"/>
    </xf>
    <xf numFmtId="3" fontId="6" fillId="3" borderId="46" xfId="5" applyNumberFormat="1" applyFont="1" applyFill="1" applyBorder="1" applyAlignment="1">
      <alignment horizontal="center"/>
    </xf>
    <xf numFmtId="3" fontId="7" fillId="3" borderId="43" xfId="5" applyNumberFormat="1" applyFont="1" applyFill="1" applyBorder="1" applyAlignment="1">
      <alignment horizontal="center"/>
    </xf>
    <xf numFmtId="3" fontId="7" fillId="3" borderId="84" xfId="5" applyNumberFormat="1" applyFont="1" applyFill="1" applyBorder="1" applyAlignment="1">
      <alignment horizontal="center"/>
    </xf>
    <xf numFmtId="3" fontId="7" fillId="3" borderId="54" xfId="5" applyNumberFormat="1" applyFont="1" applyFill="1" applyBorder="1" applyAlignment="1">
      <alignment horizontal="center"/>
    </xf>
    <xf numFmtId="3" fontId="53" fillId="3" borderId="39" xfId="5" applyNumberFormat="1" applyFont="1" applyFill="1" applyBorder="1" applyAlignment="1">
      <alignment horizontal="center"/>
    </xf>
    <xf numFmtId="3" fontId="53" fillId="3" borderId="46" xfId="5" applyNumberFormat="1" applyFont="1" applyFill="1" applyBorder="1" applyAlignment="1">
      <alignment horizontal="center"/>
    </xf>
    <xf numFmtId="3" fontId="51" fillId="3" borderId="43" xfId="5" applyNumberFormat="1" applyFont="1" applyFill="1" applyBorder="1" applyAlignment="1">
      <alignment horizontal="center"/>
    </xf>
    <xf numFmtId="3" fontId="51" fillId="3" borderId="84" xfId="5" applyNumberFormat="1" applyFont="1" applyFill="1" applyBorder="1" applyAlignment="1">
      <alignment horizontal="center"/>
    </xf>
    <xf numFmtId="3" fontId="3" fillId="3" borderId="14" xfId="5" applyNumberFormat="1" applyFont="1" applyFill="1" applyBorder="1" applyAlignment="1">
      <alignment horizontal="center"/>
    </xf>
    <xf numFmtId="3" fontId="3" fillId="3" borderId="57" xfId="5" applyNumberFormat="1" applyFont="1" applyFill="1" applyBorder="1" applyAlignment="1">
      <alignment horizontal="center"/>
    </xf>
    <xf numFmtId="3" fontId="3" fillId="3" borderId="15" xfId="5" applyNumberFormat="1" applyFont="1" applyFill="1" applyBorder="1" applyAlignment="1">
      <alignment horizontal="center"/>
    </xf>
    <xf numFmtId="3" fontId="4" fillId="3" borderId="52" xfId="5" applyNumberFormat="1" applyFont="1" applyFill="1" applyBorder="1" applyAlignment="1">
      <alignment horizontal="center"/>
    </xf>
    <xf numFmtId="3" fontId="53" fillId="3" borderId="16" xfId="0" applyNumberFormat="1" applyFont="1" applyFill="1" applyBorder="1" applyAlignment="1">
      <alignment horizontal="center"/>
    </xf>
    <xf numFmtId="3" fontId="53" fillId="3" borderId="10" xfId="0" applyNumberFormat="1" applyFont="1" applyFill="1" applyBorder="1" applyAlignment="1">
      <alignment horizontal="center"/>
    </xf>
    <xf numFmtId="3" fontId="53" fillId="3" borderId="19" xfId="0" applyNumberFormat="1" applyFont="1" applyFill="1" applyBorder="1" applyAlignment="1">
      <alignment horizontal="center"/>
    </xf>
    <xf numFmtId="3" fontId="4" fillId="3" borderId="17" xfId="5" applyNumberFormat="1" applyFont="1" applyFill="1" applyBorder="1" applyAlignment="1">
      <alignment horizontal="center"/>
    </xf>
    <xf numFmtId="3" fontId="3" fillId="3" borderId="39" xfId="5" applyNumberFormat="1" applyFont="1" applyFill="1" applyBorder="1" applyAlignment="1">
      <alignment horizontal="center"/>
    </xf>
    <xf numFmtId="3" fontId="3" fillId="3" borderId="46" xfId="5" applyNumberFormat="1" applyFont="1" applyFill="1" applyBorder="1" applyAlignment="1">
      <alignment horizontal="center"/>
    </xf>
    <xf numFmtId="3" fontId="3" fillId="3" borderId="56" xfId="5" applyNumberFormat="1" applyFont="1" applyFill="1" applyBorder="1" applyAlignment="1">
      <alignment horizontal="center"/>
    </xf>
    <xf numFmtId="3" fontId="4" fillId="3" borderId="40" xfId="5" applyNumberFormat="1" applyFont="1" applyFill="1" applyBorder="1" applyAlignment="1">
      <alignment horizontal="center"/>
    </xf>
    <xf numFmtId="3" fontId="53" fillId="3" borderId="43" xfId="5" applyNumberFormat="1" applyFont="1" applyFill="1" applyBorder="1" applyAlignment="1">
      <alignment horizontal="center"/>
    </xf>
    <xf numFmtId="3" fontId="53" fillId="3" borderId="84" xfId="5" applyNumberFormat="1" applyFont="1" applyFill="1" applyBorder="1" applyAlignment="1">
      <alignment horizontal="center"/>
    </xf>
    <xf numFmtId="0" fontId="5" fillId="3" borderId="0" xfId="5" applyFont="1" applyFill="1" applyBorder="1" applyAlignment="1">
      <alignment horizontal="center" wrapText="1"/>
    </xf>
    <xf numFmtId="3" fontId="0" fillId="4" borderId="16" xfId="0" applyNumberFormat="1" applyFont="1" applyFill="1" applyBorder="1" applyAlignment="1">
      <alignment horizontal="center" vertical="center"/>
    </xf>
    <xf numFmtId="3" fontId="0" fillId="4" borderId="39" xfId="0" applyNumberFormat="1" applyFont="1" applyFill="1" applyBorder="1" applyAlignment="1">
      <alignment horizontal="center" vertical="center"/>
    </xf>
    <xf numFmtId="3" fontId="4" fillId="4" borderId="43" xfId="0" applyNumberFormat="1" applyFont="1" applyFill="1" applyBorder="1" applyAlignment="1">
      <alignment horizontal="center" vertical="center"/>
    </xf>
    <xf numFmtId="9" fontId="0" fillId="4" borderId="4" xfId="0" applyNumberFormat="1" applyFont="1" applyFill="1" applyBorder="1" applyAlignment="1">
      <alignment horizontal="center" vertical="center"/>
    </xf>
    <xf numFmtId="3" fontId="0" fillId="4" borderId="16" xfId="0" applyNumberFormat="1"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39" xfId="0" applyFont="1" applyFill="1" applyBorder="1" applyAlignment="1">
      <alignment horizontal="center" vertical="center" wrapText="1"/>
    </xf>
    <xf numFmtId="3" fontId="4" fillId="4" borderId="43" xfId="0" applyNumberFormat="1" applyFont="1" applyFill="1" applyBorder="1" applyAlignment="1">
      <alignment horizontal="center" vertical="center" wrapText="1"/>
    </xf>
    <xf numFmtId="164" fontId="0" fillId="4" borderId="19" xfId="0" applyNumberFormat="1" applyFont="1" applyFill="1" applyBorder="1" applyAlignment="1">
      <alignment horizontal="center" vertical="center" wrapText="1"/>
    </xf>
    <xf numFmtId="3" fontId="0" fillId="4" borderId="39" xfId="0" applyNumberFormat="1" applyFont="1" applyFill="1" applyBorder="1" applyAlignment="1">
      <alignment horizontal="center" vertical="center" wrapText="1"/>
    </xf>
    <xf numFmtId="164" fontId="0" fillId="4" borderId="56" xfId="0" applyNumberFormat="1" applyFont="1" applyFill="1" applyBorder="1" applyAlignment="1">
      <alignment horizontal="center" vertical="center" wrapText="1"/>
    </xf>
    <xf numFmtId="9" fontId="0" fillId="4" borderId="54" xfId="0" applyNumberFormat="1" applyFont="1" applyFill="1" applyBorder="1" applyAlignment="1">
      <alignment horizontal="center" vertical="center" wrapText="1"/>
    </xf>
    <xf numFmtId="3" fontId="0" fillId="4" borderId="51" xfId="0" applyNumberFormat="1" applyFill="1" applyBorder="1" applyAlignment="1">
      <alignment horizontal="center" vertical="center"/>
    </xf>
    <xf numFmtId="164" fontId="0" fillId="4" borderId="15" xfId="0" applyNumberFormat="1" applyFont="1" applyFill="1" applyBorder="1" applyAlignment="1">
      <alignment horizontal="center" vertical="center" wrapText="1"/>
    </xf>
    <xf numFmtId="3" fontId="0" fillId="4" borderId="32" xfId="0" applyNumberFormat="1" applyFill="1" applyBorder="1" applyAlignment="1">
      <alignment horizontal="center" vertical="center"/>
    </xf>
    <xf numFmtId="0" fontId="0" fillId="4" borderId="55" xfId="0" applyFill="1" applyBorder="1" applyAlignment="1">
      <alignment horizontal="center" vertical="center"/>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0" fontId="43" fillId="4" borderId="14" xfId="0" applyFont="1" applyFill="1" applyBorder="1" applyAlignment="1">
      <alignment horizontal="center" textRotation="90" wrapText="1"/>
    </xf>
    <xf numFmtId="0" fontId="0" fillId="0" borderId="0" xfId="0" applyAlignment="1">
      <alignment horizontal="center" vertical="top"/>
    </xf>
    <xf numFmtId="0" fontId="43" fillId="16" borderId="94" xfId="0" applyFont="1" applyFill="1" applyBorder="1" applyAlignment="1">
      <alignment horizontal="left" vertical="top"/>
    </xf>
    <xf numFmtId="0" fontId="43" fillId="16" borderId="95" xfId="0" applyFont="1" applyFill="1" applyBorder="1" applyAlignment="1">
      <alignment horizontal="left" vertical="top"/>
    </xf>
    <xf numFmtId="0" fontId="43" fillId="16" borderId="95" xfId="0" applyFont="1" applyFill="1" applyBorder="1" applyAlignment="1">
      <alignment horizontal="center" vertical="top"/>
    </xf>
    <xf numFmtId="0" fontId="43" fillId="16" borderId="95" xfId="0" applyFont="1" applyFill="1" applyBorder="1"/>
    <xf numFmtId="0" fontId="0" fillId="0" borderId="96" xfId="0" applyBorder="1"/>
    <xf numFmtId="0" fontId="0" fillId="0" borderId="97" xfId="0" applyBorder="1" applyAlignment="1">
      <alignment horizontal="left" vertical="top"/>
    </xf>
    <xf numFmtId="0" fontId="0" fillId="0" borderId="98" xfId="0" applyBorder="1" applyAlignment="1">
      <alignment horizontal="left" vertical="top"/>
    </xf>
    <xf numFmtId="0" fontId="0" fillId="0" borderId="98" xfId="0" applyBorder="1" applyAlignment="1">
      <alignment horizontal="center" vertical="top"/>
    </xf>
    <xf numFmtId="0" fontId="0" fillId="0" borderId="98" xfId="0" applyBorder="1"/>
    <xf numFmtId="0" fontId="0" fillId="0" borderId="99" xfId="0" applyBorder="1"/>
    <xf numFmtId="0" fontId="0" fillId="0" borderId="98" xfId="0" applyBorder="1" applyAlignment="1">
      <alignment horizontal="left" vertical="top" wrapText="1"/>
    </xf>
    <xf numFmtId="0" fontId="0" fillId="0" borderId="100" xfId="0" applyBorder="1" applyAlignment="1">
      <alignment horizontal="left" vertical="top"/>
    </xf>
    <xf numFmtId="0" fontId="0" fillId="0" borderId="101" xfId="0" applyBorder="1" applyAlignment="1">
      <alignment horizontal="left" vertical="top"/>
    </xf>
    <xf numFmtId="0" fontId="0" fillId="0" borderId="101" xfId="0" applyBorder="1" applyAlignment="1">
      <alignment horizontal="center" vertical="top"/>
    </xf>
    <xf numFmtId="0" fontId="0" fillId="0" borderId="101" xfId="0" applyBorder="1"/>
    <xf numFmtId="0" fontId="0" fillId="0" borderId="102" xfId="0" applyBorder="1"/>
    <xf numFmtId="0" fontId="9" fillId="4" borderId="78" xfId="0" applyFont="1" applyFill="1" applyBorder="1" applyAlignment="1">
      <alignment horizontal="center" vertical="center" wrapText="1"/>
    </xf>
    <xf numFmtId="0" fontId="9" fillId="4" borderId="92" xfId="0" applyFont="1" applyFill="1" applyBorder="1" applyAlignment="1">
      <alignment horizontal="center" vertical="center" wrapText="1"/>
    </xf>
    <xf numFmtId="3" fontId="24" fillId="3" borderId="14" xfId="0" applyNumberFormat="1" applyFont="1" applyFill="1" applyBorder="1" applyAlignment="1">
      <alignment horizontal="center" vertical="center" wrapText="1"/>
    </xf>
    <xf numFmtId="3" fontId="24" fillId="3" borderId="15" xfId="0" applyNumberFormat="1" applyFont="1" applyFill="1" applyBorder="1" applyAlignment="1">
      <alignment horizontal="center" vertical="center" wrapText="1"/>
    </xf>
    <xf numFmtId="3" fontId="24" fillId="3" borderId="16" xfId="0" applyNumberFormat="1" applyFont="1" applyFill="1" applyBorder="1" applyAlignment="1">
      <alignment horizontal="center" vertical="center" wrapText="1"/>
    </xf>
    <xf numFmtId="3" fontId="24" fillId="3" borderId="17" xfId="0" applyNumberFormat="1" applyFont="1" applyFill="1" applyBorder="1" applyAlignment="1">
      <alignment horizontal="center" vertical="center" wrapText="1"/>
    </xf>
    <xf numFmtId="3" fontId="24" fillId="3" borderId="18" xfId="0" applyNumberFormat="1" applyFont="1" applyFill="1" applyBorder="1" applyAlignment="1">
      <alignment horizontal="center" vertical="center" wrapText="1"/>
    </xf>
    <xf numFmtId="3" fontId="24" fillId="3" borderId="20" xfId="0" applyNumberFormat="1" applyFont="1" applyFill="1" applyBorder="1" applyAlignment="1">
      <alignment horizontal="center" vertical="center" wrapText="1"/>
    </xf>
    <xf numFmtId="3" fontId="24" fillId="2" borderId="14" xfId="0" applyNumberFormat="1" applyFont="1" applyFill="1" applyBorder="1" applyAlignment="1">
      <alignment horizontal="center" vertical="center" wrapText="1"/>
    </xf>
    <xf numFmtId="3" fontId="24" fillId="2" borderId="15" xfId="0" applyNumberFormat="1" applyFont="1" applyFill="1" applyBorder="1" applyAlignment="1">
      <alignment horizontal="center" vertical="center" wrapText="1"/>
    </xf>
    <xf numFmtId="3" fontId="24" fillId="2" borderId="16" xfId="0" applyNumberFormat="1" applyFont="1" applyFill="1" applyBorder="1" applyAlignment="1">
      <alignment horizontal="center" vertical="center" wrapText="1"/>
    </xf>
    <xf numFmtId="3" fontId="24" fillId="2" borderId="19" xfId="0" applyNumberFormat="1" applyFont="1" applyFill="1" applyBorder="1" applyAlignment="1">
      <alignment horizontal="center" vertical="center" wrapText="1"/>
    </xf>
    <xf numFmtId="3" fontId="24" fillId="2" borderId="18" xfId="0" applyNumberFormat="1"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24" fillId="3" borderId="19" xfId="0" applyNumberFormat="1" applyFont="1" applyFill="1" applyBorder="1" applyAlignment="1">
      <alignment horizontal="center" vertical="center" wrapText="1"/>
    </xf>
    <xf numFmtId="3" fontId="24" fillId="2" borderId="36" xfId="0" applyNumberFormat="1" applyFont="1" applyFill="1" applyBorder="1" applyAlignment="1">
      <alignment horizontal="center" vertical="center" wrapText="1"/>
    </xf>
    <xf numFmtId="3" fontId="24" fillId="2" borderId="38" xfId="0" applyNumberFormat="1" applyFont="1" applyFill="1" applyBorder="1" applyAlignment="1">
      <alignment horizontal="center" vertical="center" wrapText="1"/>
    </xf>
    <xf numFmtId="3" fontId="24" fillId="2" borderId="39" xfId="0" applyNumberFormat="1" applyFont="1" applyFill="1" applyBorder="1" applyAlignment="1">
      <alignment horizontal="center" vertical="center" wrapText="1"/>
    </xf>
    <xf numFmtId="3" fontId="24" fillId="2" borderId="56" xfId="0" applyNumberFormat="1" applyFont="1" applyFill="1" applyBorder="1" applyAlignment="1">
      <alignment horizontal="center" vertical="center" wrapText="1"/>
    </xf>
    <xf numFmtId="3" fontId="57" fillId="0" borderId="37" xfId="0" applyNumberFormat="1" applyFont="1" applyBorder="1" applyAlignment="1">
      <alignment horizontal="center" vertical="center" wrapText="1"/>
    </xf>
    <xf numFmtId="3" fontId="57" fillId="0" borderId="17" xfId="0" applyNumberFormat="1" applyFont="1" applyBorder="1" applyAlignment="1">
      <alignment horizontal="center" vertical="center" wrapText="1"/>
    </xf>
    <xf numFmtId="3" fontId="57" fillId="0" borderId="59" xfId="0" applyNumberFormat="1" applyFont="1" applyBorder="1" applyAlignment="1">
      <alignment horizontal="center" vertical="center" wrapText="1"/>
    </xf>
    <xf numFmtId="0" fontId="7" fillId="7" borderId="1" xfId="0" applyFont="1" applyFill="1" applyBorder="1" applyAlignment="1">
      <alignment horizontal="center" textRotation="90" wrapText="1"/>
    </xf>
    <xf numFmtId="3" fontId="51" fillId="3" borderId="50" xfId="3" applyNumberFormat="1" applyFont="1" applyFill="1" applyBorder="1" applyAlignment="1">
      <alignment horizontal="center" vertical="center"/>
    </xf>
    <xf numFmtId="3" fontId="51" fillId="3" borderId="42" xfId="3" applyNumberFormat="1" applyFont="1" applyFill="1" applyBorder="1" applyAlignment="1">
      <alignment horizontal="center" vertical="center"/>
    </xf>
    <xf numFmtId="3" fontId="51" fillId="3" borderId="44" xfId="3" applyNumberFormat="1" applyFont="1" applyFill="1" applyBorder="1" applyAlignment="1">
      <alignment horizontal="center" vertical="center"/>
    </xf>
    <xf numFmtId="3" fontId="53" fillId="0" borderId="84" xfId="5" applyNumberFormat="1" applyFont="1" applyFill="1" applyBorder="1" applyAlignment="1">
      <alignment horizontal="center"/>
    </xf>
    <xf numFmtId="3" fontId="53" fillId="0" borderId="54" xfId="5" applyNumberFormat="1" applyFont="1" applyFill="1" applyBorder="1" applyAlignment="1">
      <alignment horizontal="center"/>
    </xf>
    <xf numFmtId="3" fontId="4" fillId="0" borderId="4" xfId="5" applyNumberFormat="1" applyFont="1" applyFill="1" applyBorder="1" applyAlignment="1">
      <alignment horizontal="center"/>
    </xf>
    <xf numFmtId="0" fontId="51" fillId="4" borderId="22" xfId="5" applyFont="1" applyFill="1" applyBorder="1" applyAlignment="1"/>
    <xf numFmtId="0" fontId="51" fillId="4" borderId="9" xfId="5" applyFont="1" applyFill="1" applyBorder="1" applyAlignment="1"/>
    <xf numFmtId="0" fontId="10" fillId="3" borderId="32" xfId="5" applyFont="1" applyFill="1" applyBorder="1" applyAlignment="1">
      <alignment horizontal="center" vertical="center" wrapText="1"/>
    </xf>
    <xf numFmtId="3" fontId="9" fillId="0" borderId="57" xfId="5" applyNumberFormat="1" applyFont="1" applyFill="1" applyBorder="1" applyAlignment="1">
      <alignment horizontal="center" vertical="center"/>
    </xf>
    <xf numFmtId="3" fontId="9" fillId="0" borderId="15" xfId="5" applyNumberFormat="1" applyFont="1" applyFill="1" applyBorder="1" applyAlignment="1">
      <alignment horizontal="center" vertical="center"/>
    </xf>
    <xf numFmtId="3" fontId="9" fillId="0" borderId="29" xfId="5" applyNumberFormat="1" applyFont="1" applyFill="1" applyBorder="1" applyAlignment="1">
      <alignment horizontal="center" vertical="center"/>
    </xf>
    <xf numFmtId="3" fontId="9" fillId="0" borderId="38" xfId="5" applyNumberFormat="1" applyFont="1" applyFill="1" applyBorder="1" applyAlignment="1">
      <alignment horizontal="center" vertical="center"/>
    </xf>
    <xf numFmtId="0" fontId="10" fillId="3" borderId="53" xfId="5" applyFont="1" applyFill="1" applyBorder="1" applyAlignment="1">
      <alignment horizontal="center" vertical="center" wrapText="1"/>
    </xf>
    <xf numFmtId="3" fontId="9" fillId="0" borderId="84" xfId="5" applyNumberFormat="1" applyFont="1" applyFill="1" applyBorder="1" applyAlignment="1">
      <alignment horizontal="center" vertical="center"/>
    </xf>
    <xf numFmtId="3" fontId="9" fillId="0" borderId="54" xfId="5" applyNumberFormat="1" applyFont="1" applyFill="1" applyBorder="1" applyAlignment="1">
      <alignment horizontal="center" vertical="center"/>
    </xf>
    <xf numFmtId="0" fontId="6" fillId="0" borderId="24" xfId="5" quotePrefix="1" applyFont="1" applyBorder="1"/>
    <xf numFmtId="0" fontId="6" fillId="0" borderId="24" xfId="5" applyFont="1" applyBorder="1" applyAlignment="1">
      <alignment horizontal="center"/>
    </xf>
    <xf numFmtId="0" fontId="6" fillId="0" borderId="24" xfId="5" applyFont="1" applyBorder="1"/>
    <xf numFmtId="3" fontId="9" fillId="0" borderId="10" xfId="5" applyNumberFormat="1" applyFont="1" applyFill="1" applyBorder="1" applyAlignment="1">
      <alignment horizontal="center" vertical="center"/>
    </xf>
    <xf numFmtId="3" fontId="9" fillId="0" borderId="19" xfId="5" applyNumberFormat="1" applyFont="1" applyFill="1" applyBorder="1" applyAlignment="1">
      <alignment horizontal="center" vertical="center"/>
    </xf>
    <xf numFmtId="4" fontId="9" fillId="0" borderId="31" xfId="5" applyNumberFormat="1" applyFont="1" applyFill="1" applyBorder="1" applyAlignment="1">
      <alignment horizontal="center" vertical="center"/>
    </xf>
    <xf numFmtId="4" fontId="9" fillId="0" borderId="20" xfId="5" applyNumberFormat="1" applyFont="1" applyFill="1" applyBorder="1" applyAlignment="1">
      <alignment horizontal="center" vertical="center"/>
    </xf>
    <xf numFmtId="0" fontId="28" fillId="0" borderId="0" xfId="0" applyFont="1"/>
    <xf numFmtId="3" fontId="9" fillId="0" borderId="14" xfId="5" applyNumberFormat="1" applyFont="1" applyFill="1" applyBorder="1" applyAlignment="1">
      <alignment horizontal="center" vertical="center"/>
    </xf>
    <xf numFmtId="3" fontId="9" fillId="0" borderId="36" xfId="5" applyNumberFormat="1" applyFont="1" applyFill="1" applyBorder="1" applyAlignment="1">
      <alignment horizontal="center" vertical="center"/>
    </xf>
    <xf numFmtId="3" fontId="9" fillId="0" borderId="43" xfId="5" applyNumberFormat="1" applyFont="1" applyFill="1" applyBorder="1" applyAlignment="1">
      <alignment horizontal="center" vertical="center"/>
    </xf>
    <xf numFmtId="0" fontId="10" fillId="0" borderId="32" xfId="5" applyFont="1" applyFill="1" applyBorder="1" applyAlignment="1">
      <alignment horizontal="center" vertical="center" wrapText="1"/>
    </xf>
    <xf numFmtId="3" fontId="9" fillId="0" borderId="16" xfId="5" applyNumberFormat="1" applyFont="1" applyFill="1" applyBorder="1" applyAlignment="1">
      <alignment horizontal="center" vertical="center"/>
    </xf>
    <xf numFmtId="0" fontId="10" fillId="0" borderId="53" xfId="5" applyFont="1" applyFill="1" applyBorder="1" applyAlignment="1">
      <alignment horizontal="center" vertical="center" wrapText="1"/>
    </xf>
    <xf numFmtId="4" fontId="9" fillId="0" borderId="18" xfId="5" applyNumberFormat="1" applyFont="1" applyFill="1" applyBorder="1" applyAlignment="1">
      <alignment horizontal="center" vertical="center"/>
    </xf>
    <xf numFmtId="10" fontId="9" fillId="0" borderId="67" xfId="5" applyNumberFormat="1" applyFont="1" applyFill="1" applyBorder="1" applyAlignment="1">
      <alignment horizontal="center" vertical="center"/>
    </xf>
    <xf numFmtId="164" fontId="0" fillId="3" borderId="52" xfId="0" applyNumberFormat="1" applyFont="1" applyFill="1" applyBorder="1" applyAlignment="1">
      <alignment horizontal="center" vertical="center"/>
    </xf>
    <xf numFmtId="9" fontId="4" fillId="3" borderId="4" xfId="0" applyNumberFormat="1" applyFont="1" applyFill="1" applyBorder="1" applyAlignment="1">
      <alignment horizontal="center" vertical="center"/>
    </xf>
    <xf numFmtId="164" fontId="0" fillId="3" borderId="15" xfId="0" applyNumberFormat="1" applyFont="1" applyFill="1" applyBorder="1" applyAlignment="1">
      <alignment horizontal="center" vertical="center"/>
    </xf>
    <xf numFmtId="164" fontId="0" fillId="3" borderId="19" xfId="0" applyNumberFormat="1" applyFont="1" applyFill="1" applyBorder="1" applyAlignment="1">
      <alignment horizontal="center" vertical="center"/>
    </xf>
    <xf numFmtId="164" fontId="0" fillId="3" borderId="56" xfId="0" applyNumberFormat="1" applyFont="1" applyFill="1" applyBorder="1" applyAlignment="1">
      <alignment horizontal="center" vertical="center"/>
    </xf>
    <xf numFmtId="10" fontId="20" fillId="13" borderId="67" xfId="0" applyNumberFormat="1" applyFont="1" applyFill="1" applyBorder="1" applyAlignment="1">
      <alignment horizontal="center" vertical="center" wrapText="1"/>
    </xf>
    <xf numFmtId="0" fontId="9" fillId="0" borderId="0" xfId="1" applyFont="1" applyBorder="1" applyAlignment="1">
      <alignment vertical="center"/>
    </xf>
    <xf numFmtId="0" fontId="9" fillId="0" borderId="0" xfId="0" applyFont="1"/>
    <xf numFmtId="0" fontId="9" fillId="0" borderId="0" xfId="0" applyFont="1" applyAlignment="1">
      <alignment horizontal="center" vertical="center"/>
    </xf>
    <xf numFmtId="0" fontId="51" fillId="2" borderId="27" xfId="0" applyFont="1" applyFill="1" applyBorder="1" applyAlignment="1">
      <alignment horizontal="center" textRotation="90" wrapText="1"/>
    </xf>
    <xf numFmtId="3" fontId="25" fillId="3" borderId="11" xfId="0" applyNumberFormat="1" applyFont="1" applyFill="1" applyBorder="1" applyAlignment="1">
      <alignment horizontal="center" vertical="center" shrinkToFit="1"/>
    </xf>
    <xf numFmtId="3" fontId="25" fillId="3" borderId="62" xfId="0" applyNumberFormat="1" applyFont="1" applyFill="1" applyBorder="1" applyAlignment="1">
      <alignment horizontal="center" vertical="center" shrinkToFit="1"/>
    </xf>
    <xf numFmtId="0" fontId="51" fillId="2" borderId="14" xfId="0" applyFont="1" applyFill="1" applyBorder="1" applyAlignment="1">
      <alignment horizontal="center" textRotation="90" wrapText="1"/>
    </xf>
    <xf numFmtId="3" fontId="46" fillId="3" borderId="16" xfId="0" applyNumberFormat="1" applyFont="1" applyFill="1" applyBorder="1" applyAlignment="1">
      <alignment horizontal="center" vertical="center" shrinkToFit="1"/>
    </xf>
    <xf numFmtId="3" fontId="46" fillId="3" borderId="39" xfId="0" applyNumberFormat="1" applyFont="1" applyFill="1" applyBorder="1" applyAlignment="1">
      <alignment horizontal="center" vertical="center" shrinkToFit="1"/>
    </xf>
    <xf numFmtId="3" fontId="0" fillId="0" borderId="0" xfId="0" applyNumberFormat="1"/>
    <xf numFmtId="0" fontId="6" fillId="0" borderId="0" xfId="5" applyFont="1" applyAlignment="1">
      <alignment vertical="top"/>
    </xf>
    <xf numFmtId="0" fontId="9" fillId="17" borderId="50" xfId="0" applyFont="1" applyFill="1" applyBorder="1" applyAlignment="1">
      <alignment horizontal="center" vertical="center" wrapText="1"/>
    </xf>
    <xf numFmtId="0" fontId="0" fillId="17" borderId="0" xfId="0" applyFont="1" applyFill="1"/>
    <xf numFmtId="0" fontId="77" fillId="17" borderId="0" xfId="0" applyFont="1" applyFill="1" applyBorder="1" applyAlignment="1">
      <alignment horizontal="center" vertical="center" wrapText="1"/>
    </xf>
    <xf numFmtId="0" fontId="0" fillId="17" borderId="0" xfId="0" applyFont="1" applyFill="1" applyBorder="1"/>
    <xf numFmtId="0" fontId="9" fillId="17" borderId="42" xfId="0" applyFont="1" applyFill="1" applyBorder="1" applyAlignment="1">
      <alignment horizontal="center" vertical="center" wrapText="1"/>
    </xf>
    <xf numFmtId="0" fontId="9" fillId="17" borderId="44" xfId="0" applyFont="1" applyFill="1" applyBorder="1" applyAlignment="1">
      <alignment horizontal="center" vertical="center" wrapText="1"/>
    </xf>
    <xf numFmtId="164" fontId="24" fillId="17" borderId="15" xfId="0" applyNumberFormat="1" applyFont="1" applyFill="1" applyBorder="1" applyAlignment="1">
      <alignment horizontal="center" vertical="center" wrapText="1"/>
    </xf>
    <xf numFmtId="164" fontId="24" fillId="17" borderId="19" xfId="0" applyNumberFormat="1" applyFont="1" applyFill="1" applyBorder="1" applyAlignment="1">
      <alignment horizontal="center" vertical="center" wrapText="1"/>
    </xf>
    <xf numFmtId="164" fontId="24" fillId="17" borderId="20" xfId="0" applyNumberFormat="1" applyFont="1" applyFill="1" applyBorder="1" applyAlignment="1">
      <alignment horizontal="center" vertical="center" wrapText="1"/>
    </xf>
    <xf numFmtId="0" fontId="24" fillId="17" borderId="0" xfId="0" applyFont="1" applyFill="1" applyBorder="1" applyAlignment="1">
      <alignment horizontal="center" vertical="center" wrapText="1"/>
    </xf>
    <xf numFmtId="10" fontId="24" fillId="17" borderId="0" xfId="0" applyNumberFormat="1" applyFont="1" applyFill="1" applyBorder="1" applyAlignment="1">
      <alignment horizontal="center" vertical="center" wrapText="1"/>
    </xf>
    <xf numFmtId="3" fontId="24" fillId="17" borderId="0"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xf>
    <xf numFmtId="0" fontId="0" fillId="0" borderId="6" xfId="0" applyBorder="1"/>
    <xf numFmtId="0" fontId="0" fillId="0" borderId="3" xfId="0" applyBorder="1"/>
    <xf numFmtId="3" fontId="0" fillId="3" borderId="56" xfId="0" applyNumberFormat="1" applyFont="1" applyFill="1" applyBorder="1" applyAlignment="1">
      <alignment horizontal="center" vertical="center"/>
    </xf>
    <xf numFmtId="3" fontId="0" fillId="3" borderId="43" xfId="0" applyNumberFormat="1" applyFont="1" applyFill="1" applyBorder="1" applyAlignment="1">
      <alignment horizontal="center" vertical="center"/>
    </xf>
    <xf numFmtId="164" fontId="16" fillId="3" borderId="18" xfId="0" applyNumberFormat="1" applyFont="1" applyFill="1" applyBorder="1" applyAlignment="1">
      <alignment horizontal="center" vertical="center" wrapText="1"/>
    </xf>
    <xf numFmtId="164" fontId="16" fillId="3" borderId="31" xfId="0" applyNumberFormat="1" applyFont="1" applyFill="1" applyBorder="1" applyAlignment="1">
      <alignment horizontal="center" vertical="center" wrapText="1"/>
    </xf>
    <xf numFmtId="164" fontId="16" fillId="3" borderId="20" xfId="0" applyNumberFormat="1" applyFont="1" applyFill="1" applyBorder="1" applyAlignment="1">
      <alignment horizontal="center" vertical="center" wrapText="1"/>
    </xf>
    <xf numFmtId="9" fontId="16" fillId="3" borderId="18" xfId="0" applyNumberFormat="1" applyFont="1" applyFill="1" applyBorder="1" applyAlignment="1">
      <alignment horizontal="center" vertical="center" wrapText="1"/>
    </xf>
    <xf numFmtId="164" fontId="16" fillId="3" borderId="50" xfId="0" applyNumberFormat="1" applyFont="1" applyFill="1" applyBorder="1" applyAlignment="1">
      <alignment horizontal="center" vertical="center" wrapText="1"/>
    </xf>
    <xf numFmtId="164" fontId="16" fillId="3" borderId="63" xfId="0" applyNumberFormat="1" applyFont="1" applyFill="1" applyBorder="1" applyAlignment="1">
      <alignment horizontal="center" vertical="center" wrapText="1"/>
    </xf>
    <xf numFmtId="9" fontId="16" fillId="3" borderId="90" xfId="0" applyNumberFormat="1" applyFont="1" applyFill="1" applyBorder="1" applyAlignment="1">
      <alignment horizontal="center" vertical="center" wrapText="1"/>
    </xf>
    <xf numFmtId="3" fontId="50" fillId="3" borderId="14" xfId="0" applyNumberFormat="1"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 xfId="0" applyFont="1" applyFill="1" applyBorder="1" applyAlignment="1">
      <alignment horizontal="center" vertical="center" wrapText="1"/>
    </xf>
    <xf numFmtId="3" fontId="57" fillId="0" borderId="50" xfId="0" applyNumberFormat="1" applyFont="1" applyBorder="1" applyAlignment="1">
      <alignment horizontal="center" vertical="center" wrapText="1"/>
    </xf>
    <xf numFmtId="3" fontId="57" fillId="0" borderId="42" xfId="0" applyNumberFormat="1" applyFont="1" applyBorder="1" applyAlignment="1">
      <alignment horizontal="center" vertical="center" wrapText="1"/>
    </xf>
    <xf numFmtId="3" fontId="57" fillId="0" borderId="77" xfId="0" applyNumberFormat="1" applyFont="1" applyBorder="1" applyAlignment="1">
      <alignment horizontal="center" vertical="center" wrapText="1"/>
    </xf>
    <xf numFmtId="3" fontId="57" fillId="0" borderId="44" xfId="0" applyNumberFormat="1" applyFont="1" applyBorder="1" applyAlignment="1">
      <alignment horizontal="center" vertical="center" wrapText="1"/>
    </xf>
    <xf numFmtId="3" fontId="57" fillId="0" borderId="64" xfId="0" applyNumberFormat="1"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wrapText="1"/>
    </xf>
    <xf numFmtId="3" fontId="17" fillId="3" borderId="58" xfId="0" applyNumberFormat="1" applyFont="1" applyFill="1" applyBorder="1" applyAlignment="1">
      <alignment horizontal="center" vertical="center" wrapText="1"/>
    </xf>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0" fontId="108" fillId="0" borderId="0" xfId="0" applyFont="1" applyAlignment="1">
      <alignment horizontal="center" vertical="center"/>
    </xf>
    <xf numFmtId="16" fontId="2" fillId="0" borderId="88" xfId="1" quotePrefix="1" applyNumberFormat="1" applyBorder="1" applyAlignment="1">
      <alignment horizontal="center"/>
    </xf>
    <xf numFmtId="0" fontId="0" fillId="0" borderId="9" xfId="0" applyBorder="1"/>
    <xf numFmtId="165" fontId="51" fillId="8" borderId="5" xfId="3"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3" fontId="57" fillId="0" borderId="65" xfId="0" applyNumberFormat="1" applyFont="1" applyBorder="1" applyAlignment="1">
      <alignment horizontal="center" vertical="center" wrapText="1"/>
    </xf>
    <xf numFmtId="3" fontId="57" fillId="0" borderId="104" xfId="0" applyNumberFormat="1" applyFont="1" applyBorder="1" applyAlignment="1">
      <alignment horizontal="center" vertical="center" wrapText="1"/>
    </xf>
    <xf numFmtId="164" fontId="24" fillId="17" borderId="14" xfId="0" applyNumberFormat="1" applyFont="1" applyFill="1" applyBorder="1" applyAlignment="1">
      <alignment horizontal="center" vertical="center" wrapText="1"/>
    </xf>
    <xf numFmtId="3" fontId="57" fillId="2" borderId="50" xfId="0" applyNumberFormat="1" applyFont="1" applyFill="1" applyBorder="1" applyAlignment="1">
      <alignment horizontal="center" vertical="center" wrapText="1"/>
    </xf>
    <xf numFmtId="3" fontId="57" fillId="2" borderId="42" xfId="0" applyNumberFormat="1" applyFont="1" applyFill="1" applyBorder="1" applyAlignment="1">
      <alignment horizontal="center" vertical="center" wrapText="1"/>
    </xf>
    <xf numFmtId="3" fontId="57" fillId="2" borderId="44" xfId="0" applyNumberFormat="1" applyFont="1" applyFill="1" applyBorder="1" applyAlignment="1">
      <alignment horizontal="center" vertical="center" wrapText="1"/>
    </xf>
    <xf numFmtId="3" fontId="57" fillId="2" borderId="63" xfId="0" applyNumberFormat="1" applyFont="1" applyFill="1" applyBorder="1" applyAlignment="1">
      <alignment horizontal="center" vertical="center" wrapText="1"/>
    </xf>
    <xf numFmtId="164" fontId="24" fillId="17" borderId="50" xfId="0" applyNumberFormat="1" applyFont="1" applyFill="1" applyBorder="1" applyAlignment="1">
      <alignment horizontal="center" vertical="center" wrapText="1"/>
    </xf>
    <xf numFmtId="164" fontId="24" fillId="17" borderId="57" xfId="0" applyNumberFormat="1" applyFont="1" applyFill="1" applyBorder="1" applyAlignment="1">
      <alignment horizontal="center" vertical="center" wrapText="1"/>
    </xf>
    <xf numFmtId="164" fontId="24" fillId="17" borderId="16" xfId="0" applyNumberFormat="1" applyFont="1" applyFill="1" applyBorder="1" applyAlignment="1">
      <alignment horizontal="center" vertical="center" wrapText="1"/>
    </xf>
    <xf numFmtId="164" fontId="24" fillId="17" borderId="10" xfId="0" applyNumberFormat="1" applyFont="1" applyFill="1" applyBorder="1" applyAlignment="1">
      <alignment horizontal="center" vertical="center" wrapText="1"/>
    </xf>
    <xf numFmtId="164" fontId="24" fillId="17" borderId="18" xfId="0" applyNumberFormat="1" applyFont="1" applyFill="1" applyBorder="1" applyAlignment="1">
      <alignment horizontal="center" vertical="center" wrapText="1"/>
    </xf>
    <xf numFmtId="164" fontId="24" fillId="17" borderId="31" xfId="0" applyNumberFormat="1" applyFont="1" applyFill="1" applyBorder="1" applyAlignment="1">
      <alignment horizontal="center" vertical="center" wrapText="1"/>
    </xf>
    <xf numFmtId="164" fontId="24" fillId="17" borderId="73" xfId="0" applyNumberFormat="1" applyFont="1" applyFill="1" applyBorder="1" applyAlignment="1">
      <alignment horizontal="center" vertical="center" wrapText="1"/>
    </xf>
    <xf numFmtId="164" fontId="24" fillId="17" borderId="11" xfId="0" applyNumberFormat="1" applyFont="1" applyFill="1" applyBorder="1" applyAlignment="1">
      <alignment horizontal="center" vertical="center" wrapText="1"/>
    </xf>
    <xf numFmtId="164" fontId="24" fillId="17" borderId="75" xfId="0" applyNumberFormat="1" applyFont="1" applyFill="1" applyBorder="1" applyAlignment="1">
      <alignment horizontal="center" vertical="center" wrapText="1"/>
    </xf>
    <xf numFmtId="164" fontId="24" fillId="17" borderId="42" xfId="0" applyNumberFormat="1" applyFont="1" applyFill="1" applyBorder="1" applyAlignment="1">
      <alignment horizontal="center" vertical="center" wrapText="1"/>
    </xf>
    <xf numFmtId="164" fontId="24" fillId="17" borderId="44" xfId="0" applyNumberFormat="1" applyFont="1" applyFill="1" applyBorder="1" applyAlignment="1">
      <alignment horizontal="center" vertical="center" wrapText="1"/>
    </xf>
    <xf numFmtId="3" fontId="57" fillId="0" borderId="51" xfId="0" applyNumberFormat="1" applyFont="1" applyBorder="1" applyAlignment="1">
      <alignment horizontal="center" vertical="center" wrapText="1"/>
    </xf>
    <xf numFmtId="3" fontId="57" fillId="0" borderId="32" xfId="0" applyNumberFormat="1" applyFont="1" applyBorder="1" applyAlignment="1">
      <alignment horizontal="center" vertical="center" wrapText="1"/>
    </xf>
    <xf numFmtId="3" fontId="57" fillId="0" borderId="53" xfId="0" applyNumberFormat="1" applyFont="1" applyBorder="1" applyAlignment="1">
      <alignment horizontal="center" vertical="center" wrapText="1"/>
    </xf>
    <xf numFmtId="3" fontId="57" fillId="2" borderId="51" xfId="0" applyNumberFormat="1" applyFont="1" applyFill="1" applyBorder="1" applyAlignment="1">
      <alignment horizontal="center" vertical="center" wrapText="1"/>
    </xf>
    <xf numFmtId="3" fontId="57" fillId="2" borderId="32" xfId="0" applyNumberFormat="1" applyFont="1" applyFill="1" applyBorder="1" applyAlignment="1">
      <alignment horizontal="center" vertical="center" wrapText="1"/>
    </xf>
    <xf numFmtId="3" fontId="57" fillId="2" borderId="53" xfId="0" applyNumberFormat="1" applyFont="1" applyFill="1" applyBorder="1" applyAlignment="1">
      <alignment horizontal="center" vertical="center" wrapText="1"/>
    </xf>
    <xf numFmtId="3" fontId="57" fillId="2" borderId="78" xfId="0" applyNumberFormat="1" applyFont="1" applyFill="1" applyBorder="1" applyAlignment="1">
      <alignment horizontal="center" vertical="center" wrapText="1"/>
    </xf>
    <xf numFmtId="3" fontId="57" fillId="2" borderId="55" xfId="0" applyNumberFormat="1" applyFont="1" applyFill="1" applyBorder="1" applyAlignment="1">
      <alignment horizontal="center" vertical="center" wrapText="1"/>
    </xf>
    <xf numFmtId="3" fontId="57" fillId="0" borderId="92" xfId="0" applyNumberFormat="1" applyFont="1" applyBorder="1" applyAlignment="1">
      <alignment horizontal="center" vertical="center" wrapText="1"/>
    </xf>
    <xf numFmtId="164" fontId="24" fillId="2" borderId="14" xfId="0" applyNumberFormat="1" applyFont="1" applyFill="1" applyBorder="1" applyAlignment="1">
      <alignment horizontal="center" vertical="center" wrapText="1"/>
    </xf>
    <xf numFmtId="164" fontId="24" fillId="2" borderId="16" xfId="0" applyNumberFormat="1" applyFont="1" applyFill="1" applyBorder="1" applyAlignment="1">
      <alignment horizontal="center" vertical="center" wrapText="1"/>
    </xf>
    <xf numFmtId="164" fontId="24" fillId="2" borderId="18" xfId="0" applyNumberFormat="1" applyFont="1" applyFill="1" applyBorder="1" applyAlignment="1">
      <alignment horizontal="center" vertical="center" wrapText="1"/>
    </xf>
    <xf numFmtId="164" fontId="24" fillId="2" borderId="76" xfId="0" applyNumberFormat="1" applyFont="1" applyFill="1" applyBorder="1" applyAlignment="1">
      <alignment horizontal="center" vertical="center" wrapText="1"/>
    </xf>
    <xf numFmtId="164" fontId="24" fillId="2" borderId="21" xfId="0" applyNumberFormat="1" applyFont="1" applyFill="1" applyBorder="1" applyAlignment="1">
      <alignment horizontal="center" vertical="center" wrapText="1"/>
    </xf>
    <xf numFmtId="164" fontId="24" fillId="2" borderId="77" xfId="0" applyNumberFormat="1" applyFont="1" applyFill="1" applyBorder="1" applyAlignment="1">
      <alignment horizontal="center" vertical="center" wrapText="1"/>
    </xf>
    <xf numFmtId="164" fontId="24" fillId="2" borderId="50" xfId="0" applyNumberFormat="1" applyFont="1" applyFill="1" applyBorder="1" applyAlignment="1">
      <alignment horizontal="center" vertical="center" wrapText="1"/>
    </xf>
    <xf numFmtId="164" fontId="24" fillId="2" borderId="42" xfId="0" applyNumberFormat="1" applyFont="1" applyFill="1" applyBorder="1" applyAlignment="1">
      <alignment horizontal="center" vertical="center" wrapText="1"/>
    </xf>
    <xf numFmtId="164" fontId="24" fillId="2" borderId="44" xfId="0" applyNumberFormat="1" applyFont="1" applyFill="1" applyBorder="1" applyAlignment="1">
      <alignment horizontal="center" vertical="center" wrapText="1"/>
    </xf>
    <xf numFmtId="164" fontId="24" fillId="0" borderId="50" xfId="0" applyNumberFormat="1" applyFont="1" applyFill="1" applyBorder="1" applyAlignment="1">
      <alignment horizontal="center" vertical="center" wrapText="1"/>
    </xf>
    <xf numFmtId="164" fontId="24" fillId="0" borderId="42" xfId="0" applyNumberFormat="1" applyFont="1" applyFill="1" applyBorder="1" applyAlignment="1">
      <alignment horizontal="center" vertical="center" wrapText="1"/>
    </xf>
    <xf numFmtId="164" fontId="24" fillId="0" borderId="44" xfId="0" applyNumberFormat="1" applyFont="1" applyFill="1" applyBorder="1" applyAlignment="1">
      <alignment horizontal="center" vertical="center" wrapText="1"/>
    </xf>
    <xf numFmtId="9" fontId="57" fillId="0" borderId="90" xfId="0" applyNumberFormat="1" applyFont="1" applyFill="1" applyBorder="1" applyAlignment="1">
      <alignment horizontal="center" vertical="center" wrapText="1"/>
    </xf>
    <xf numFmtId="9" fontId="57" fillId="0" borderId="42" xfId="0" applyNumberFormat="1" applyFont="1" applyFill="1" applyBorder="1" applyAlignment="1">
      <alignment horizontal="center" vertical="center" wrapText="1"/>
    </xf>
    <xf numFmtId="9" fontId="57" fillId="0" borderId="44" xfId="0" applyNumberFormat="1" applyFont="1" applyFill="1" applyBorder="1" applyAlignment="1">
      <alignment horizontal="center" vertical="center" wrapText="1"/>
    </xf>
    <xf numFmtId="164" fontId="57" fillId="0" borderId="42" xfId="0" applyNumberFormat="1" applyFont="1" applyFill="1" applyBorder="1" applyAlignment="1">
      <alignment horizontal="center" vertical="center" wrapText="1"/>
    </xf>
    <xf numFmtId="164" fontId="57" fillId="0" borderId="44"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164" fontId="24" fillId="0" borderId="57" xfId="0" applyNumberFormat="1" applyFont="1" applyFill="1" applyBorder="1" applyAlignment="1">
      <alignment horizontal="center" vertical="center" wrapText="1"/>
    </xf>
    <xf numFmtId="164" fontId="24" fillId="0" borderId="73" xfId="0" applyNumberFormat="1" applyFont="1" applyFill="1" applyBorder="1" applyAlignment="1">
      <alignment horizontal="center" vertical="center" wrapText="1"/>
    </xf>
    <xf numFmtId="164" fontId="24" fillId="0" borderId="16" xfId="0" applyNumberFormat="1" applyFont="1" applyFill="1" applyBorder="1" applyAlignment="1">
      <alignment horizontal="center" vertical="center" wrapText="1"/>
    </xf>
    <xf numFmtId="164" fontId="24" fillId="0" borderId="10" xfId="0" applyNumberFormat="1" applyFont="1" applyFill="1" applyBorder="1" applyAlignment="1">
      <alignment horizontal="center" vertical="center" wrapText="1"/>
    </xf>
    <xf numFmtId="164" fontId="24" fillId="0" borderId="11" xfId="0" applyNumberFormat="1" applyFont="1" applyFill="1" applyBorder="1" applyAlignment="1">
      <alignment horizontal="center" vertical="center" wrapText="1"/>
    </xf>
    <xf numFmtId="0" fontId="28" fillId="0" borderId="0" xfId="0" applyFont="1" applyFill="1" applyBorder="1" applyAlignment="1">
      <alignment horizontal="left" vertical="top"/>
    </xf>
    <xf numFmtId="9" fontId="57" fillId="0" borderId="64" xfId="0" applyNumberFormat="1" applyFont="1" applyFill="1" applyBorder="1" applyAlignment="1">
      <alignment horizontal="center" vertical="center" wrapText="1"/>
    </xf>
    <xf numFmtId="9" fontId="57" fillId="0" borderId="3" xfId="0" applyNumberFormat="1" applyFont="1" applyFill="1" applyBorder="1" applyAlignment="1">
      <alignment horizontal="center" vertical="center" wrapText="1"/>
    </xf>
    <xf numFmtId="164" fontId="24" fillId="0" borderId="82" xfId="0" applyNumberFormat="1" applyFont="1" applyFill="1" applyBorder="1" applyAlignment="1">
      <alignment horizontal="center" vertical="center" wrapText="1"/>
    </xf>
    <xf numFmtId="0" fontId="44" fillId="8" borderId="15" xfId="0" applyFont="1" applyFill="1" applyBorder="1" applyAlignment="1">
      <alignment horizontal="center" wrapText="1"/>
    </xf>
    <xf numFmtId="0" fontId="0" fillId="8" borderId="20" xfId="0" applyFont="1" applyFill="1" applyBorder="1"/>
    <xf numFmtId="164" fontId="24" fillId="2" borderId="63" xfId="0" applyNumberFormat="1" applyFont="1" applyFill="1" applyBorder="1" applyAlignment="1">
      <alignment horizontal="center" vertical="center" wrapText="1"/>
    </xf>
    <xf numFmtId="164" fontId="24" fillId="2" borderId="64" xfId="0" applyNumberFormat="1" applyFont="1" applyFill="1" applyBorder="1" applyAlignment="1">
      <alignment horizontal="center" vertical="center" wrapText="1"/>
    </xf>
    <xf numFmtId="164" fontId="24" fillId="2" borderId="82" xfId="0" applyNumberFormat="1" applyFont="1" applyFill="1" applyBorder="1" applyAlignment="1">
      <alignment horizontal="center" vertical="center" wrapText="1"/>
    </xf>
    <xf numFmtId="164" fontId="24" fillId="0" borderId="18" xfId="0" applyNumberFormat="1" applyFont="1" applyFill="1" applyBorder="1" applyAlignment="1">
      <alignment horizontal="center" vertical="center" wrapText="1"/>
    </xf>
    <xf numFmtId="164" fontId="24" fillId="0" borderId="31" xfId="0" applyNumberFormat="1" applyFont="1" applyFill="1" applyBorder="1" applyAlignment="1">
      <alignment horizontal="center" vertical="center" wrapText="1"/>
    </xf>
    <xf numFmtId="164" fontId="24" fillId="0" borderId="75" xfId="0" applyNumberFormat="1" applyFont="1" applyFill="1" applyBorder="1" applyAlignment="1">
      <alignment horizontal="center" vertical="center" wrapText="1"/>
    </xf>
    <xf numFmtId="164" fontId="57" fillId="0" borderId="64" xfId="0" applyNumberFormat="1" applyFont="1" applyFill="1" applyBorder="1" applyAlignment="1">
      <alignment horizontal="center" vertical="center" wrapText="1"/>
    </xf>
    <xf numFmtId="0" fontId="13" fillId="3" borderId="8" xfId="0" applyFont="1" applyFill="1" applyBorder="1" applyAlignment="1">
      <alignment horizontal="right" vertical="center" wrapText="1"/>
    </xf>
    <xf numFmtId="9" fontId="17" fillId="3" borderId="8" xfId="0" applyNumberFormat="1" applyFont="1" applyFill="1" applyBorder="1" applyAlignment="1">
      <alignment horizontal="center" vertical="center" wrapText="1"/>
    </xf>
    <xf numFmtId="3" fontId="0" fillId="3" borderId="69" xfId="0" applyNumberFormat="1" applyFont="1" applyFill="1" applyBorder="1" applyAlignment="1">
      <alignment horizontal="center" vertical="center"/>
    </xf>
    <xf numFmtId="10" fontId="20" fillId="13" borderId="43" xfId="0" applyNumberFormat="1" applyFont="1" applyFill="1" applyBorder="1" applyAlignment="1">
      <alignment horizontal="center" vertical="center" wrapText="1"/>
    </xf>
    <xf numFmtId="3" fontId="0" fillId="3" borderId="63" xfId="0" applyNumberFormat="1" applyFont="1" applyFill="1" applyBorder="1" applyAlignment="1">
      <alignment horizontal="center" vertical="center"/>
    </xf>
    <xf numFmtId="0" fontId="17" fillId="2" borderId="25" xfId="0" applyFont="1" applyFill="1" applyBorder="1" applyAlignment="1">
      <alignment horizontal="right" vertical="center" wrapText="1"/>
    </xf>
    <xf numFmtId="3" fontId="17" fillId="2" borderId="55" xfId="0" applyNumberFormat="1" applyFont="1" applyFill="1" applyBorder="1" applyAlignment="1">
      <alignment horizontal="right" vertical="center" wrapText="1"/>
    </xf>
    <xf numFmtId="0" fontId="112" fillId="0" borderId="0" xfId="0" applyFont="1" applyAlignment="1">
      <alignment horizontal="left" vertical="top"/>
    </xf>
    <xf numFmtId="0" fontId="8" fillId="4" borderId="25" xfId="0" applyFont="1" applyFill="1" applyBorder="1" applyAlignment="1">
      <alignment horizontal="center" textRotation="90" wrapText="1"/>
    </xf>
    <xf numFmtId="0" fontId="7" fillId="2" borderId="67" xfId="0" applyFont="1" applyFill="1" applyBorder="1" applyAlignment="1">
      <alignment horizontal="center" textRotation="90" wrapText="1"/>
    </xf>
    <xf numFmtId="0" fontId="10" fillId="2" borderId="67" xfId="0" applyFont="1" applyFill="1" applyBorder="1" applyAlignment="1">
      <alignment horizontal="center" textRotation="90" wrapText="1"/>
    </xf>
    <xf numFmtId="0" fontId="10" fillId="2" borderId="60" xfId="0" applyFont="1" applyFill="1" applyBorder="1" applyAlignment="1">
      <alignment horizontal="center" textRotation="90" wrapText="1"/>
    </xf>
    <xf numFmtId="0" fontId="10" fillId="2" borderId="61" xfId="0" applyFont="1" applyFill="1" applyBorder="1" applyAlignment="1">
      <alignment horizontal="center" textRotation="90" wrapText="1"/>
    </xf>
    <xf numFmtId="0" fontId="10" fillId="2" borderId="103" xfId="0" applyFont="1" applyFill="1" applyBorder="1" applyAlignment="1">
      <alignment horizontal="center" textRotation="90" wrapText="1"/>
    </xf>
    <xf numFmtId="0" fontId="16" fillId="3" borderId="73" xfId="0" applyFont="1" applyFill="1" applyBorder="1" applyAlignment="1">
      <alignment horizontal="center" vertical="center" wrapText="1"/>
    </xf>
    <xf numFmtId="0" fontId="16" fillId="3" borderId="11" xfId="0" applyFont="1" applyFill="1" applyBorder="1" applyAlignment="1">
      <alignment horizontal="center" vertical="center" wrapText="1"/>
    </xf>
    <xf numFmtId="1" fontId="16" fillId="3" borderId="11" xfId="0" applyNumberFormat="1" applyFont="1" applyFill="1" applyBorder="1" applyAlignment="1">
      <alignment horizontal="center" vertical="center" wrapText="1"/>
    </xf>
    <xf numFmtId="0" fontId="16" fillId="3" borderId="62" xfId="0" applyFont="1" applyFill="1" applyBorder="1" applyAlignment="1">
      <alignment horizontal="center" vertical="center" wrapText="1"/>
    </xf>
    <xf numFmtId="3" fontId="17" fillId="0" borderId="27" xfId="0" applyNumberFormat="1" applyFont="1" applyBorder="1" applyAlignment="1">
      <alignment horizontal="center" vertical="center" wrapText="1"/>
    </xf>
    <xf numFmtId="164" fontId="16" fillId="0" borderId="75" xfId="0" applyNumberFormat="1" applyFont="1" applyBorder="1" applyAlignment="1">
      <alignment horizontal="center" vertical="center" wrapText="1"/>
    </xf>
    <xf numFmtId="0" fontId="10" fillId="2" borderId="2" xfId="0" applyFont="1" applyFill="1" applyBorder="1" applyAlignment="1">
      <alignment horizontal="center" textRotation="90" wrapText="1"/>
    </xf>
    <xf numFmtId="164" fontId="16" fillId="0" borderId="52" xfId="0" applyNumberFormat="1" applyFont="1" applyBorder="1" applyAlignment="1">
      <alignment horizontal="center" vertical="center" wrapText="1"/>
    </xf>
    <xf numFmtId="164" fontId="16" fillId="0" borderId="17" xfId="0" applyNumberFormat="1" applyFont="1" applyBorder="1" applyAlignment="1">
      <alignment horizontal="center" vertical="center" wrapText="1"/>
    </xf>
    <xf numFmtId="164" fontId="16" fillId="0" borderId="40" xfId="0" applyNumberFormat="1" applyFont="1" applyBorder="1" applyAlignment="1">
      <alignment horizontal="center" vertical="center" wrapText="1"/>
    </xf>
    <xf numFmtId="10" fontId="20" fillId="13" borderId="2" xfId="0" applyNumberFormat="1" applyFont="1" applyFill="1" applyBorder="1" applyAlignment="1">
      <alignment horizontal="center" vertical="center" wrapText="1"/>
    </xf>
    <xf numFmtId="3" fontId="17" fillId="0" borderId="50" xfId="0" applyNumberFormat="1" applyFont="1" applyBorder="1" applyAlignment="1">
      <alignment horizontal="center" vertical="center" wrapText="1"/>
    </xf>
    <xf numFmtId="3" fontId="17" fillId="0" borderId="42" xfId="0" applyNumberFormat="1" applyFont="1" applyBorder="1" applyAlignment="1">
      <alignment horizontal="center" vertical="center" wrapText="1"/>
    </xf>
    <xf numFmtId="3" fontId="17" fillId="0" borderId="63" xfId="0" applyNumberFormat="1" applyFont="1" applyBorder="1" applyAlignment="1">
      <alignment horizontal="center" vertical="center" wrapText="1"/>
    </xf>
    <xf numFmtId="3" fontId="17" fillId="0" borderId="64" xfId="0" applyNumberFormat="1" applyFont="1" applyBorder="1" applyAlignment="1">
      <alignment horizontal="center" vertical="center" wrapText="1"/>
    </xf>
    <xf numFmtId="9" fontId="16" fillId="0" borderId="44" xfId="0" applyNumberFormat="1" applyFont="1" applyBorder="1" applyAlignment="1">
      <alignment horizontal="center" vertical="center" wrapText="1"/>
    </xf>
    <xf numFmtId="3" fontId="17" fillId="2" borderId="82" xfId="0" applyNumberFormat="1" applyFont="1" applyFill="1" applyBorder="1" applyAlignment="1">
      <alignment horizontal="right" vertical="center" wrapText="1"/>
    </xf>
    <xf numFmtId="164" fontId="0" fillId="3" borderId="37" xfId="0" applyNumberFormat="1" applyFont="1" applyFill="1" applyBorder="1" applyAlignment="1">
      <alignment horizontal="center" vertical="center"/>
    </xf>
    <xf numFmtId="9" fontId="4" fillId="3" borderId="5" xfId="0" applyNumberFormat="1" applyFont="1" applyFill="1" applyBorder="1" applyAlignment="1">
      <alignment horizontal="center" vertical="center"/>
    </xf>
    <xf numFmtId="9" fontId="4" fillId="0" borderId="5" xfId="0" applyNumberFormat="1" applyFont="1" applyBorder="1" applyAlignment="1">
      <alignment horizontal="center" vertical="center"/>
    </xf>
    <xf numFmtId="10" fontId="20" fillId="13" borderId="105" xfId="0" applyNumberFormat="1" applyFont="1" applyFill="1" applyBorder="1" applyAlignment="1">
      <alignment horizontal="center" vertical="center" wrapText="1"/>
    </xf>
    <xf numFmtId="9" fontId="4" fillId="0" borderId="80" xfId="0" applyNumberFormat="1" applyFont="1" applyBorder="1" applyAlignment="1">
      <alignment horizontal="center" vertical="center"/>
    </xf>
    <xf numFmtId="164" fontId="0" fillId="0" borderId="38" xfId="0" applyNumberFormat="1" applyFont="1" applyBorder="1" applyAlignment="1">
      <alignment horizontal="center" vertical="center"/>
    </xf>
    <xf numFmtId="10" fontId="20" fillId="13" borderId="29" xfId="0" applyNumberFormat="1" applyFont="1" applyFill="1" applyBorder="1" applyAlignment="1">
      <alignment horizontal="center" vertical="center" wrapText="1"/>
    </xf>
    <xf numFmtId="164" fontId="0" fillId="0" borderId="27" xfId="0" applyNumberFormat="1" applyFont="1" applyBorder="1" applyAlignment="1">
      <alignment horizontal="center" vertical="center"/>
    </xf>
    <xf numFmtId="0" fontId="17" fillId="2" borderId="58" xfId="0" applyFont="1" applyFill="1" applyBorder="1" applyAlignment="1">
      <alignment horizontal="right" vertical="center" wrapText="1"/>
    </xf>
    <xf numFmtId="3" fontId="6" fillId="3" borderId="11" xfId="5" applyNumberFormat="1" applyFont="1" applyFill="1" applyBorder="1" applyAlignment="1">
      <alignment horizontal="center"/>
    </xf>
    <xf numFmtId="3" fontId="53" fillId="3" borderId="62" xfId="5" applyNumberFormat="1" applyFont="1" applyFill="1" applyBorder="1" applyAlignment="1">
      <alignment horizontal="center"/>
    </xf>
    <xf numFmtId="3" fontId="51" fillId="3" borderId="86" xfId="5" applyNumberFormat="1" applyFont="1" applyFill="1" applyBorder="1" applyAlignment="1">
      <alignment horizontal="center"/>
    </xf>
    <xf numFmtId="3" fontId="51" fillId="3" borderId="50" xfId="5" applyNumberFormat="1" applyFont="1" applyFill="1" applyBorder="1" applyAlignment="1">
      <alignment horizontal="center"/>
    </xf>
    <xf numFmtId="3" fontId="51" fillId="3" borderId="42" xfId="5" applyNumberFormat="1" applyFont="1" applyFill="1" applyBorder="1" applyAlignment="1">
      <alignment horizontal="center"/>
    </xf>
    <xf numFmtId="3" fontId="51" fillId="3" borderId="63" xfId="5" applyNumberFormat="1" applyFont="1" applyFill="1" applyBorder="1" applyAlignment="1">
      <alignment horizontal="center"/>
    </xf>
    <xf numFmtId="3" fontId="51" fillId="3" borderId="3" xfId="5" applyNumberFormat="1" applyFont="1" applyFill="1" applyBorder="1" applyAlignment="1">
      <alignment horizontal="center"/>
    </xf>
    <xf numFmtId="3" fontId="6" fillId="3" borderId="73" xfId="5" applyNumberFormat="1" applyFont="1" applyFill="1" applyBorder="1" applyAlignment="1">
      <alignment horizontal="center"/>
    </xf>
    <xf numFmtId="3" fontId="6" fillId="3" borderId="62" xfId="5" applyNumberFormat="1" applyFont="1" applyFill="1" applyBorder="1" applyAlignment="1">
      <alignment horizontal="center"/>
    </xf>
    <xf numFmtId="3" fontId="51" fillId="3" borderId="64" xfId="5" applyNumberFormat="1" applyFont="1" applyFill="1" applyBorder="1" applyAlignment="1">
      <alignment horizontal="center"/>
    </xf>
    <xf numFmtId="0" fontId="51" fillId="2" borderId="80" xfId="0" applyFont="1" applyFill="1" applyBorder="1" applyAlignment="1">
      <alignment horizontal="center"/>
    </xf>
    <xf numFmtId="164" fontId="53" fillId="3" borderId="73" xfId="2" applyNumberFormat="1" applyFont="1" applyFill="1" applyBorder="1" applyAlignment="1">
      <alignment horizontal="center"/>
    </xf>
    <xf numFmtId="164" fontId="53" fillId="3" borderId="75" xfId="2" applyNumberFormat="1" applyFont="1" applyFill="1" applyBorder="1" applyAlignment="1">
      <alignment horizontal="center"/>
    </xf>
    <xf numFmtId="0" fontId="51" fillId="2" borderId="6" xfId="5" applyFont="1" applyFill="1" applyBorder="1" applyAlignment="1">
      <alignment horizontal="center"/>
    </xf>
    <xf numFmtId="164" fontId="53" fillId="3" borderId="50" xfId="2" applyNumberFormat="1" applyFont="1" applyFill="1" applyBorder="1" applyAlignment="1">
      <alignment horizontal="center"/>
    </xf>
    <xf numFmtId="164" fontId="53" fillId="3" borderId="44" xfId="2" applyNumberFormat="1" applyFont="1" applyFill="1" applyBorder="1" applyAlignment="1">
      <alignment horizontal="center"/>
    </xf>
    <xf numFmtId="0" fontId="51" fillId="2" borderId="86" xfId="0" applyFont="1" applyFill="1" applyBorder="1" applyAlignment="1">
      <alignment horizontal="center"/>
    </xf>
    <xf numFmtId="3" fontId="4" fillId="3" borderId="73" xfId="0" applyNumberFormat="1" applyFont="1" applyFill="1" applyBorder="1" applyAlignment="1">
      <alignment horizontal="center"/>
    </xf>
    <xf numFmtId="3" fontId="51" fillId="3" borderId="11" xfId="0" applyNumberFormat="1" applyFont="1" applyFill="1" applyBorder="1" applyAlignment="1">
      <alignment horizontal="center"/>
    </xf>
    <xf numFmtId="3" fontId="7" fillId="0" borderId="75" xfId="5" applyNumberFormat="1" applyFont="1" applyFill="1" applyBorder="1" applyAlignment="1">
      <alignment horizontal="center"/>
    </xf>
    <xf numFmtId="0" fontId="51" fillId="2" borderId="1" xfId="5" applyFont="1" applyFill="1" applyBorder="1" applyAlignment="1">
      <alignment horizontal="center"/>
    </xf>
    <xf numFmtId="3" fontId="4" fillId="3" borderId="50" xfId="5" applyNumberFormat="1" applyFont="1" applyFill="1" applyBorder="1" applyAlignment="1">
      <alignment horizontal="center"/>
    </xf>
    <xf numFmtId="3" fontId="7" fillId="0" borderId="44" xfId="5" applyNumberFormat="1" applyFont="1" applyFill="1" applyBorder="1" applyAlignment="1">
      <alignment horizontal="center"/>
    </xf>
    <xf numFmtId="0" fontId="51" fillId="2" borderId="87" xfId="0" applyFont="1" applyFill="1" applyBorder="1" applyAlignment="1">
      <alignment horizontal="center" vertical="center" wrapText="1"/>
    </xf>
    <xf numFmtId="0" fontId="13" fillId="2" borderId="67" xfId="0" applyFont="1" applyFill="1" applyBorder="1" applyAlignment="1">
      <alignment horizontal="center" textRotation="90" wrapText="1"/>
    </xf>
    <xf numFmtId="0" fontId="13" fillId="2" borderId="60" xfId="0" applyFont="1" applyFill="1" applyBorder="1" applyAlignment="1">
      <alignment horizontal="center" textRotation="90" wrapText="1"/>
    </xf>
    <xf numFmtId="0" fontId="13" fillId="2" borderId="61" xfId="0" applyFont="1" applyFill="1" applyBorder="1" applyAlignment="1">
      <alignment horizontal="center" textRotation="90" wrapText="1"/>
    </xf>
    <xf numFmtId="164" fontId="16" fillId="3" borderId="43" xfId="2" applyNumberFormat="1" applyFont="1" applyFill="1" applyBorder="1" applyAlignment="1">
      <alignment horizontal="center" vertical="center" wrapText="1"/>
    </xf>
    <xf numFmtId="164" fontId="16" fillId="3" borderId="84" xfId="2" applyNumberFormat="1" applyFont="1" applyFill="1" applyBorder="1" applyAlignment="1">
      <alignment horizontal="center" vertical="center" wrapText="1"/>
    </xf>
    <xf numFmtId="164" fontId="16" fillId="3" borderId="54" xfId="2" applyNumberFormat="1" applyFont="1" applyFill="1" applyBorder="1" applyAlignment="1">
      <alignment horizontal="center" vertical="center" wrapText="1"/>
    </xf>
    <xf numFmtId="9" fontId="17" fillId="4" borderId="44" xfId="2" applyFont="1" applyFill="1" applyBorder="1" applyAlignment="1">
      <alignment horizontal="center" vertical="center" wrapText="1"/>
    </xf>
    <xf numFmtId="164" fontId="16" fillId="3" borderId="43" xfId="0" applyNumberFormat="1" applyFont="1" applyFill="1" applyBorder="1" applyAlignment="1">
      <alignment horizontal="center" vertical="center" wrapText="1"/>
    </xf>
    <xf numFmtId="164" fontId="16" fillId="3" borderId="84" xfId="0" applyNumberFormat="1" applyFont="1" applyFill="1" applyBorder="1" applyAlignment="1">
      <alignment horizontal="center" vertical="center" wrapText="1"/>
    </xf>
    <xf numFmtId="164" fontId="16" fillId="3" borderId="54" xfId="0" applyNumberFormat="1" applyFont="1" applyFill="1" applyBorder="1" applyAlignment="1">
      <alignment horizontal="center" vertical="center" wrapText="1"/>
    </xf>
    <xf numFmtId="0" fontId="13" fillId="3" borderId="24" xfId="0" applyFont="1" applyFill="1" applyBorder="1" applyAlignment="1">
      <alignment horizontal="right" vertical="center" wrapText="1"/>
    </xf>
    <xf numFmtId="10" fontId="16" fillId="3" borderId="24"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0" fillId="0" borderId="7" xfId="0" applyBorder="1"/>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164" fontId="57" fillId="0" borderId="90" xfId="0" applyNumberFormat="1" applyFont="1" applyFill="1" applyBorder="1" applyAlignment="1">
      <alignment horizontal="center" vertical="center" wrapText="1"/>
    </xf>
    <xf numFmtId="164" fontId="0" fillId="0" borderId="0" xfId="0" applyNumberFormat="1" applyFont="1" applyFill="1" applyBorder="1"/>
    <xf numFmtId="0" fontId="10" fillId="2" borderId="3" xfId="1" applyFont="1" applyFill="1" applyBorder="1" applyAlignment="1">
      <alignment vertical="center" wrapText="1"/>
    </xf>
    <xf numFmtId="0" fontId="10" fillId="2" borderId="3" xfId="0" applyFont="1" applyFill="1" applyBorder="1" applyAlignment="1">
      <alignment vertical="center" wrapText="1"/>
    </xf>
    <xf numFmtId="0" fontId="10" fillId="2" borderId="6" xfId="0" applyFont="1" applyFill="1" applyBorder="1" applyAlignment="1">
      <alignment vertical="center" wrapText="1"/>
    </xf>
    <xf numFmtId="0" fontId="10" fillId="2" borderId="1" xfId="0" applyFont="1" applyFill="1" applyBorder="1" applyAlignment="1">
      <alignment vertical="center" wrapText="1"/>
    </xf>
    <xf numFmtId="0" fontId="50" fillId="2" borderId="3" xfId="0" applyFont="1" applyFill="1" applyBorder="1" applyAlignment="1">
      <alignment vertical="center" wrapText="1"/>
    </xf>
    <xf numFmtId="14" fontId="0" fillId="0" borderId="0" xfId="0" applyNumberFormat="1" applyFont="1" applyAlignment="1">
      <alignment horizontal="center" vertical="center"/>
    </xf>
    <xf numFmtId="10" fontId="20" fillId="13" borderId="14" xfId="0" applyNumberFormat="1" applyFont="1" applyFill="1" applyBorder="1" applyAlignment="1">
      <alignment horizontal="center" vertical="center" wrapText="1"/>
    </xf>
    <xf numFmtId="10" fontId="20" fillId="13" borderId="16" xfId="0" applyNumberFormat="1" applyFont="1" applyFill="1" applyBorder="1" applyAlignment="1">
      <alignment horizontal="center" vertical="center" wrapText="1"/>
    </xf>
    <xf numFmtId="10" fontId="20" fillId="13" borderId="19" xfId="0" applyNumberFormat="1" applyFont="1" applyFill="1" applyBorder="1" applyAlignment="1">
      <alignment horizontal="center" vertical="center" wrapText="1"/>
    </xf>
    <xf numFmtId="10" fontId="20" fillId="13" borderId="18" xfId="0" applyNumberFormat="1" applyFont="1" applyFill="1" applyBorder="1" applyAlignment="1">
      <alignment horizontal="center" vertical="center" wrapText="1"/>
    </xf>
    <xf numFmtId="10" fontId="20" fillId="13" borderId="20" xfId="0" applyNumberFormat="1" applyFont="1" applyFill="1" applyBorder="1" applyAlignment="1">
      <alignment horizontal="center" vertical="center" wrapText="1"/>
    </xf>
    <xf numFmtId="0" fontId="0" fillId="0" borderId="0" xfId="0" applyAlignment="1">
      <alignment horizontal="center" vertical="top" wrapText="1"/>
    </xf>
    <xf numFmtId="0" fontId="72" fillId="2" borderId="0" xfId="0" applyFont="1" applyFill="1" applyBorder="1" applyAlignment="1">
      <alignment horizontal="center" vertical="center"/>
    </xf>
    <xf numFmtId="0" fontId="23" fillId="14" borderId="0" xfId="0" applyFont="1" applyFill="1" applyBorder="1" applyAlignment="1">
      <alignment horizontal="center" vertical="center"/>
    </xf>
    <xf numFmtId="0" fontId="63" fillId="5" borderId="0" xfId="0" applyFont="1" applyFill="1" applyBorder="1" applyAlignment="1">
      <alignment horizontal="center" vertical="center"/>
    </xf>
    <xf numFmtId="0" fontId="56" fillId="5" borderId="25" xfId="0" applyFont="1" applyFill="1" applyBorder="1" applyAlignment="1">
      <alignment horizontal="center" vertical="center" wrapText="1"/>
    </xf>
    <xf numFmtId="0" fontId="56" fillId="5" borderId="24"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93" fillId="0" borderId="0" xfId="0" applyFont="1" applyAlignment="1">
      <alignment horizontal="left" vertical="top" wrapText="1"/>
    </xf>
    <xf numFmtId="0" fontId="10" fillId="2" borderId="6" xfId="0" applyFont="1" applyFill="1" applyBorder="1" applyAlignment="1">
      <alignment vertical="center" wrapText="1"/>
    </xf>
    <xf numFmtId="0" fontId="10" fillId="2" borderId="3" xfId="0" applyFont="1" applyFill="1" applyBorder="1" applyAlignment="1">
      <alignment vertical="center" wrapText="1"/>
    </xf>
    <xf numFmtId="0" fontId="50" fillId="2" borderId="6" xfId="0" applyFont="1" applyFill="1" applyBorder="1" applyAlignment="1">
      <alignment vertical="center" wrapText="1"/>
    </xf>
    <xf numFmtId="0" fontId="50" fillId="2" borderId="3" xfId="0" applyFont="1" applyFill="1" applyBorder="1" applyAlignment="1">
      <alignment vertical="center" wrapText="1"/>
    </xf>
    <xf numFmtId="0" fontId="9" fillId="0" borderId="7" xfId="1" applyFont="1" applyBorder="1" applyAlignment="1">
      <alignment horizontal="left" vertical="top" wrapText="1"/>
    </xf>
    <xf numFmtId="0" fontId="9" fillId="0" borderId="0" xfId="1" applyFont="1" applyAlignment="1">
      <alignment horizontal="left" vertical="top" wrapText="1"/>
    </xf>
    <xf numFmtId="0" fontId="9" fillId="0" borderId="0" xfId="0" applyFont="1" applyAlignment="1">
      <alignment horizontal="left" vertical="top" wrapText="1"/>
    </xf>
    <xf numFmtId="0" fontId="70" fillId="4" borderId="25" xfId="0" applyFont="1" applyFill="1" applyBorder="1" applyAlignment="1">
      <alignment horizontal="center" vertical="center"/>
    </xf>
    <xf numFmtId="0" fontId="70" fillId="4" borderId="24" xfId="0" applyFont="1" applyFill="1" applyBorder="1" applyAlignment="1">
      <alignment horizontal="center" vertical="center"/>
    </xf>
    <xf numFmtId="0" fontId="70" fillId="4" borderId="2" xfId="0" applyFont="1" applyFill="1" applyBorder="1" applyAlignment="1">
      <alignment horizontal="center" vertical="center"/>
    </xf>
    <xf numFmtId="0" fontId="47" fillId="5" borderId="25" xfId="0" applyFont="1" applyFill="1" applyBorder="1" applyAlignment="1">
      <alignment horizontal="center" vertical="center" wrapText="1"/>
    </xf>
    <xf numFmtId="0" fontId="47" fillId="5" borderId="24"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43" fillId="4" borderId="67" xfId="0" applyFont="1" applyFill="1" applyBorder="1" applyAlignment="1">
      <alignment horizontal="center" vertical="center" wrapText="1"/>
    </xf>
    <xf numFmtId="0" fontId="43" fillId="4" borderId="61" xfId="0" applyFont="1" applyFill="1" applyBorder="1" applyAlignment="1">
      <alignment horizontal="center" vertical="center" wrapText="1"/>
    </xf>
    <xf numFmtId="0" fontId="4" fillId="2" borderId="78" xfId="0" applyFont="1" applyFill="1" applyBorder="1" applyAlignment="1">
      <alignment horizontal="right" vertical="top" wrapText="1"/>
    </xf>
    <xf numFmtId="0" fontId="4" fillId="2" borderId="37" xfId="0" applyFont="1" applyFill="1" applyBorder="1" applyAlignment="1">
      <alignment horizontal="right" vertical="top" wrapText="1"/>
    </xf>
    <xf numFmtId="0" fontId="4" fillId="2" borderId="55" xfId="0" applyFont="1" applyFill="1" applyBorder="1" applyAlignment="1">
      <alignment horizontal="right" vertical="top" wrapText="1"/>
    </xf>
    <xf numFmtId="0" fontId="4" fillId="2" borderId="40" xfId="0" applyFont="1" applyFill="1" applyBorder="1" applyAlignment="1">
      <alignment horizontal="right" vertical="top" wrapText="1"/>
    </xf>
    <xf numFmtId="0" fontId="4" fillId="2" borderId="23" xfId="0" applyFont="1" applyFill="1" applyBorder="1" applyAlignment="1">
      <alignment horizontal="right" vertical="top"/>
    </xf>
    <xf numFmtId="0" fontId="4" fillId="2" borderId="4" xfId="0" applyFont="1" applyFill="1" applyBorder="1" applyAlignment="1">
      <alignment horizontal="right" vertical="top"/>
    </xf>
    <xf numFmtId="0" fontId="4" fillId="2" borderId="32" xfId="0" applyFont="1" applyFill="1" applyBorder="1" applyAlignment="1">
      <alignment horizontal="right" wrapText="1"/>
    </xf>
    <xf numFmtId="0" fontId="4" fillId="2" borderId="17" xfId="0" applyFont="1" applyFill="1" applyBorder="1" applyAlignment="1">
      <alignment horizontal="right" wrapText="1"/>
    </xf>
    <xf numFmtId="0" fontId="4" fillId="2" borderId="55" xfId="0" applyFont="1" applyFill="1" applyBorder="1" applyAlignment="1">
      <alignment horizontal="right" wrapText="1"/>
    </xf>
    <xf numFmtId="0" fontId="4" fillId="2" borderId="40" xfId="0" applyFont="1" applyFill="1" applyBorder="1" applyAlignment="1">
      <alignment horizontal="right" wrapText="1"/>
    </xf>
    <xf numFmtId="0" fontId="4" fillId="2" borderId="23" xfId="0" applyFont="1" applyFill="1" applyBorder="1" applyAlignment="1">
      <alignment horizontal="right" wrapText="1"/>
    </xf>
    <xf numFmtId="0" fontId="4" fillId="2" borderId="4" xfId="0" applyFont="1" applyFill="1" applyBorder="1" applyAlignment="1">
      <alignment horizontal="right" wrapText="1"/>
    </xf>
    <xf numFmtId="0" fontId="51" fillId="2" borderId="51" xfId="0" applyFont="1" applyFill="1" applyBorder="1" applyAlignment="1">
      <alignment horizontal="center" vertical="center" wrapText="1"/>
    </xf>
    <xf numFmtId="0" fontId="51" fillId="2" borderId="52"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15" xfId="0" applyFont="1" applyFill="1" applyBorder="1" applyAlignment="1">
      <alignment horizontal="center" vertical="center" wrapText="1"/>
    </xf>
    <xf numFmtId="0" fontId="45" fillId="2" borderId="73" xfId="0" applyFont="1" applyFill="1" applyBorder="1" applyAlignment="1">
      <alignment horizontal="right" vertical="center" wrapText="1"/>
    </xf>
    <xf numFmtId="0" fontId="45" fillId="2" borderId="52"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45" fillId="2" borderId="17" xfId="0" applyFont="1" applyFill="1" applyBorder="1" applyAlignment="1">
      <alignment horizontal="right" vertical="center" wrapText="1"/>
    </xf>
    <xf numFmtId="0" fontId="45" fillId="2" borderId="62"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4" fillId="2" borderId="2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14" fillId="5" borderId="2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23" fillId="10" borderId="25" xfId="0" applyFont="1" applyFill="1" applyBorder="1" applyAlignment="1">
      <alignment horizontal="center"/>
    </xf>
    <xf numFmtId="0" fontId="23" fillId="10" borderId="24" xfId="0" applyFont="1" applyFill="1" applyBorder="1" applyAlignment="1">
      <alignment horizontal="center"/>
    </xf>
    <xf numFmtId="0" fontId="23" fillId="10" borderId="2" xfId="0" applyFont="1" applyFill="1" applyBorder="1" applyAlignment="1">
      <alignment horizontal="center"/>
    </xf>
    <xf numFmtId="0" fontId="47" fillId="5" borderId="22" xfId="0" applyFont="1" applyFill="1" applyBorder="1" applyAlignment="1">
      <alignment horizontal="center"/>
    </xf>
    <xf numFmtId="0" fontId="47" fillId="5" borderId="7" xfId="0" applyFont="1" applyFill="1" applyBorder="1" applyAlignment="1">
      <alignment horizontal="center"/>
    </xf>
    <xf numFmtId="0" fontId="47" fillId="5" borderId="30" xfId="0" applyFont="1" applyFill="1" applyBorder="1" applyAlignment="1">
      <alignment horizontal="center"/>
    </xf>
    <xf numFmtId="0" fontId="10" fillId="2" borderId="6"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0" fillId="2" borderId="41" xfId="0" applyFont="1" applyFill="1" applyBorder="1" applyAlignment="1">
      <alignment horizontal="center" vertical="center" wrapText="1"/>
    </xf>
    <xf numFmtId="164" fontId="24" fillId="0" borderId="30" xfId="0" applyNumberFormat="1"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164" fontId="24" fillId="0" borderId="4" xfId="0" applyNumberFormat="1" applyFont="1" applyFill="1" applyBorder="1" applyAlignment="1">
      <alignment horizontal="center" vertical="center" wrapText="1"/>
    </xf>
    <xf numFmtId="0" fontId="10" fillId="17" borderId="6"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0" fillId="17" borderId="3" xfId="0" applyFont="1" applyFill="1" applyBorder="1" applyAlignment="1">
      <alignment horizontal="center" vertical="center" wrapText="1"/>
    </xf>
    <xf numFmtId="164" fontId="24" fillId="18" borderId="6" xfId="0" applyNumberFormat="1" applyFont="1" applyFill="1" applyBorder="1" applyAlignment="1">
      <alignment horizontal="center" vertical="center" wrapText="1"/>
    </xf>
    <xf numFmtId="164" fontId="24" fillId="18" borderId="58" xfId="0" applyNumberFormat="1" applyFont="1" applyFill="1" applyBorder="1" applyAlignment="1">
      <alignment horizontal="center" vertical="center" wrapText="1"/>
    </xf>
    <xf numFmtId="164" fontId="24" fillId="18" borderId="3" xfId="0" applyNumberFormat="1" applyFont="1" applyFill="1" applyBorder="1" applyAlignment="1">
      <alignment horizontal="center" vertical="center" wrapText="1"/>
    </xf>
    <xf numFmtId="0" fontId="22" fillId="2" borderId="25" xfId="0" applyFont="1" applyFill="1" applyBorder="1" applyAlignment="1">
      <alignment horizontal="center"/>
    </xf>
    <xf numFmtId="0" fontId="22" fillId="2" borderId="24" xfId="0" applyFont="1" applyFill="1" applyBorder="1" applyAlignment="1">
      <alignment horizontal="center"/>
    </xf>
    <xf numFmtId="0" fontId="22" fillId="2" borderId="2" xfId="0" applyFont="1" applyFill="1" applyBorder="1" applyAlignment="1">
      <alignment horizontal="center"/>
    </xf>
    <xf numFmtId="0" fontId="23" fillId="8" borderId="25" xfId="0" applyFont="1" applyFill="1" applyBorder="1" applyAlignment="1">
      <alignment horizontal="center"/>
    </xf>
    <xf numFmtId="0" fontId="23" fillId="8" borderId="24" xfId="0" applyFont="1" applyFill="1" applyBorder="1" applyAlignment="1">
      <alignment horizontal="center"/>
    </xf>
    <xf numFmtId="0" fontId="23" fillId="8" borderId="2" xfId="0" applyFont="1" applyFill="1" applyBorder="1" applyAlignment="1">
      <alignment horizontal="center"/>
    </xf>
    <xf numFmtId="0" fontId="47" fillId="4" borderId="14" xfId="0" applyFont="1" applyFill="1" applyBorder="1" applyAlignment="1">
      <alignment horizontal="center"/>
    </xf>
    <xf numFmtId="0" fontId="47" fillId="4" borderId="57" xfId="0" applyFont="1" applyFill="1" applyBorder="1" applyAlignment="1">
      <alignment horizontal="center"/>
    </xf>
    <xf numFmtId="0" fontId="47" fillId="5" borderId="25" xfId="0" applyFont="1" applyFill="1" applyBorder="1" applyAlignment="1">
      <alignment horizontal="center" vertical="center"/>
    </xf>
    <xf numFmtId="0" fontId="47" fillId="5" borderId="24" xfId="0" applyFont="1" applyFill="1" applyBorder="1" applyAlignment="1">
      <alignment horizontal="center" vertical="center"/>
    </xf>
    <xf numFmtId="0" fontId="47" fillId="5" borderId="2" xfId="0" applyFont="1" applyFill="1" applyBorder="1" applyAlignment="1">
      <alignment horizontal="center" vertical="center"/>
    </xf>
    <xf numFmtId="0" fontId="26" fillId="2" borderId="53" xfId="0" applyFont="1" applyFill="1" applyBorder="1" applyAlignment="1">
      <alignment horizontal="center"/>
    </xf>
    <xf numFmtId="0" fontId="26" fillId="2" borderId="35" xfId="0" applyFont="1" applyFill="1" applyBorder="1" applyAlignment="1">
      <alignment horizontal="center"/>
    </xf>
    <xf numFmtId="0" fontId="47" fillId="5" borderId="22" xfId="0" applyFont="1" applyFill="1" applyBorder="1" applyAlignment="1">
      <alignment horizontal="center" vertical="center"/>
    </xf>
    <xf numFmtId="0" fontId="47" fillId="5" borderId="7" xfId="0" applyFont="1" applyFill="1" applyBorder="1" applyAlignment="1">
      <alignment horizontal="center" vertical="center"/>
    </xf>
    <xf numFmtId="0" fontId="47" fillId="5" borderId="30" xfId="0" applyFont="1" applyFill="1" applyBorder="1" applyAlignment="1">
      <alignment horizontal="center" vertical="center"/>
    </xf>
    <xf numFmtId="0" fontId="47" fillId="5" borderId="25" xfId="0" applyFont="1" applyFill="1" applyBorder="1" applyAlignment="1">
      <alignment horizontal="center"/>
    </xf>
    <xf numFmtId="0" fontId="47" fillId="5" borderId="24" xfId="0" applyFont="1" applyFill="1" applyBorder="1" applyAlignment="1">
      <alignment horizontal="center"/>
    </xf>
    <xf numFmtId="0" fontId="47" fillId="5" borderId="2" xfId="0" applyFont="1" applyFill="1" applyBorder="1" applyAlignment="1">
      <alignment horizontal="center"/>
    </xf>
    <xf numFmtId="164" fontId="24" fillId="0" borderId="6" xfId="0" applyNumberFormat="1" applyFont="1" applyFill="1" applyBorder="1" applyAlignment="1">
      <alignment horizontal="center" vertical="center" wrapText="1"/>
    </xf>
    <xf numFmtId="164" fontId="24" fillId="0" borderId="58" xfId="0" applyNumberFormat="1" applyFont="1" applyFill="1" applyBorder="1" applyAlignment="1">
      <alignment horizontal="center" vertical="center" wrapText="1"/>
    </xf>
    <xf numFmtId="164" fontId="24" fillId="0" borderId="3" xfId="0" applyNumberFormat="1" applyFont="1" applyFill="1" applyBorder="1" applyAlignment="1">
      <alignment horizontal="center" vertical="center" wrapText="1"/>
    </xf>
    <xf numFmtId="0" fontId="59" fillId="5" borderId="25" xfId="0" applyFont="1" applyFill="1" applyBorder="1" applyAlignment="1">
      <alignment horizontal="center"/>
    </xf>
    <xf numFmtId="0" fontId="59" fillId="5" borderId="24" xfId="0" applyFont="1" applyFill="1" applyBorder="1" applyAlignment="1">
      <alignment horizontal="center"/>
    </xf>
    <xf numFmtId="0" fontId="59" fillId="5" borderId="2" xfId="0" applyFont="1" applyFill="1" applyBorder="1" applyAlignment="1">
      <alignment horizontal="center"/>
    </xf>
    <xf numFmtId="0" fontId="28" fillId="0" borderId="7" xfId="0" applyFont="1" applyBorder="1" applyAlignment="1">
      <alignment horizontal="left" vertical="top" wrapText="1"/>
    </xf>
    <xf numFmtId="0" fontId="47" fillId="9" borderId="25" xfId="0" applyFont="1" applyFill="1" applyBorder="1" applyAlignment="1">
      <alignment horizontal="center"/>
    </xf>
    <xf numFmtId="0" fontId="47" fillId="9" borderId="24" xfId="0" applyFont="1" applyFill="1" applyBorder="1" applyAlignment="1">
      <alignment horizontal="center"/>
    </xf>
    <xf numFmtId="0" fontId="47" fillId="9" borderId="2" xfId="0" applyFont="1" applyFill="1" applyBorder="1" applyAlignment="1">
      <alignment horizontal="center"/>
    </xf>
    <xf numFmtId="0" fontId="14" fillId="5" borderId="24" xfId="0" applyFont="1" applyFill="1" applyBorder="1" applyAlignment="1">
      <alignment horizontal="center" vertical="center" wrapText="1"/>
    </xf>
    <xf numFmtId="0" fontId="59" fillId="5" borderId="25" xfId="0" applyFont="1" applyFill="1" applyBorder="1" applyAlignment="1">
      <alignment horizontal="center" wrapText="1"/>
    </xf>
    <xf numFmtId="0" fontId="59" fillId="5" borderId="24" xfId="0" applyFont="1" applyFill="1" applyBorder="1" applyAlignment="1">
      <alignment horizontal="center" wrapText="1"/>
    </xf>
    <xf numFmtId="0" fontId="59" fillId="5" borderId="2" xfId="0" applyFont="1" applyFill="1" applyBorder="1" applyAlignment="1">
      <alignment horizontal="center" wrapText="1"/>
    </xf>
    <xf numFmtId="0" fontId="91" fillId="0" borderId="0" xfId="0" applyFont="1" applyFill="1" applyBorder="1" applyAlignment="1">
      <alignment horizontal="left" vertical="top" wrapText="1"/>
    </xf>
    <xf numFmtId="0" fontId="91" fillId="0" borderId="7" xfId="0" applyFont="1" applyFill="1" applyBorder="1" applyAlignment="1">
      <alignment horizontal="left" vertical="top" wrapText="1"/>
    </xf>
    <xf numFmtId="0" fontId="14" fillId="5" borderId="22" xfId="0" applyFont="1" applyFill="1" applyBorder="1" applyAlignment="1">
      <alignment horizontal="center" vertical="center" wrapText="1"/>
    </xf>
    <xf numFmtId="0" fontId="14" fillId="5" borderId="30" xfId="0" applyFont="1" applyFill="1" applyBorder="1" applyAlignment="1">
      <alignment horizontal="center" vertical="center" wrapText="1"/>
    </xf>
    <xf numFmtId="3" fontId="34" fillId="0" borderId="0" xfId="0" applyNumberFormat="1" applyFont="1" applyFill="1" applyBorder="1" applyAlignment="1">
      <alignment horizontal="left" vertical="top" wrapText="1"/>
    </xf>
    <xf numFmtId="3" fontId="0" fillId="3" borderId="65"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164" fontId="0" fillId="4" borderId="66" xfId="0" applyNumberFormat="1" applyFont="1" applyFill="1" applyBorder="1" applyAlignment="1">
      <alignment horizontal="center" vertical="center"/>
    </xf>
    <xf numFmtId="164" fontId="0" fillId="4" borderId="38" xfId="0" applyNumberFormat="1" applyFont="1" applyFill="1" applyBorder="1" applyAlignment="1">
      <alignment horizontal="center" vertical="center"/>
    </xf>
    <xf numFmtId="169" fontId="43" fillId="8" borderId="25" xfId="0" applyNumberFormat="1" applyFont="1" applyFill="1" applyBorder="1" applyAlignment="1">
      <alignment horizontal="center" wrapText="1"/>
    </xf>
    <xf numFmtId="169" fontId="43" fillId="8" borderId="33" xfId="0" applyNumberFormat="1" applyFont="1" applyFill="1" applyBorder="1" applyAlignment="1">
      <alignment horizontal="center" wrapText="1"/>
    </xf>
    <xf numFmtId="168" fontId="24" fillId="3" borderId="51" xfId="0" applyNumberFormat="1" applyFont="1" applyFill="1" applyBorder="1" applyAlignment="1">
      <alignment horizontal="center" vertical="center" wrapText="1"/>
    </xf>
    <xf numFmtId="168" fontId="24" fillId="3" borderId="52" xfId="0" applyNumberFormat="1"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59" fillId="5" borderId="25" xfId="0" applyFont="1" applyFill="1" applyBorder="1" applyAlignment="1">
      <alignment horizontal="center" vertical="center" wrapText="1"/>
    </xf>
    <xf numFmtId="0" fontId="59" fillId="5" borderId="24" xfId="0" applyFont="1" applyFill="1" applyBorder="1" applyAlignment="1">
      <alignment horizontal="center" vertical="center" wrapText="1"/>
    </xf>
    <xf numFmtId="0" fontId="59" fillId="5" borderId="2" xfId="0" applyFont="1" applyFill="1" applyBorder="1" applyAlignment="1">
      <alignment horizontal="center" vertical="center" wrapText="1"/>
    </xf>
    <xf numFmtId="0" fontId="59" fillId="5" borderId="22"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59" fillId="5" borderId="30" xfId="0" applyFont="1" applyFill="1" applyBorder="1" applyAlignment="1">
      <alignment horizontal="center" vertical="center" wrapText="1"/>
    </xf>
    <xf numFmtId="0" fontId="16" fillId="3" borderId="7" xfId="0" applyFont="1" applyFill="1" applyBorder="1" applyAlignment="1">
      <alignment horizontal="left" vertical="top" wrapText="1"/>
    </xf>
    <xf numFmtId="0" fontId="60" fillId="5" borderId="25" xfId="0" applyFont="1" applyFill="1" applyBorder="1" applyAlignment="1">
      <alignment horizontal="center" wrapText="1"/>
    </xf>
    <xf numFmtId="0" fontId="60" fillId="5" borderId="24" xfId="0" applyFont="1" applyFill="1" applyBorder="1" applyAlignment="1">
      <alignment horizontal="center" wrapText="1"/>
    </xf>
    <xf numFmtId="0" fontId="60" fillId="5" borderId="2" xfId="0" applyFont="1" applyFill="1" applyBorder="1" applyAlignment="1">
      <alignment horizontal="center" wrapText="1"/>
    </xf>
    <xf numFmtId="0" fontId="86" fillId="0" borderId="0" xfId="0" applyFont="1" applyFill="1" applyBorder="1" applyAlignment="1">
      <alignment horizontal="left" vertical="top" wrapText="1"/>
    </xf>
    <xf numFmtId="169" fontId="23" fillId="9" borderId="25" xfId="0" applyNumberFormat="1" applyFont="1" applyFill="1" applyBorder="1" applyAlignment="1">
      <alignment horizontal="center"/>
    </xf>
    <xf numFmtId="169" fontId="23" fillId="9" borderId="24" xfId="0" applyNumberFormat="1" applyFont="1" applyFill="1" applyBorder="1" applyAlignment="1">
      <alignment horizontal="center"/>
    </xf>
    <xf numFmtId="169" fontId="23" fillId="9" borderId="2" xfId="0" applyNumberFormat="1" applyFont="1" applyFill="1" applyBorder="1" applyAlignment="1">
      <alignment horizontal="center"/>
    </xf>
    <xf numFmtId="0" fontId="47" fillId="5" borderId="23" xfId="0" applyFont="1" applyFill="1" applyBorder="1" applyAlignment="1">
      <alignment horizontal="center"/>
    </xf>
    <xf numFmtId="0" fontId="47" fillId="5" borderId="8" xfId="0" applyFont="1" applyFill="1" applyBorder="1" applyAlignment="1">
      <alignment horizontal="center"/>
    </xf>
    <xf numFmtId="0" fontId="47" fillId="5" borderId="4" xfId="0" applyFont="1" applyFill="1" applyBorder="1" applyAlignment="1">
      <alignment horizontal="center"/>
    </xf>
    <xf numFmtId="0" fontId="14" fillId="5" borderId="67"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14" fillId="5" borderId="61" xfId="0" applyFont="1" applyFill="1" applyBorder="1" applyAlignment="1">
      <alignment horizontal="center" vertical="center" wrapText="1"/>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43" fillId="8" borderId="25" xfId="0" applyFont="1" applyFill="1" applyBorder="1" applyAlignment="1">
      <alignment horizontal="center" vertical="center" wrapText="1"/>
    </xf>
    <xf numFmtId="0" fontId="43" fillId="8" borderId="24"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90" fillId="0" borderId="0" xfId="1" applyFont="1" applyAlignment="1">
      <alignment horizontal="left" vertical="top" wrapText="1"/>
    </xf>
    <xf numFmtId="0" fontId="29" fillId="0" borderId="0" xfId="0" applyFont="1" applyAlignment="1">
      <alignment horizontal="left" vertical="top" wrapText="1"/>
    </xf>
    <xf numFmtId="0" fontId="58" fillId="8" borderId="25" xfId="0" applyFont="1" applyFill="1" applyBorder="1" applyAlignment="1">
      <alignment horizontal="center" vertical="top"/>
    </xf>
    <xf numFmtId="0" fontId="58" fillId="8" borderId="24" xfId="0" applyFont="1" applyFill="1" applyBorder="1" applyAlignment="1">
      <alignment horizontal="center" vertical="top"/>
    </xf>
    <xf numFmtId="0" fontId="58" fillId="8" borderId="2" xfId="0" applyFont="1" applyFill="1" applyBorder="1" applyAlignment="1">
      <alignment horizontal="center" vertical="top"/>
    </xf>
    <xf numFmtId="0" fontId="58" fillId="5" borderId="22" xfId="0" applyFont="1" applyFill="1" applyBorder="1" applyAlignment="1">
      <alignment horizontal="center" vertical="top" wrapText="1"/>
    </xf>
    <xf numFmtId="0" fontId="58" fillId="5" borderId="7" xfId="0" applyFont="1" applyFill="1" applyBorder="1" applyAlignment="1">
      <alignment horizontal="center" vertical="top"/>
    </xf>
    <xf numFmtId="0" fontId="58" fillId="5" borderId="30" xfId="0" applyFont="1" applyFill="1" applyBorder="1" applyAlignment="1">
      <alignment horizontal="center" vertical="top"/>
    </xf>
    <xf numFmtId="0" fontId="23" fillId="5" borderId="22" xfId="0" applyFont="1" applyFill="1" applyBorder="1" applyAlignment="1">
      <alignment horizontal="center" vertical="top" wrapText="1"/>
    </xf>
    <xf numFmtId="0" fontId="23" fillId="5" borderId="7" xfId="0" applyFont="1" applyFill="1" applyBorder="1" applyAlignment="1">
      <alignment horizontal="center" vertical="top"/>
    </xf>
    <xf numFmtId="0" fontId="23" fillId="5" borderId="30" xfId="0" applyFont="1" applyFill="1" applyBorder="1" applyAlignment="1">
      <alignment horizontal="center" vertical="top"/>
    </xf>
    <xf numFmtId="0" fontId="62" fillId="2" borderId="22"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30" xfId="0" applyFont="1" applyFill="1" applyBorder="1" applyAlignment="1">
      <alignment horizontal="center" vertical="center" wrapText="1"/>
    </xf>
    <xf numFmtId="0" fontId="62" fillId="2" borderId="25" xfId="0" applyFont="1" applyFill="1" applyBorder="1" applyAlignment="1">
      <alignment horizontal="center" vertical="center" wrapText="1"/>
    </xf>
    <xf numFmtId="0" fontId="62" fillId="2" borderId="24"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58" fillId="5" borderId="25" xfId="0" applyFont="1" applyFill="1" applyBorder="1" applyAlignment="1">
      <alignment horizontal="center" vertical="top" wrapText="1"/>
    </xf>
    <xf numFmtId="0" fontId="58" fillId="5" borderId="24" xfId="0" applyFont="1" applyFill="1" applyBorder="1" applyAlignment="1">
      <alignment horizontal="center" vertical="top" wrapText="1"/>
    </xf>
    <xf numFmtId="0" fontId="58" fillId="5" borderId="2" xfId="0" applyFont="1" applyFill="1" applyBorder="1" applyAlignment="1">
      <alignment horizontal="center" vertical="top" wrapText="1"/>
    </xf>
    <xf numFmtId="0" fontId="24" fillId="3" borderId="42" xfId="0"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44" xfId="0" applyFill="1" applyBorder="1" applyAlignment="1">
      <alignment horizontal="center" vertical="center" wrapText="1"/>
    </xf>
    <xf numFmtId="0" fontId="29" fillId="0" borderId="0" xfId="0" applyFont="1" applyAlignment="1">
      <alignment horizontal="left" vertical="top"/>
    </xf>
    <xf numFmtId="0" fontId="14" fillId="8" borderId="25" xfId="0" applyFont="1" applyFill="1" applyBorder="1" applyAlignment="1">
      <alignment horizontal="center" wrapText="1"/>
    </xf>
    <xf numFmtId="0" fontId="14" fillId="8" borderId="24" xfId="0" applyFont="1" applyFill="1" applyBorder="1" applyAlignment="1">
      <alignment horizontal="center" wrapText="1"/>
    </xf>
    <xf numFmtId="0" fontId="14" fillId="8" borderId="2" xfId="0" applyFont="1" applyFill="1" applyBorder="1" applyAlignment="1">
      <alignment horizontal="center" wrapText="1"/>
    </xf>
    <xf numFmtId="0" fontId="9" fillId="0" borderId="7" xfId="0" applyFont="1" applyBorder="1" applyAlignment="1">
      <alignment horizontal="left" vertical="top" wrapText="1"/>
    </xf>
    <xf numFmtId="164" fontId="0" fillId="3" borderId="6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3" fontId="0" fillId="3" borderId="51" xfId="0" applyNumberFormat="1" applyFont="1" applyFill="1" applyBorder="1" applyAlignment="1">
      <alignment horizontal="center" vertical="center"/>
    </xf>
    <xf numFmtId="3" fontId="0" fillId="3" borderId="52" xfId="0" applyNumberFormat="1" applyFont="1" applyFill="1" applyBorder="1" applyAlignment="1">
      <alignment horizontal="center" vertical="center"/>
    </xf>
    <xf numFmtId="3" fontId="0" fillId="3" borderId="92" xfId="0" applyNumberFormat="1" applyFont="1" applyFill="1" applyBorder="1" applyAlignment="1">
      <alignment horizontal="center" vertical="center"/>
    </xf>
    <xf numFmtId="3" fontId="0" fillId="3" borderId="104" xfId="0" applyNumberFormat="1" applyFont="1" applyFill="1" applyBorder="1" applyAlignment="1">
      <alignment horizontal="center" vertical="center"/>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2" fontId="0" fillId="3" borderId="25" xfId="0" quotePrefix="1" applyNumberFormat="1" applyFont="1" applyFill="1" applyBorder="1" applyAlignment="1">
      <alignment horizontal="center" vertical="center"/>
    </xf>
    <xf numFmtId="2" fontId="0" fillId="3" borderId="2" xfId="0" quotePrefix="1"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172" fontId="23" fillId="8" borderId="25" xfId="0" applyNumberFormat="1" applyFont="1" applyFill="1" applyBorder="1" applyAlignment="1">
      <alignment horizontal="center"/>
    </xf>
    <xf numFmtId="172" fontId="23" fillId="8" borderId="24" xfId="0" applyNumberFormat="1" applyFont="1" applyFill="1" applyBorder="1" applyAlignment="1">
      <alignment horizontal="center"/>
    </xf>
    <xf numFmtId="172" fontId="23" fillId="8" borderId="2" xfId="0" applyNumberFormat="1" applyFont="1" applyFill="1" applyBorder="1" applyAlignment="1">
      <alignment horizontal="center"/>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0" fillId="3" borderId="9" xfId="2" quotePrefix="1" applyNumberFormat="1" applyFont="1" applyFill="1" applyBorder="1" applyAlignment="1">
      <alignment horizontal="center" vertical="center"/>
    </xf>
    <xf numFmtId="0" fontId="0" fillId="3" borderId="5" xfId="2" quotePrefix="1" applyNumberFormat="1" applyFont="1" applyFill="1" applyBorder="1" applyAlignment="1">
      <alignment horizontal="center" vertical="center"/>
    </xf>
    <xf numFmtId="0" fontId="47" fillId="11" borderId="25" xfId="0" applyFont="1" applyFill="1" applyBorder="1" applyAlignment="1">
      <alignment horizontal="center"/>
    </xf>
    <xf numFmtId="0" fontId="47" fillId="11" borderId="24" xfId="0" applyFont="1" applyFill="1" applyBorder="1" applyAlignment="1">
      <alignment horizontal="center"/>
    </xf>
    <xf numFmtId="0" fontId="47" fillId="11" borderId="2" xfId="0" applyFont="1" applyFill="1" applyBorder="1" applyAlignment="1">
      <alignment horizontal="center"/>
    </xf>
    <xf numFmtId="169" fontId="23" fillId="8" borderId="25" xfId="0" applyNumberFormat="1" applyFont="1" applyFill="1" applyBorder="1" applyAlignment="1">
      <alignment horizontal="center"/>
    </xf>
    <xf numFmtId="169" fontId="23" fillId="8" borderId="24" xfId="0" applyNumberFormat="1" applyFont="1" applyFill="1" applyBorder="1" applyAlignment="1">
      <alignment horizontal="center"/>
    </xf>
    <xf numFmtId="169" fontId="23" fillId="8" borderId="2" xfId="0" applyNumberFormat="1" applyFont="1" applyFill="1" applyBorder="1" applyAlignment="1">
      <alignment horizontal="center"/>
    </xf>
    <xf numFmtId="10" fontId="0" fillId="3" borderId="32" xfId="0" quotePrefix="1" applyNumberFormat="1" applyFont="1" applyFill="1" applyBorder="1" applyAlignment="1">
      <alignment horizontal="center" vertical="center"/>
    </xf>
    <xf numFmtId="10" fontId="0" fillId="3" borderId="17" xfId="0" quotePrefix="1" applyNumberFormat="1" applyFont="1" applyFill="1" applyBorder="1" applyAlignment="1">
      <alignment horizontal="center" vertical="center"/>
    </xf>
    <xf numFmtId="10" fontId="0" fillId="3" borderId="53" xfId="0" quotePrefix="1" applyNumberFormat="1" applyFont="1" applyFill="1" applyBorder="1" applyAlignment="1">
      <alignment horizontal="center" vertical="center"/>
    </xf>
    <xf numFmtId="10" fontId="0" fillId="3" borderId="59" xfId="0" quotePrefix="1" applyNumberFormat="1" applyFont="1" applyFill="1" applyBorder="1" applyAlignment="1">
      <alignment horizontal="center" vertical="center"/>
    </xf>
    <xf numFmtId="10" fontId="0" fillId="3" borderId="78" xfId="0" quotePrefix="1" applyNumberFormat="1" applyFont="1" applyFill="1" applyBorder="1" applyAlignment="1">
      <alignment horizontal="center" vertical="center"/>
    </xf>
    <xf numFmtId="10" fontId="0" fillId="3" borderId="37" xfId="0" quotePrefix="1" applyNumberFormat="1" applyFont="1" applyFill="1" applyBorder="1" applyAlignment="1">
      <alignment horizontal="center" vertical="center"/>
    </xf>
    <xf numFmtId="10" fontId="0" fillId="3" borderId="51" xfId="0" quotePrefix="1" applyNumberFormat="1" applyFont="1" applyFill="1" applyBorder="1" applyAlignment="1">
      <alignment horizontal="center" vertical="center"/>
    </xf>
    <xf numFmtId="10" fontId="0" fillId="3" borderId="52" xfId="0" quotePrefix="1" applyNumberFormat="1" applyFont="1" applyFill="1" applyBorder="1" applyAlignment="1">
      <alignment horizontal="center" vertical="center"/>
    </xf>
    <xf numFmtId="0" fontId="27" fillId="0" borderId="7" xfId="0" applyFont="1" applyBorder="1" applyAlignment="1">
      <alignment horizontal="left" vertical="top" wrapText="1"/>
    </xf>
    <xf numFmtId="0" fontId="110" fillId="0" borderId="7" xfId="0" applyFont="1" applyBorder="1" applyAlignment="1">
      <alignment horizontal="left" vertical="top" wrapText="1"/>
    </xf>
    <xf numFmtId="0" fontId="110" fillId="0" borderId="0" xfId="0" applyFont="1" applyBorder="1" applyAlignment="1">
      <alignment horizontal="left" vertical="top" wrapText="1"/>
    </xf>
    <xf numFmtId="172" fontId="23" fillId="8" borderId="25" xfId="3" applyNumberFormat="1" applyFont="1" applyFill="1" applyBorder="1" applyAlignment="1">
      <alignment horizontal="center" vertical="center" wrapText="1"/>
    </xf>
    <xf numFmtId="172" fontId="23" fillId="8" borderId="24" xfId="3" applyNumberFormat="1" applyFont="1" applyFill="1" applyBorder="1" applyAlignment="1">
      <alignment horizontal="center" vertical="center" wrapText="1"/>
    </xf>
    <xf numFmtId="172" fontId="23" fillId="8" borderId="2" xfId="3" applyNumberFormat="1" applyFont="1" applyFill="1" applyBorder="1" applyAlignment="1">
      <alignment horizontal="center" vertical="center" wrapText="1"/>
    </xf>
    <xf numFmtId="17" fontId="8" fillId="5" borderId="22" xfId="0" applyNumberFormat="1" applyFont="1" applyFill="1" applyBorder="1" applyAlignment="1">
      <alignment horizontal="center" vertical="center" textRotation="90" wrapText="1"/>
    </xf>
    <xf numFmtId="17" fontId="8" fillId="5" borderId="9" xfId="0" applyNumberFormat="1" applyFont="1" applyFill="1" applyBorder="1" applyAlignment="1">
      <alignment horizontal="center" vertical="center" textRotation="90" wrapText="1"/>
    </xf>
    <xf numFmtId="17" fontId="8" fillId="5" borderId="23" xfId="0" applyNumberFormat="1" applyFont="1" applyFill="1" applyBorder="1" applyAlignment="1">
      <alignment horizontal="center" vertical="center" textRotation="90" wrapText="1"/>
    </xf>
    <xf numFmtId="17" fontId="43" fillId="5" borderId="22" xfId="0" applyNumberFormat="1" applyFont="1" applyFill="1" applyBorder="1" applyAlignment="1">
      <alignment horizontal="center" vertical="center" textRotation="90" wrapText="1"/>
    </xf>
    <xf numFmtId="17" fontId="43" fillId="5" borderId="9" xfId="0" applyNumberFormat="1" applyFont="1" applyFill="1" applyBorder="1" applyAlignment="1">
      <alignment horizontal="center" vertical="center" textRotation="90" wrapText="1"/>
    </xf>
    <xf numFmtId="17" fontId="43" fillId="5" borderId="23" xfId="0" applyNumberFormat="1" applyFont="1" applyFill="1" applyBorder="1" applyAlignment="1">
      <alignment horizontal="center" vertical="center" textRotation="90" wrapText="1"/>
    </xf>
    <xf numFmtId="0" fontId="27" fillId="0" borderId="24" xfId="0" applyFont="1" applyBorder="1" applyAlignment="1">
      <alignment horizontal="left" vertical="top" wrapText="1"/>
    </xf>
    <xf numFmtId="0" fontId="56" fillId="5" borderId="25" xfId="0" applyFont="1" applyFill="1" applyBorder="1" applyAlignment="1">
      <alignment horizontal="center" vertical="center"/>
    </xf>
    <xf numFmtId="0" fontId="56" fillId="5" borderId="24" xfId="0" applyFont="1" applyFill="1" applyBorder="1" applyAlignment="1">
      <alignment horizontal="center" vertical="center"/>
    </xf>
    <xf numFmtId="0" fontId="56" fillId="5" borderId="2" xfId="0" applyFont="1" applyFill="1" applyBorder="1" applyAlignment="1">
      <alignment horizontal="center" vertical="center"/>
    </xf>
    <xf numFmtId="0" fontId="53" fillId="2" borderId="76" xfId="5" applyFont="1" applyFill="1" applyBorder="1" applyAlignment="1">
      <alignment horizontal="right" wrapText="1"/>
    </xf>
    <xf numFmtId="0" fontId="53" fillId="2" borderId="52" xfId="5" applyFont="1" applyFill="1" applyBorder="1" applyAlignment="1">
      <alignment horizontal="right" wrapText="1"/>
    </xf>
    <xf numFmtId="0" fontId="53" fillId="2" borderId="21" xfId="5" applyFont="1" applyFill="1" applyBorder="1" applyAlignment="1">
      <alignment horizontal="right" wrapText="1"/>
    </xf>
    <xf numFmtId="0" fontId="53" fillId="2" borderId="17" xfId="5" applyFont="1" applyFill="1" applyBorder="1" applyAlignment="1">
      <alignment horizontal="right" wrapText="1"/>
    </xf>
    <xf numFmtId="0" fontId="53" fillId="2" borderId="32" xfId="5" applyFont="1" applyFill="1" applyBorder="1" applyAlignment="1">
      <alignment horizontal="right" wrapText="1"/>
    </xf>
    <xf numFmtId="0" fontId="51" fillId="2" borderId="32" xfId="5" applyFont="1" applyFill="1" applyBorder="1" applyAlignment="1">
      <alignment horizontal="right" wrapText="1"/>
    </xf>
    <xf numFmtId="0" fontId="51" fillId="2" borderId="21" xfId="5" applyFont="1" applyFill="1" applyBorder="1" applyAlignment="1">
      <alignment horizontal="right" wrapText="1"/>
    </xf>
    <xf numFmtId="0" fontId="51" fillId="2" borderId="32" xfId="5" applyFont="1" applyFill="1" applyBorder="1" applyAlignment="1">
      <alignment horizontal="right"/>
    </xf>
    <xf numFmtId="0" fontId="51" fillId="2" borderId="21" xfId="5" applyFont="1" applyFill="1" applyBorder="1" applyAlignment="1">
      <alignment horizontal="right"/>
    </xf>
    <xf numFmtId="0" fontId="51" fillId="2" borderId="53" xfId="5" applyFont="1" applyFill="1" applyBorder="1" applyAlignment="1">
      <alignment horizontal="right"/>
    </xf>
    <xf numFmtId="0" fontId="51" fillId="2" borderId="77" xfId="5" applyFont="1" applyFill="1" applyBorder="1" applyAlignment="1">
      <alignment horizontal="right"/>
    </xf>
    <xf numFmtId="0" fontId="43" fillId="5" borderId="0" xfId="5" applyFont="1" applyFill="1" applyBorder="1" applyAlignment="1">
      <alignment horizontal="center"/>
    </xf>
    <xf numFmtId="0" fontId="43" fillId="5" borderId="5" xfId="5" applyFont="1" applyFill="1" applyBorder="1" applyAlignment="1">
      <alignment horizontal="center"/>
    </xf>
    <xf numFmtId="0" fontId="43" fillId="8" borderId="25" xfId="5" applyFont="1" applyFill="1" applyBorder="1" applyAlignment="1">
      <alignment horizontal="center"/>
    </xf>
    <xf numFmtId="0" fontId="43" fillId="8" borderId="24" xfId="5" applyFont="1" applyFill="1" applyBorder="1" applyAlignment="1">
      <alignment horizontal="center"/>
    </xf>
    <xf numFmtId="0" fontId="43" fillId="8" borderId="2" xfId="5" applyFont="1" applyFill="1" applyBorder="1" applyAlignment="1">
      <alignment horizontal="center"/>
    </xf>
    <xf numFmtId="0" fontId="51" fillId="3" borderId="23" xfId="5" applyFont="1" applyFill="1" applyBorder="1" applyAlignment="1">
      <alignment horizontal="left"/>
    </xf>
    <xf numFmtId="0" fontId="51" fillId="3" borderId="8" xfId="5" applyFont="1" applyFill="1" applyBorder="1" applyAlignment="1">
      <alignment horizontal="left"/>
    </xf>
    <xf numFmtId="0" fontId="51" fillId="3" borderId="4" xfId="5" applyFont="1" applyFill="1" applyBorder="1" applyAlignment="1">
      <alignment horizontal="left"/>
    </xf>
    <xf numFmtId="0" fontId="56" fillId="5" borderId="25" xfId="5" applyFont="1" applyFill="1" applyBorder="1" applyAlignment="1">
      <alignment horizontal="center"/>
    </xf>
    <xf numFmtId="0" fontId="56" fillId="5" borderId="24" xfId="5" applyFont="1" applyFill="1" applyBorder="1" applyAlignment="1">
      <alignment horizontal="center"/>
    </xf>
    <xf numFmtId="0" fontId="56" fillId="5" borderId="2" xfId="5" applyFont="1" applyFill="1" applyBorder="1" applyAlignment="1">
      <alignment horizontal="center"/>
    </xf>
    <xf numFmtId="0" fontId="4" fillId="2" borderId="32" xfId="5" applyFont="1" applyFill="1" applyBorder="1" applyAlignment="1">
      <alignment horizontal="right"/>
    </xf>
    <xf numFmtId="0" fontId="4" fillId="2" borderId="21" xfId="5" applyFont="1" applyFill="1" applyBorder="1" applyAlignment="1">
      <alignment horizontal="right"/>
    </xf>
    <xf numFmtId="0" fontId="51" fillId="4" borderId="23" xfId="5" applyFont="1" applyFill="1" applyBorder="1" applyAlignment="1">
      <alignment horizontal="left"/>
    </xf>
    <xf numFmtId="0" fontId="51" fillId="4" borderId="8" xfId="5" applyFont="1" applyFill="1" applyBorder="1" applyAlignment="1">
      <alignment horizontal="left"/>
    </xf>
    <xf numFmtId="0" fontId="51" fillId="4" borderId="4" xfId="5" applyFont="1" applyFill="1" applyBorder="1" applyAlignment="1">
      <alignment horizontal="left"/>
    </xf>
    <xf numFmtId="0" fontId="0" fillId="2" borderId="51" xfId="0" applyFont="1" applyFill="1" applyBorder="1" applyAlignment="1">
      <alignment horizontal="right"/>
    </xf>
    <xf numFmtId="0" fontId="0" fillId="2" borderId="76" xfId="0" applyFont="1" applyFill="1" applyBorder="1" applyAlignment="1">
      <alignment horizontal="right"/>
    </xf>
    <xf numFmtId="0" fontId="6" fillId="2" borderId="53" xfId="5" applyFont="1" applyFill="1" applyBorder="1" applyAlignment="1">
      <alignment horizontal="right"/>
    </xf>
    <xf numFmtId="0" fontId="0" fillId="0" borderId="77" xfId="0" applyBorder="1" applyAlignment="1">
      <alignment horizontal="right"/>
    </xf>
    <xf numFmtId="0" fontId="51" fillId="2" borderId="77" xfId="5" applyFont="1" applyFill="1" applyBorder="1" applyAlignment="1">
      <alignment horizontal="right" wrapText="1"/>
    </xf>
    <xf numFmtId="0" fontId="51" fillId="2" borderId="59" xfId="5" applyFont="1" applyFill="1" applyBorder="1" applyAlignment="1">
      <alignment horizontal="right" wrapText="1"/>
    </xf>
    <xf numFmtId="0" fontId="43" fillId="5" borderId="25" xfId="5" applyFont="1" applyFill="1" applyBorder="1" applyAlignment="1">
      <alignment horizontal="center"/>
    </xf>
    <xf numFmtId="0" fontId="43" fillId="5" borderId="24" xfId="5" applyFont="1" applyFill="1" applyBorder="1" applyAlignment="1">
      <alignment horizontal="center"/>
    </xf>
    <xf numFmtId="0" fontId="43" fillId="5" borderId="2" xfId="5" applyFont="1" applyFill="1" applyBorder="1" applyAlignment="1">
      <alignment horizontal="center"/>
    </xf>
    <xf numFmtId="0" fontId="4" fillId="0" borderId="21" xfId="0" applyFont="1" applyBorder="1" applyAlignment="1">
      <alignment horizontal="right"/>
    </xf>
    <xf numFmtId="0" fontId="53" fillId="2" borderId="55" xfId="5" applyFont="1" applyFill="1" applyBorder="1" applyAlignment="1">
      <alignment horizontal="right" wrapText="1"/>
    </xf>
    <xf numFmtId="0" fontId="53" fillId="2" borderId="45" xfId="5" applyFont="1" applyFill="1" applyBorder="1" applyAlignment="1">
      <alignment horizontal="right" wrapText="1"/>
    </xf>
    <xf numFmtId="0" fontId="53" fillId="2" borderId="40" xfId="5" applyFont="1" applyFill="1" applyBorder="1" applyAlignment="1">
      <alignment horizontal="right" wrapText="1"/>
    </xf>
    <xf numFmtId="0" fontId="53" fillId="2" borderId="53" xfId="5" applyFont="1" applyFill="1" applyBorder="1" applyAlignment="1">
      <alignment horizontal="right"/>
    </xf>
    <xf numFmtId="0" fontId="53" fillId="2" borderId="77" xfId="5" applyFont="1" applyFill="1" applyBorder="1" applyAlignment="1">
      <alignment horizontal="right"/>
    </xf>
    <xf numFmtId="0" fontId="53" fillId="2" borderId="51" xfId="5" applyFont="1" applyFill="1" applyBorder="1" applyAlignment="1">
      <alignment horizontal="right"/>
    </xf>
    <xf numFmtId="0" fontId="53" fillId="2" borderId="76" xfId="5" applyFont="1" applyFill="1" applyBorder="1" applyAlignment="1">
      <alignment horizontal="right"/>
    </xf>
    <xf numFmtId="0" fontId="51" fillId="2" borderId="8" xfId="5" applyFont="1" applyFill="1" applyBorder="1" applyAlignment="1">
      <alignment horizontal="right" wrapText="1"/>
    </xf>
    <xf numFmtId="0" fontId="51" fillId="2" borderId="4" xfId="5" applyFont="1" applyFill="1" applyBorder="1" applyAlignment="1">
      <alignment horizontal="right" wrapText="1"/>
    </xf>
    <xf numFmtId="0" fontId="65" fillId="5" borderId="22" xfId="5" applyFont="1" applyFill="1" applyBorder="1" applyAlignment="1">
      <alignment horizontal="center" vertical="center"/>
    </xf>
    <xf numFmtId="0" fontId="65" fillId="5" borderId="7" xfId="5" applyFont="1" applyFill="1" applyBorder="1" applyAlignment="1">
      <alignment horizontal="center" vertical="center"/>
    </xf>
    <xf numFmtId="0" fontId="65" fillId="5" borderId="30" xfId="5" applyFont="1" applyFill="1" applyBorder="1" applyAlignment="1">
      <alignment horizontal="center" vertical="center"/>
    </xf>
    <xf numFmtId="0" fontId="65" fillId="5" borderId="23" xfId="5" applyFont="1" applyFill="1" applyBorder="1" applyAlignment="1">
      <alignment horizontal="center" vertical="center"/>
    </xf>
    <xf numFmtId="0" fontId="65" fillId="5" borderId="8" xfId="5" applyFont="1" applyFill="1" applyBorder="1" applyAlignment="1">
      <alignment horizontal="center" vertical="center"/>
    </xf>
    <xf numFmtId="0" fontId="65" fillId="5" borderId="4" xfId="5" applyFont="1" applyFill="1" applyBorder="1" applyAlignment="1">
      <alignment horizontal="center" vertical="center"/>
    </xf>
    <xf numFmtId="0" fontId="5" fillId="0" borderId="0" xfId="5" applyFont="1" applyBorder="1" applyAlignment="1">
      <alignment vertical="top" wrapText="1"/>
    </xf>
    <xf numFmtId="0" fontId="5" fillId="0" borderId="0" xfId="5" applyFont="1" applyFill="1" applyBorder="1" applyAlignment="1">
      <alignment horizontal="left" vertical="top" wrapText="1"/>
    </xf>
    <xf numFmtId="0" fontId="43" fillId="8" borderId="25" xfId="5" applyFont="1" applyFill="1" applyBorder="1" applyAlignment="1">
      <alignment horizontal="center" vertical="center" wrapText="1"/>
    </xf>
    <xf numFmtId="0" fontId="43" fillId="8" borderId="24" xfId="5" applyFont="1" applyFill="1" applyBorder="1" applyAlignment="1">
      <alignment horizontal="center" vertical="center" wrapText="1"/>
    </xf>
    <xf numFmtId="0" fontId="43" fillId="8" borderId="2" xfId="5" applyFont="1" applyFill="1" applyBorder="1" applyAlignment="1">
      <alignment horizontal="center" vertical="center" wrapText="1"/>
    </xf>
    <xf numFmtId="0" fontId="43" fillId="8" borderId="22" xfId="5" applyFont="1" applyFill="1" applyBorder="1" applyAlignment="1">
      <alignment horizontal="center" vertical="center" wrapText="1"/>
    </xf>
    <xf numFmtId="0" fontId="43" fillId="8" borderId="7" xfId="5" applyFont="1" applyFill="1" applyBorder="1" applyAlignment="1">
      <alignment horizontal="center" vertical="center" wrapText="1"/>
    </xf>
    <xf numFmtId="0" fontId="43" fillId="8" borderId="30" xfId="5" applyFont="1" applyFill="1" applyBorder="1" applyAlignment="1">
      <alignment horizontal="center" vertical="center" wrapText="1"/>
    </xf>
    <xf numFmtId="0" fontId="101" fillId="0" borderId="0" xfId="0" applyFont="1" applyBorder="1" applyAlignment="1">
      <alignment horizontal="left" vertical="top" wrapText="1"/>
    </xf>
    <xf numFmtId="0" fontId="101" fillId="0" borderId="0" xfId="0" applyFont="1" applyAlignment="1">
      <alignment horizontal="left" vertical="top" wrapText="1"/>
    </xf>
    <xf numFmtId="4" fontId="9" fillId="0" borderId="23" xfId="5" applyNumberFormat="1" applyFont="1" applyFill="1" applyBorder="1" applyAlignment="1">
      <alignment horizontal="center" vertical="center"/>
    </xf>
    <xf numFmtId="4" fontId="9" fillId="0" borderId="4" xfId="5" applyNumberFormat="1" applyFont="1" applyFill="1" applyBorder="1" applyAlignment="1">
      <alignment horizontal="center" vertical="center"/>
    </xf>
    <xf numFmtId="4" fontId="9" fillId="0" borderId="25" xfId="5" applyNumberFormat="1" applyFont="1" applyFill="1" applyBorder="1" applyAlignment="1">
      <alignment horizontal="center" vertical="center"/>
    </xf>
    <xf numFmtId="4" fontId="9" fillId="0" borderId="2" xfId="5" applyNumberFormat="1" applyFont="1" applyFill="1" applyBorder="1" applyAlignment="1">
      <alignment horizontal="center" vertical="center"/>
    </xf>
    <xf numFmtId="4" fontId="9" fillId="0" borderId="24" xfId="5" applyNumberFormat="1" applyFont="1" applyFill="1" applyBorder="1" applyAlignment="1">
      <alignment horizontal="center" vertical="center"/>
    </xf>
    <xf numFmtId="0" fontId="100" fillId="0" borderId="0" xfId="0" applyFont="1" applyFill="1" applyBorder="1" applyAlignment="1">
      <alignment horizontal="left" vertical="top" wrapText="1"/>
    </xf>
    <xf numFmtId="0" fontId="100" fillId="0" borderId="0" xfId="0" applyFont="1" applyFill="1" applyAlignment="1">
      <alignment horizontal="left" vertical="top" wrapText="1"/>
    </xf>
    <xf numFmtId="0" fontId="71" fillId="0" borderId="0" xfId="0" applyFont="1" applyAlignment="1">
      <alignment vertical="top" wrapText="1"/>
    </xf>
    <xf numFmtId="0" fontId="71" fillId="0" borderId="0" xfId="0" applyFont="1" applyAlignment="1">
      <alignment vertical="top"/>
    </xf>
    <xf numFmtId="0" fontId="0" fillId="0" borderId="0" xfId="0" applyFont="1" applyAlignment="1">
      <alignment horizontal="left" vertical="top" wrapText="1"/>
    </xf>
    <xf numFmtId="0" fontId="63" fillId="5" borderId="0" xfId="0" applyFont="1" applyFill="1" applyBorder="1" applyAlignment="1">
      <alignment horizontal="center" vertical="center" wrapText="1"/>
    </xf>
  </cellXfs>
  <cellStyles count="13">
    <cellStyle name="Comma 2" xfId="4"/>
    <cellStyle name="Comma 3" xfId="11"/>
    <cellStyle name="Currency" xfId="6" builtinId="4"/>
    <cellStyle name="Hyperlink" xfId="1" builtinId="8"/>
    <cellStyle name="Normal" xfId="0" builtinId="0"/>
    <cellStyle name="Normal 2" xfId="5"/>
    <cellStyle name="Normal 2 2" xfId="8"/>
    <cellStyle name="Normal 3" xfId="3"/>
    <cellStyle name="Normal 3 2" xfId="9"/>
    <cellStyle name="Normal 4" xfId="7"/>
    <cellStyle name="Normal 5" xfId="12"/>
    <cellStyle name="Percent" xfId="2" builtinId="5"/>
    <cellStyle name="Percent 2" xfId="10"/>
  </cellStyles>
  <dxfs count="0"/>
  <tableStyles count="0" defaultTableStyle="TableStyleMedium2" defaultPivotStyle="PivotStyleLight16"/>
  <colors>
    <mruColors>
      <color rgb="FF71FF71"/>
      <color rgb="FFCC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chemeClr val="accent1">
            <a:lumMod val="75000"/>
          </a:schemeClr>
        </a:solid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2.6456065751637677E-2"/>
          <c:y val="0.18097222222222226"/>
          <c:w val="0.95155852830224175"/>
          <c:h val="0.67003098571011954"/>
        </c:manualLayout>
      </c:layout>
      <c:barChart>
        <c:barDir val="col"/>
        <c:grouping val="clustered"/>
        <c:varyColors val="0"/>
        <c:ser>
          <c:idx val="0"/>
          <c:order val="0"/>
          <c:tx>
            <c:strRef>
              <c:f>'Safe Haven'!$A$3</c:f>
              <c:strCache>
                <c:ptCount val="1"/>
                <c:pt idx="0">
                  <c:v>Infants Delivered to Safe Haven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 Haven'!$B$2:$I$2</c:f>
              <c:strCache>
                <c:ptCount val="8"/>
                <c:pt idx="0">
                  <c:v>Oct 2014 - Mar 2015</c:v>
                </c:pt>
                <c:pt idx="1">
                  <c:v>Apr 2015 - Sep 2015</c:v>
                </c:pt>
                <c:pt idx="2">
                  <c:v>Oct 2015 - Mar 2016</c:v>
                </c:pt>
                <c:pt idx="3">
                  <c:v>Apr 2016 - Sep 2016</c:v>
                </c:pt>
                <c:pt idx="4">
                  <c:v>Oct 2016 - Mar 2017</c:v>
                </c:pt>
                <c:pt idx="5">
                  <c:v>Apr 2017 - Sep 2017</c:v>
                </c:pt>
                <c:pt idx="6">
                  <c:v>Oct 2017 - Mar 2018</c:v>
                </c:pt>
                <c:pt idx="7">
                  <c:v>Jan 2018 - Jun 2018</c:v>
                </c:pt>
              </c:strCache>
            </c:strRef>
          </c:cat>
          <c:val>
            <c:numRef>
              <c:f>'Safe Haven'!$B$3:$I$3</c:f>
              <c:numCache>
                <c:formatCode>#,##0</c:formatCode>
                <c:ptCount val="8"/>
                <c:pt idx="0">
                  <c:v>2</c:v>
                </c:pt>
                <c:pt idx="1">
                  <c:v>0</c:v>
                </c:pt>
                <c:pt idx="2">
                  <c:v>1</c:v>
                </c:pt>
                <c:pt idx="3">
                  <c:v>1</c:v>
                </c:pt>
                <c:pt idx="4">
                  <c:v>0</c:v>
                </c:pt>
                <c:pt idx="5">
                  <c:v>1</c:v>
                </c:pt>
                <c:pt idx="6">
                  <c:v>0</c:v>
                </c:pt>
                <c:pt idx="7">
                  <c:v>2</c:v>
                </c:pt>
              </c:numCache>
            </c:numRef>
          </c:val>
          <c:extLst>
            <c:ext xmlns:c16="http://schemas.microsoft.com/office/drawing/2014/chart" uri="{C3380CC4-5D6E-409C-BE32-E72D297353CC}">
              <c16:uniqueId val="{00000000-65DA-4106-8BE8-65C0D18F932C}"/>
            </c:ext>
          </c:extLst>
        </c:ser>
        <c:dLbls>
          <c:showLegendKey val="0"/>
          <c:showVal val="0"/>
          <c:showCatName val="0"/>
          <c:showSerName val="0"/>
          <c:showPercent val="0"/>
          <c:showBubbleSize val="0"/>
        </c:dLbls>
        <c:gapWidth val="219"/>
        <c:overlap val="-27"/>
        <c:axId val="367658376"/>
        <c:axId val="367657592"/>
      </c:barChart>
      <c:catAx>
        <c:axId val="3676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67657592"/>
        <c:crosses val="autoZero"/>
        <c:auto val="1"/>
        <c:lblAlgn val="ctr"/>
        <c:lblOffset val="100"/>
        <c:noMultiLvlLbl val="0"/>
      </c:catAx>
      <c:valAx>
        <c:axId val="36765759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658376"/>
        <c:crosses val="autoZero"/>
        <c:crossBetween val="between"/>
        <c:majorUnit val="1"/>
        <c:minorUnit val="0.5"/>
      </c:valAx>
      <c:spPr>
        <a:noFill/>
        <a:ln>
          <a:solidFill>
            <a:schemeClr val="accent5"/>
          </a:solidFill>
        </a:ln>
        <a:effectLst/>
      </c:spPr>
    </c:plotArea>
    <c:plotVisOnly val="1"/>
    <c:dispBlanksAs val="gap"/>
    <c:showDLblsOverMax val="0"/>
  </c:chart>
  <c:spPr>
    <a:solidFill>
      <a:schemeClr val="bg1"/>
    </a:solidFill>
    <a:ln w="28575" cap="sq" cmpd="sng" algn="ctr">
      <a:solidFill>
        <a:srgbClr val="0070C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2438400</xdr:colOff>
      <xdr:row>0</xdr:row>
      <xdr:rowOff>344950</xdr:rowOff>
    </xdr:from>
    <xdr:to>
      <xdr:col>0</xdr:col>
      <xdr:colOff>3133725</xdr:colOff>
      <xdr:row>0</xdr:row>
      <xdr:rowOff>1181100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0" y="344950"/>
          <a:ext cx="695325" cy="83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683559</xdr:colOff>
      <xdr:row>4</xdr:row>
      <xdr:rowOff>168090</xdr:rowOff>
    </xdr:from>
    <xdr:ext cx="9914286" cy="5066667"/>
    <xdr:pic>
      <xdr:nvPicPr>
        <xdr:cNvPr id="2" name="Picture 1"/>
        <xdr:cNvPicPr>
          <a:picLocks noChangeAspect="1"/>
        </xdr:cNvPicPr>
      </xdr:nvPicPr>
      <xdr:blipFill>
        <a:blip xmlns:r="http://schemas.openxmlformats.org/officeDocument/2006/relationships" r:embed="rId1"/>
        <a:stretch>
          <a:fillRect/>
        </a:stretch>
      </xdr:blipFill>
      <xdr:spPr>
        <a:xfrm>
          <a:off x="683559" y="3922061"/>
          <a:ext cx="9914286" cy="5066667"/>
        </a:xfrm>
        <a:prstGeom prst="rect">
          <a:avLst/>
        </a:prstGeom>
      </xdr:spPr>
    </xdr:pic>
    <xdr:clientData/>
  </xdr:oneCellAnchor>
  <xdr:oneCellAnchor>
    <xdr:from>
      <xdr:col>1</xdr:col>
      <xdr:colOff>11206</xdr:colOff>
      <xdr:row>64</xdr:row>
      <xdr:rowOff>179296</xdr:rowOff>
    </xdr:from>
    <xdr:ext cx="9819048" cy="7800000"/>
    <xdr:pic>
      <xdr:nvPicPr>
        <xdr:cNvPr id="4" name="Picture 3"/>
        <xdr:cNvPicPr>
          <a:picLocks noChangeAspect="1"/>
        </xdr:cNvPicPr>
      </xdr:nvPicPr>
      <xdr:blipFill>
        <a:blip xmlns:r="http://schemas.openxmlformats.org/officeDocument/2006/relationships" r:embed="rId2"/>
        <a:stretch>
          <a:fillRect/>
        </a:stretch>
      </xdr:blipFill>
      <xdr:spPr>
        <a:xfrm>
          <a:off x="705971" y="16035620"/>
          <a:ext cx="9819048" cy="7800000"/>
        </a:xfrm>
        <a:prstGeom prst="rect">
          <a:avLst/>
        </a:prstGeom>
      </xdr:spPr>
    </xdr:pic>
    <xdr:clientData/>
  </xdr:oneCellAnchor>
  <xdr:twoCellAnchor editAs="oneCell">
    <xdr:from>
      <xdr:col>1</xdr:col>
      <xdr:colOff>22411</xdr:colOff>
      <xdr:row>52</xdr:row>
      <xdr:rowOff>134470</xdr:rowOff>
    </xdr:from>
    <xdr:to>
      <xdr:col>1</xdr:col>
      <xdr:colOff>9827559</xdr:colOff>
      <xdr:row>56</xdr:row>
      <xdr:rowOff>1</xdr:rowOff>
    </xdr:to>
    <xdr:pic>
      <xdr:nvPicPr>
        <xdr:cNvPr id="7" name="Picture 6"/>
        <xdr:cNvPicPr>
          <a:picLocks noChangeAspect="1"/>
        </xdr:cNvPicPr>
      </xdr:nvPicPr>
      <xdr:blipFill>
        <a:blip xmlns:r="http://schemas.openxmlformats.org/officeDocument/2006/relationships" r:embed="rId3"/>
        <a:stretch>
          <a:fillRect/>
        </a:stretch>
      </xdr:blipFill>
      <xdr:spPr>
        <a:xfrm>
          <a:off x="717176" y="13570323"/>
          <a:ext cx="9805148" cy="672354"/>
        </a:xfrm>
        <a:prstGeom prst="rect">
          <a:avLst/>
        </a:prstGeom>
      </xdr:spPr>
    </xdr:pic>
    <xdr:clientData/>
  </xdr:twoCellAnchor>
  <xdr:twoCellAnchor editAs="oneCell">
    <xdr:from>
      <xdr:col>1</xdr:col>
      <xdr:colOff>1</xdr:colOff>
      <xdr:row>31</xdr:row>
      <xdr:rowOff>67234</xdr:rowOff>
    </xdr:from>
    <xdr:to>
      <xdr:col>2</xdr:col>
      <xdr:colOff>68035</xdr:colOff>
      <xdr:row>52</xdr:row>
      <xdr:rowOff>67234</xdr:rowOff>
    </xdr:to>
    <xdr:pic>
      <xdr:nvPicPr>
        <xdr:cNvPr id="8" name="Picture 7"/>
        <xdr:cNvPicPr>
          <a:picLocks noChangeAspect="1"/>
        </xdr:cNvPicPr>
      </xdr:nvPicPr>
      <xdr:blipFill>
        <a:blip xmlns:r="http://schemas.openxmlformats.org/officeDocument/2006/relationships" r:embed="rId4"/>
        <a:stretch>
          <a:fillRect/>
        </a:stretch>
      </xdr:blipFill>
      <xdr:spPr>
        <a:xfrm>
          <a:off x="694766" y="9267263"/>
          <a:ext cx="9940416" cy="4235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57150</xdr:rowOff>
    </xdr:from>
    <xdr:to>
      <xdr:col>8</xdr:col>
      <xdr:colOff>762000</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247650</xdr:colOff>
      <xdr:row>10</xdr:row>
      <xdr:rowOff>0</xdr:rowOff>
    </xdr:from>
    <xdr:ext cx="184731" cy="264560"/>
    <xdr:sp macro="" textlink="">
      <xdr:nvSpPr>
        <xdr:cNvPr id="3" name="TextBox 2"/>
        <xdr:cNvSpPr txBox="1"/>
      </xdr:nvSpPr>
      <xdr:spPr>
        <a:xfrm>
          <a:off x="747712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247650</xdr:colOff>
      <xdr:row>10</xdr:row>
      <xdr:rowOff>0</xdr:rowOff>
    </xdr:from>
    <xdr:ext cx="184731" cy="264560"/>
    <xdr:sp macro="" textlink="">
      <xdr:nvSpPr>
        <xdr:cNvPr id="4" name="TextBox 3"/>
        <xdr:cNvSpPr txBox="1"/>
      </xdr:nvSpPr>
      <xdr:spPr>
        <a:xfrm>
          <a:off x="8029575"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cs.az.gov/news/child-fatalities-near-fatalities-information-releas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view="pageLayout" zoomScaleNormal="100" workbookViewId="0">
      <selection activeCell="C5" sqref="C5"/>
    </sheetView>
  </sheetViews>
  <sheetFormatPr defaultRowHeight="15" x14ac:dyDescent="0.25"/>
  <cols>
    <col min="1" max="1" width="71.42578125" customWidth="1"/>
    <col min="2" max="4" width="10.85546875" customWidth="1"/>
  </cols>
  <sheetData>
    <row r="1" spans="1:2" s="219" customFormat="1" ht="98.25" customHeight="1" x14ac:dyDescent="0.25">
      <c r="A1" s="915" t="s">
        <v>320</v>
      </c>
      <c r="B1" s="915"/>
    </row>
    <row r="2" spans="1:2" ht="48" customHeight="1" x14ac:dyDescent="0.25">
      <c r="A2" s="1223" t="s">
        <v>587</v>
      </c>
      <c r="B2" s="918"/>
    </row>
    <row r="3" spans="1:2" ht="15.75" x14ac:dyDescent="0.25">
      <c r="A3" s="917" t="s">
        <v>319</v>
      </c>
      <c r="B3" s="917"/>
    </row>
    <row r="4" spans="1:2" ht="3.75" customHeight="1" x14ac:dyDescent="0.25">
      <c r="A4" s="264"/>
      <c r="B4" s="94"/>
    </row>
    <row r="5" spans="1:2" ht="36.75" customHeight="1" x14ac:dyDescent="0.25">
      <c r="A5" s="916" t="s">
        <v>104</v>
      </c>
      <c r="B5" s="916"/>
    </row>
    <row r="6" spans="1:2" ht="18.75" x14ac:dyDescent="0.3">
      <c r="A6" s="268" t="s">
        <v>270</v>
      </c>
      <c r="B6" s="269" t="s">
        <v>108</v>
      </c>
    </row>
    <row r="7" spans="1:2" ht="20.100000000000001" customHeight="1" x14ac:dyDescent="0.25">
      <c r="A7" s="265" t="s">
        <v>105</v>
      </c>
      <c r="B7" s="750" t="s">
        <v>501</v>
      </c>
    </row>
    <row r="8" spans="1:2" ht="20.100000000000001" customHeight="1" x14ac:dyDescent="0.25">
      <c r="A8" s="266" t="s">
        <v>0</v>
      </c>
      <c r="B8" s="312">
        <v>4</v>
      </c>
    </row>
    <row r="9" spans="1:2" ht="20.100000000000001" customHeight="1" x14ac:dyDescent="0.25">
      <c r="A9" s="266" t="s">
        <v>106</v>
      </c>
      <c r="B9" s="312">
        <v>5</v>
      </c>
    </row>
    <row r="10" spans="1:2" ht="20.100000000000001" customHeight="1" x14ac:dyDescent="0.25">
      <c r="A10" s="266" t="s">
        <v>107</v>
      </c>
      <c r="B10" s="312">
        <v>6</v>
      </c>
    </row>
    <row r="11" spans="1:2" ht="20.100000000000001" customHeight="1" x14ac:dyDescent="0.25">
      <c r="A11" s="266" t="s">
        <v>109</v>
      </c>
      <c r="B11" s="312">
        <v>7</v>
      </c>
    </row>
    <row r="12" spans="1:2" ht="20.100000000000001" customHeight="1" x14ac:dyDescent="0.25">
      <c r="A12" s="266" t="s">
        <v>111</v>
      </c>
      <c r="B12" s="316" t="s">
        <v>502</v>
      </c>
    </row>
    <row r="13" spans="1:2" ht="20.100000000000001" customHeight="1" x14ac:dyDescent="0.25">
      <c r="A13" s="266" t="s">
        <v>112</v>
      </c>
      <c r="B13" s="312">
        <v>10</v>
      </c>
    </row>
    <row r="14" spans="1:2" ht="20.100000000000001" customHeight="1" x14ac:dyDescent="0.25">
      <c r="A14" s="267" t="s">
        <v>113</v>
      </c>
      <c r="B14" s="316" t="s">
        <v>344</v>
      </c>
    </row>
    <row r="15" spans="1:2" ht="20.100000000000001" customHeight="1" x14ac:dyDescent="0.25">
      <c r="A15" s="267" t="s">
        <v>115</v>
      </c>
      <c r="B15" s="337" t="s">
        <v>516</v>
      </c>
    </row>
    <row r="16" spans="1:2" ht="20.100000000000001" customHeight="1" x14ac:dyDescent="0.25">
      <c r="A16" s="266" t="s">
        <v>289</v>
      </c>
      <c r="B16" s="312">
        <v>15</v>
      </c>
    </row>
    <row r="17" spans="1:2" s="219" customFormat="1" ht="20.100000000000001" customHeight="1" x14ac:dyDescent="0.25">
      <c r="A17" s="266" t="s">
        <v>290</v>
      </c>
      <c r="B17" s="337" t="s">
        <v>517</v>
      </c>
    </row>
    <row r="18" spans="1:2" ht="20.100000000000001" customHeight="1" x14ac:dyDescent="0.25">
      <c r="A18" s="267" t="s">
        <v>114</v>
      </c>
      <c r="B18" s="312">
        <v>18</v>
      </c>
    </row>
    <row r="19" spans="1:2" s="219" customFormat="1" ht="20.100000000000001" customHeight="1" x14ac:dyDescent="0.25">
      <c r="A19" s="267" t="s">
        <v>291</v>
      </c>
      <c r="B19" s="312">
        <v>19</v>
      </c>
    </row>
    <row r="20" spans="1:2" s="219" customFormat="1" ht="20.100000000000001" customHeight="1" x14ac:dyDescent="0.25">
      <c r="A20" s="267" t="s">
        <v>292</v>
      </c>
      <c r="B20" s="312">
        <v>20</v>
      </c>
    </row>
    <row r="21" spans="1:2" ht="20.100000000000001" customHeight="1" x14ac:dyDescent="0.25">
      <c r="A21" s="266" t="s">
        <v>116</v>
      </c>
      <c r="B21" s="337" t="s">
        <v>518</v>
      </c>
    </row>
    <row r="22" spans="1:2" ht="20.100000000000001" customHeight="1" x14ac:dyDescent="0.25">
      <c r="A22" s="266" t="s">
        <v>117</v>
      </c>
      <c r="B22" s="312">
        <v>23</v>
      </c>
    </row>
    <row r="23" spans="1:2" ht="20.100000000000001" customHeight="1" x14ac:dyDescent="0.25">
      <c r="A23" s="266" t="s">
        <v>293</v>
      </c>
      <c r="B23" s="312">
        <v>24</v>
      </c>
    </row>
    <row r="24" spans="1:2" ht="20.100000000000001" customHeight="1" x14ac:dyDescent="0.25">
      <c r="A24" s="266" t="s">
        <v>294</v>
      </c>
      <c r="B24" s="337">
        <v>25</v>
      </c>
    </row>
    <row r="25" spans="1:2" ht="20.100000000000001" customHeight="1" x14ac:dyDescent="0.25">
      <c r="A25" s="266" t="s">
        <v>295</v>
      </c>
      <c r="B25" s="312">
        <v>26</v>
      </c>
    </row>
    <row r="26" spans="1:2" ht="20.100000000000001" customHeight="1" x14ac:dyDescent="0.25">
      <c r="A26" s="267" t="s">
        <v>311</v>
      </c>
      <c r="B26" s="312">
        <v>27</v>
      </c>
    </row>
    <row r="27" spans="1:2" ht="20.100000000000001" customHeight="1" x14ac:dyDescent="0.25">
      <c r="A27" s="267" t="s">
        <v>312</v>
      </c>
      <c r="B27" s="337" t="s">
        <v>519</v>
      </c>
    </row>
    <row r="28" spans="1:2" ht="20.100000000000001" customHeight="1" x14ac:dyDescent="0.25">
      <c r="A28" s="267" t="s">
        <v>313</v>
      </c>
      <c r="B28" s="312">
        <v>30</v>
      </c>
    </row>
    <row r="29" spans="1:2" ht="20.100000000000001" customHeight="1" x14ac:dyDescent="0.25">
      <c r="A29" s="267" t="s">
        <v>314</v>
      </c>
      <c r="B29" s="337" t="s">
        <v>520</v>
      </c>
    </row>
    <row r="30" spans="1:2" ht="20.100000000000001" hidden="1" customHeight="1" x14ac:dyDescent="0.25">
      <c r="A30" s="266" t="s">
        <v>110</v>
      </c>
      <c r="B30" s="310"/>
    </row>
    <row r="31" spans="1:2" ht="20.100000000000001" customHeight="1" x14ac:dyDescent="0.25">
      <c r="A31" s="94"/>
      <c r="B31" s="311"/>
    </row>
  </sheetData>
  <sheetProtection algorithmName="SHA-512" hashValue="T1/s4cX9anKx8ZsN2HdKdredOE/vrfsqPt6qkihwNkHqZBmYQb8Ihi1mctPTptuC1qvt9uuKZW97IHM5xKsWWA==" saltValue="Z36fwnPPmFhHobd7CfisGw==" spinCount="100000" sheet="1" objects="1" scenarios="1"/>
  <mergeCells count="4">
    <mergeCell ref="A1:B1"/>
    <mergeCell ref="A5:B5"/>
    <mergeCell ref="A3:B3"/>
    <mergeCell ref="A2:B2"/>
  </mergeCells>
  <hyperlinks>
    <hyperlink ref="A7" location="'Exec Summary'!A1" display="Executive Summary"/>
    <hyperlink ref="A8" location="'Semi-Annual Comparisons'!A1" display="Semi-Annual Comparisons"/>
    <hyperlink ref="A9" location="'Reports of CAN'!A1" display="Reports of Child Abuse and Neglect"/>
    <hyperlink ref="A10" location="'Assigned Investigations'!A1" display="Assignment of Investigations"/>
    <hyperlink ref="A11" location="'Open Investigations'!A1" display="Investigations of Child Abuse and Neglect"/>
    <hyperlink ref="A12" location="'Completed Investigations'!A1" display="Completed Investigations"/>
    <hyperlink ref="A13" location="'Safe Haven'!A1" display="Safe Haven Infants"/>
    <hyperlink ref="A14" location="Entries!A1" display="Children Entering Out-of-Home Care"/>
    <hyperlink ref="A18" location="Exits!A1" display="Children Exiting Out-of-Home Care"/>
    <hyperlink ref="A15" location="OOH!A1" display="Children in Out-of-Home Care"/>
    <hyperlink ref="A16" location="'Case Mgt.'!A1" display="Child, Parent and Foster Home Visitation"/>
    <hyperlink ref="A21" location="'Adoption-CP'!A1" display="Children with Case Plan Goals of Adoption"/>
    <hyperlink ref="A22" location="'Adoption-Disruptions'!A1" display="Adoptive Placement Disruptions"/>
    <hyperlink ref="A23" location="'Adoption-Finalized'!A1" display="Adoptions-Finalized"/>
    <hyperlink ref="A24" location="Caseloads!A1" display="Caseloads"/>
    <hyperlink ref="A25" location="'DCS Specialists'!A1" display="DCS Specialists and Supervisor Retention"/>
    <hyperlink ref="A27" location="'Training and Dependencies'!A1" display="Training &amp; Dependencies"/>
    <hyperlink ref="A26" location="Expenditures!A1" display="Expenditures"/>
    <hyperlink ref="A30" location="'Metric Definition'!A1" display="'Metric Definition'!A1"/>
    <hyperlink ref="A17" location="Placement!A1" display="Placement Demographics"/>
    <hyperlink ref="A19" location="Fatalities!A1" display="Fatalities"/>
    <hyperlink ref="A20" location="TPR!A1" display="Termination of Parental Rights"/>
    <hyperlink ref="A28" location="'Title IV-E Waiver'!A1" display="Title IV-E Waiver"/>
    <hyperlink ref="A29" location="'Faith-Based'!A1" display="Faith-Based Activities"/>
    <hyperlink ref="B7" location="'Exec Summary'!A1" display="1 - 6"/>
    <hyperlink ref="B8" location="'Semi-Annual Comparisons'!A1" display="'Semi-Annual Comparisons'!A1"/>
    <hyperlink ref="B9" location="'Reports of CAN'!A1" display="'Reports of CAN'!A1"/>
    <hyperlink ref="B10" location="'Assigned Investigations'!A1" display="'Assigned Investigations'!A1"/>
    <hyperlink ref="B11" location="'Open Investigations'!A1" display="'Open Investigations'!A1"/>
    <hyperlink ref="B12" location="'Completed Investigations'!A1" display="11-12"/>
    <hyperlink ref="B13" location="'Safe Haven'!A1" display="'Safe Haven'!A1"/>
    <hyperlink ref="B14" location="Entries!A1" display="Entries!A1"/>
    <hyperlink ref="B15" location="OOH!A1" display="15-16"/>
    <hyperlink ref="B16" location="'Case Mgt.'!A1" display="'Case Mgt.'!A1"/>
    <hyperlink ref="B17" location="Placement!A1" display="18-19"/>
    <hyperlink ref="B18" location="Exits!A1" display="Exits!A1"/>
    <hyperlink ref="B19" location="Fatalities!A1" display="Fatalities!A1"/>
    <hyperlink ref="B20" location="TPR!A1" display="TPR!A1"/>
    <hyperlink ref="B21" location="'Adoption-CP'!A1" display="23-24"/>
    <hyperlink ref="B22" location="'Adoption-Disruptions'!A1" display="'Adoption-Disruptions'!A1"/>
    <hyperlink ref="B23" location="'Adoption-Finalized'!A1" display="'Adoption-Finalized'!A1"/>
    <hyperlink ref="B24" location="Caseloads!A1" display="27-28"/>
    <hyperlink ref="B25" location="'DCS Specialists'!A1" display="'DCS Specialists'!A1"/>
    <hyperlink ref="B26" location="Expenditures!A1" display="Expenditures!A1"/>
    <hyperlink ref="B27" location="'Training and Dependencies'!A1" display="30-31"/>
    <hyperlink ref="B28" location="'Title IV-E Waiver'!A1" display="'Title IV-E Waiver'!A1"/>
    <hyperlink ref="B29" location="'Faith-Based'!A1" display="33-34"/>
  </hyperlinks>
  <printOptions horizontalCentered="1" verticalCentered="1"/>
  <pageMargins left="0.7" right="0.7" top="0.75" bottom="0.75" header="0.3" footer="0.3"/>
  <pageSetup orientation="portrait" r:id="rId1"/>
  <headerFooter>
    <oddHeader xml:space="preserve">&amp;C&amp;"-,Bold"&amp;14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view="pageLayout" zoomScaleNormal="100" workbookViewId="0">
      <selection activeCell="A79" sqref="A79"/>
    </sheetView>
  </sheetViews>
  <sheetFormatPr defaultRowHeight="15" x14ac:dyDescent="0.25"/>
  <cols>
    <col min="1" max="1" width="27.140625" customWidth="1"/>
    <col min="2" max="5" width="17.28515625" customWidth="1"/>
  </cols>
  <sheetData>
    <row r="1" spans="1:6" s="219" customFormat="1" ht="19.5" customHeight="1" thickBot="1" x14ac:dyDescent="0.3"/>
    <row r="2" spans="1:6" ht="30" customHeight="1" thickBot="1" x14ac:dyDescent="0.35">
      <c r="A2" s="1044" t="s">
        <v>263</v>
      </c>
      <c r="B2" s="1045"/>
      <c r="C2" s="1045"/>
      <c r="D2" s="1045"/>
      <c r="E2" s="1046"/>
      <c r="F2" s="34"/>
    </row>
    <row r="3" spans="1:6" ht="15.75" thickBot="1" x14ac:dyDescent="0.3">
      <c r="A3" s="309"/>
      <c r="B3" s="1034" t="s">
        <v>264</v>
      </c>
      <c r="C3" s="1035"/>
      <c r="D3" s="1034" t="s">
        <v>492</v>
      </c>
      <c r="E3" s="1035"/>
    </row>
    <row r="4" spans="1:6" ht="21" customHeight="1" thickBot="1" x14ac:dyDescent="0.3">
      <c r="A4" s="308"/>
      <c r="B4" s="247" t="s">
        <v>58</v>
      </c>
      <c r="C4" s="246" t="s">
        <v>135</v>
      </c>
      <c r="D4" s="331" t="s">
        <v>349</v>
      </c>
      <c r="E4" s="246" t="s">
        <v>135</v>
      </c>
    </row>
    <row r="5" spans="1:6" ht="15.75" thickBot="1" x14ac:dyDescent="0.3">
      <c r="A5" s="1027" t="s">
        <v>566</v>
      </c>
      <c r="B5" s="963"/>
      <c r="C5" s="963"/>
      <c r="D5" s="963"/>
      <c r="E5" s="1028"/>
    </row>
    <row r="6" spans="1:6" x14ac:dyDescent="0.25">
      <c r="A6" s="103" t="s">
        <v>432</v>
      </c>
      <c r="B6" s="455">
        <v>1154</v>
      </c>
      <c r="C6" s="304">
        <f t="shared" ref="C6:C13" si="0">SUM(B6/$B$14)</f>
        <v>7.9635635911945349E-2</v>
      </c>
      <c r="D6" s="455">
        <v>1188</v>
      </c>
      <c r="E6" s="304">
        <f t="shared" ref="E6:E13" si="1">SUM(D6/$D$14)</f>
        <v>7.9576662870922368E-2</v>
      </c>
    </row>
    <row r="7" spans="1:6" x14ac:dyDescent="0.25">
      <c r="A7" s="104" t="s">
        <v>433</v>
      </c>
      <c r="B7" s="747">
        <v>2132</v>
      </c>
      <c r="C7" s="305">
        <f t="shared" si="0"/>
        <v>0.14712580222206886</v>
      </c>
      <c r="D7" s="1030">
        <v>4707</v>
      </c>
      <c r="E7" s="1032">
        <f t="shared" si="1"/>
        <v>0.31529238395069997</v>
      </c>
    </row>
    <row r="8" spans="1:6" x14ac:dyDescent="0.25">
      <c r="A8" s="104" t="s">
        <v>363</v>
      </c>
      <c r="B8" s="747">
        <v>2437</v>
      </c>
      <c r="C8" s="305">
        <f t="shared" si="0"/>
        <v>0.16817334897522601</v>
      </c>
      <c r="D8" s="1031"/>
      <c r="E8" s="1033"/>
    </row>
    <row r="9" spans="1:6" s="33" customFormat="1" x14ac:dyDescent="0.25">
      <c r="A9" s="104" t="s">
        <v>364</v>
      </c>
      <c r="B9" s="747">
        <v>2626</v>
      </c>
      <c r="C9" s="305">
        <f t="shared" si="0"/>
        <v>0.1812159271271824</v>
      </c>
      <c r="D9" s="1030">
        <v>4677</v>
      </c>
      <c r="E9" s="1032">
        <f t="shared" si="1"/>
        <v>0.31328287226204032</v>
      </c>
    </row>
    <row r="10" spans="1:6" x14ac:dyDescent="0.25">
      <c r="A10" s="104" t="s">
        <v>365</v>
      </c>
      <c r="B10" s="747">
        <v>1871</v>
      </c>
      <c r="C10" s="305">
        <f t="shared" si="0"/>
        <v>0.1291146228693672</v>
      </c>
      <c r="D10" s="1031"/>
      <c r="E10" s="1033"/>
    </row>
    <row r="11" spans="1:6" x14ac:dyDescent="0.25">
      <c r="A11" s="104" t="s">
        <v>132</v>
      </c>
      <c r="B11" s="747">
        <v>1866</v>
      </c>
      <c r="C11" s="305">
        <f t="shared" si="0"/>
        <v>0.12876958111931544</v>
      </c>
      <c r="D11" s="1030">
        <v>3514</v>
      </c>
      <c r="E11" s="1032">
        <v>0.23599999999999999</v>
      </c>
    </row>
    <row r="12" spans="1:6" x14ac:dyDescent="0.25">
      <c r="A12" s="104" t="s">
        <v>133</v>
      </c>
      <c r="B12" s="747">
        <v>1584</v>
      </c>
      <c r="C12" s="305">
        <f t="shared" si="0"/>
        <v>0.10930922641639639</v>
      </c>
      <c r="D12" s="1031"/>
      <c r="E12" s="1033"/>
    </row>
    <row r="13" spans="1:6" ht="15.75" thickBot="1" x14ac:dyDescent="0.3">
      <c r="A13" s="105" t="s">
        <v>354</v>
      </c>
      <c r="B13" s="394">
        <v>821</v>
      </c>
      <c r="C13" s="306">
        <f t="shared" si="0"/>
        <v>5.6655855358498375E-2</v>
      </c>
      <c r="D13" s="394">
        <v>843</v>
      </c>
      <c r="E13" s="306">
        <f t="shared" si="1"/>
        <v>5.6467278451336325E-2</v>
      </c>
    </row>
    <row r="14" spans="1:6" ht="16.5" thickTop="1" thickBot="1" x14ac:dyDescent="0.3">
      <c r="A14" s="40" t="s">
        <v>259</v>
      </c>
      <c r="B14" s="120">
        <f>SUM(B6:B13)</f>
        <v>14491</v>
      </c>
      <c r="C14" s="245">
        <f>SUM(C6:C13)</f>
        <v>1</v>
      </c>
      <c r="D14" s="120">
        <f>SUM(D6:D13)</f>
        <v>14929</v>
      </c>
      <c r="E14" s="245">
        <f>SUM(E6:E13)</f>
        <v>1.0006191975349989</v>
      </c>
    </row>
    <row r="15" spans="1:6" ht="5.25" customHeight="1" thickBot="1" x14ac:dyDescent="0.3">
      <c r="A15" s="95"/>
      <c r="B15" s="94"/>
      <c r="C15" s="94"/>
      <c r="D15" s="94"/>
      <c r="E15" s="95"/>
    </row>
    <row r="16" spans="1:6" s="33" customFormat="1" ht="16.5" customHeight="1" thickBot="1" x14ac:dyDescent="0.3">
      <c r="A16" s="962" t="s">
        <v>567</v>
      </c>
      <c r="B16" s="963"/>
      <c r="C16" s="963"/>
      <c r="D16" s="963"/>
      <c r="E16" s="1028"/>
    </row>
    <row r="17" spans="1:5" x14ac:dyDescent="0.25">
      <c r="A17" s="109" t="s">
        <v>126</v>
      </c>
      <c r="B17" s="455">
        <v>2360</v>
      </c>
      <c r="C17" s="304">
        <f t="shared" ref="C17:C22" si="2">SUM(B17/$B$23)</f>
        <v>0.16285970602442895</v>
      </c>
      <c r="D17" s="455">
        <v>2381</v>
      </c>
      <c r="E17" s="304">
        <f t="shared" ref="E17:E22" si="3">SUM(D17/$D$23)</f>
        <v>0.15948824435662134</v>
      </c>
    </row>
    <row r="18" spans="1:5" x14ac:dyDescent="0.25">
      <c r="A18" s="110" t="s">
        <v>127</v>
      </c>
      <c r="B18" s="747">
        <v>1181</v>
      </c>
      <c r="C18" s="305">
        <f t="shared" si="2"/>
        <v>8.1498861362224825E-2</v>
      </c>
      <c r="D18" s="747">
        <v>1144</v>
      </c>
      <c r="E18" s="305">
        <f t="shared" si="3"/>
        <v>7.6629379060888209E-2</v>
      </c>
    </row>
    <row r="19" spans="1:5" x14ac:dyDescent="0.25">
      <c r="A19" s="110" t="s">
        <v>128</v>
      </c>
      <c r="B19" s="747">
        <v>141</v>
      </c>
      <c r="C19" s="305">
        <f t="shared" si="2"/>
        <v>9.730177351459526E-3</v>
      </c>
      <c r="D19" s="747">
        <v>166</v>
      </c>
      <c r="E19" s="305">
        <f t="shared" si="3"/>
        <v>1.1119298010583428E-2</v>
      </c>
    </row>
    <row r="20" spans="1:5" x14ac:dyDescent="0.25">
      <c r="A20" s="110" t="s">
        <v>129</v>
      </c>
      <c r="B20" s="747">
        <v>4985</v>
      </c>
      <c r="C20" s="305">
        <f t="shared" si="2"/>
        <v>0.34400662480160099</v>
      </c>
      <c r="D20" s="747">
        <v>5216</v>
      </c>
      <c r="E20" s="305">
        <f t="shared" si="3"/>
        <v>0.34938709893495878</v>
      </c>
    </row>
    <row r="21" spans="1:5" x14ac:dyDescent="0.25">
      <c r="A21" s="110" t="s">
        <v>130</v>
      </c>
      <c r="B21" s="747">
        <v>4983</v>
      </c>
      <c r="C21" s="305">
        <f t="shared" si="2"/>
        <v>0.34386860810158026</v>
      </c>
      <c r="D21" s="747">
        <v>5114</v>
      </c>
      <c r="E21" s="305">
        <f t="shared" si="3"/>
        <v>0.34255475919351597</v>
      </c>
    </row>
    <row r="22" spans="1:5" ht="15.75" thickBot="1" x14ac:dyDescent="0.3">
      <c r="A22" s="111" t="s">
        <v>131</v>
      </c>
      <c r="B22" s="394">
        <v>841</v>
      </c>
      <c r="C22" s="306">
        <f t="shared" si="2"/>
        <v>5.8036022358705405E-2</v>
      </c>
      <c r="D22" s="394">
        <v>908</v>
      </c>
      <c r="E22" s="306">
        <f t="shared" si="3"/>
        <v>6.0821220443432245E-2</v>
      </c>
    </row>
    <row r="23" spans="1:5" ht="16.5" thickTop="1" thickBot="1" x14ac:dyDescent="0.3">
      <c r="A23" s="40" t="s">
        <v>259</v>
      </c>
      <c r="B23" s="120">
        <f>SUM(B15:B22)</f>
        <v>14491</v>
      </c>
      <c r="C23" s="245">
        <f>SUM(C17:C22)</f>
        <v>1</v>
      </c>
      <c r="D23" s="120">
        <f>SUM(D15:D22)</f>
        <v>14929</v>
      </c>
      <c r="E23" s="245">
        <f>SUM(E15:E22)</f>
        <v>1</v>
      </c>
    </row>
    <row r="24" spans="1:5" ht="5.25" customHeight="1" thickBot="1" x14ac:dyDescent="0.3">
      <c r="A24" s="95"/>
      <c r="B24" s="94"/>
      <c r="C24" s="94"/>
      <c r="D24" s="94"/>
      <c r="E24" s="95"/>
    </row>
    <row r="25" spans="1:5" ht="15.75" thickBot="1" x14ac:dyDescent="0.3">
      <c r="A25" s="962" t="s">
        <v>568</v>
      </c>
      <c r="B25" s="963"/>
      <c r="C25" s="963"/>
      <c r="D25" s="963"/>
      <c r="E25" s="1028"/>
    </row>
    <row r="26" spans="1:5" x14ac:dyDescent="0.25">
      <c r="A26" s="109" t="s">
        <v>340</v>
      </c>
      <c r="B26" s="455">
        <v>7587</v>
      </c>
      <c r="C26" s="304">
        <f t="shared" ref="C26:C31" si="4">SUM(B26/$B$33)</f>
        <v>0.52356635152853492</v>
      </c>
      <c r="D26" s="455">
        <v>7872</v>
      </c>
      <c r="E26" s="304">
        <f t="shared" ref="E26:E32" si="5">SUM(D26/$D$33)</f>
        <v>0.52729586710429366</v>
      </c>
    </row>
    <row r="27" spans="1:5" x14ac:dyDescent="0.25">
      <c r="A27" s="110" t="s">
        <v>341</v>
      </c>
      <c r="B27" s="747">
        <v>300</v>
      </c>
      <c r="C27" s="305">
        <f t="shared" si="4"/>
        <v>2.0702505003105377E-2</v>
      </c>
      <c r="D27" s="747">
        <v>204</v>
      </c>
      <c r="E27" s="305">
        <f t="shared" si="5"/>
        <v>1.3664679482885659E-2</v>
      </c>
    </row>
    <row r="28" spans="1:5" x14ac:dyDescent="0.25">
      <c r="A28" s="110" t="s">
        <v>144</v>
      </c>
      <c r="B28" s="747">
        <v>4613</v>
      </c>
      <c r="C28" s="305">
        <f t="shared" si="4"/>
        <v>0.31833551859775033</v>
      </c>
      <c r="D28" s="747">
        <v>4476</v>
      </c>
      <c r="E28" s="305">
        <f t="shared" si="5"/>
        <v>0.29981914394802062</v>
      </c>
    </row>
    <row r="29" spans="1:5" x14ac:dyDescent="0.25">
      <c r="A29" s="110" t="s">
        <v>342</v>
      </c>
      <c r="B29" s="747">
        <v>23</v>
      </c>
      <c r="C29" s="305">
        <f t="shared" si="4"/>
        <v>1.5871920502380787E-3</v>
      </c>
      <c r="D29" s="747">
        <v>0</v>
      </c>
      <c r="E29" s="305">
        <f t="shared" si="5"/>
        <v>0</v>
      </c>
    </row>
    <row r="30" spans="1:5" x14ac:dyDescent="0.25">
      <c r="A30" s="110" t="s">
        <v>138</v>
      </c>
      <c r="B30" s="747">
        <v>1084</v>
      </c>
      <c r="C30" s="305">
        <f t="shared" si="4"/>
        <v>7.4805051411220763E-2</v>
      </c>
      <c r="D30" s="747">
        <v>1544</v>
      </c>
      <c r="E30" s="305">
        <v>0.104</v>
      </c>
    </row>
    <row r="31" spans="1:5" x14ac:dyDescent="0.25">
      <c r="A31" s="110" t="s">
        <v>145</v>
      </c>
      <c r="B31" s="747">
        <v>55</v>
      </c>
      <c r="C31" s="305">
        <f t="shared" si="4"/>
        <v>3.7954592505693189E-3</v>
      </c>
      <c r="D31" s="747">
        <v>51</v>
      </c>
      <c r="E31" s="305">
        <f t="shared" si="5"/>
        <v>3.4161698707214148E-3</v>
      </c>
    </row>
    <row r="32" spans="1:5" ht="15.75" thickBot="1" x14ac:dyDescent="0.3">
      <c r="A32" s="111" t="s">
        <v>343</v>
      </c>
      <c r="B32" s="394">
        <v>829</v>
      </c>
      <c r="C32" s="306">
        <v>5.8000000000000003E-2</v>
      </c>
      <c r="D32" s="394">
        <v>782</v>
      </c>
      <c r="E32" s="306">
        <f t="shared" si="5"/>
        <v>5.2381271351061694E-2</v>
      </c>
    </row>
    <row r="33" spans="1:6" ht="16.5" thickTop="1" thickBot="1" x14ac:dyDescent="0.3">
      <c r="A33" s="40" t="s">
        <v>259</v>
      </c>
      <c r="B33" s="120">
        <f>SUM(B26:B32)</f>
        <v>14491</v>
      </c>
      <c r="C33" s="245">
        <f>SUM(C26:C32)</f>
        <v>1.0007920778414188</v>
      </c>
      <c r="D33" s="120">
        <f>SUM(D26:D32)</f>
        <v>14929</v>
      </c>
      <c r="E33" s="245">
        <f>SUM(E26:E32)</f>
        <v>1.0005771317569829</v>
      </c>
    </row>
    <row r="34" spans="1:6" ht="5.25" customHeight="1" thickBot="1" x14ac:dyDescent="0.3">
      <c r="A34" s="95"/>
      <c r="B34" s="94"/>
      <c r="C34" s="94"/>
      <c r="D34" s="94"/>
      <c r="E34" s="95"/>
    </row>
    <row r="35" spans="1:6" ht="15.75" thickBot="1" x14ac:dyDescent="0.3">
      <c r="A35" s="962" t="s">
        <v>569</v>
      </c>
      <c r="B35" s="963"/>
      <c r="C35" s="963"/>
      <c r="D35" s="963"/>
      <c r="E35" s="1028"/>
    </row>
    <row r="36" spans="1:6" x14ac:dyDescent="0.25">
      <c r="A36" s="103" t="s">
        <v>439</v>
      </c>
      <c r="B36" s="455">
        <v>678</v>
      </c>
      <c r="C36" s="304">
        <f>SUM(B36/$B$40)</f>
        <v>4.6787661307018148E-2</v>
      </c>
      <c r="D36" s="455">
        <v>704</v>
      </c>
      <c r="E36" s="304">
        <f>SUM(D36/D40)</f>
        <v>4.715654096054659E-2</v>
      </c>
    </row>
    <row r="37" spans="1:6" x14ac:dyDescent="0.25">
      <c r="A37" s="104" t="s">
        <v>350</v>
      </c>
      <c r="B37" s="747">
        <v>6182</v>
      </c>
      <c r="C37" s="305">
        <f>SUM(B37/$B$40)</f>
        <v>0.42660961976399142</v>
      </c>
      <c r="D37" s="747">
        <v>6304</v>
      </c>
      <c r="E37" s="305">
        <f>SUM(D37/D40)</f>
        <v>0.42226538951034898</v>
      </c>
    </row>
    <row r="38" spans="1:6" x14ac:dyDescent="0.25">
      <c r="A38" s="104" t="s">
        <v>351</v>
      </c>
      <c r="B38" s="747">
        <v>4189</v>
      </c>
      <c r="C38" s="305">
        <f>SUM(B38/$B$40)</f>
        <v>0.28907597819336139</v>
      </c>
      <c r="D38" s="747">
        <v>4293</v>
      </c>
      <c r="E38" s="305">
        <f>SUM(D38/D40)</f>
        <v>0.28756112264719674</v>
      </c>
    </row>
    <row r="39" spans="1:6" ht="15.75" thickBot="1" x14ac:dyDescent="0.3">
      <c r="A39" s="122" t="s">
        <v>355</v>
      </c>
      <c r="B39" s="394">
        <v>3442</v>
      </c>
      <c r="C39" s="306">
        <v>0.23699999999999999</v>
      </c>
      <c r="D39" s="394">
        <v>3628</v>
      </c>
      <c r="E39" s="306">
        <f>SUM(D39/D40)</f>
        <v>0.2430169468819077</v>
      </c>
    </row>
    <row r="40" spans="1:6" ht="16.5" thickTop="1" thickBot="1" x14ac:dyDescent="0.3">
      <c r="A40" s="40" t="s">
        <v>259</v>
      </c>
      <c r="B40" s="120">
        <f>SUM(B36:B39)</f>
        <v>14491</v>
      </c>
      <c r="C40" s="245">
        <f>SUM(C36:C39)</f>
        <v>0.99947325926437103</v>
      </c>
      <c r="D40" s="120">
        <f>SUM(D36:D39)</f>
        <v>14929</v>
      </c>
      <c r="E40" s="245">
        <f>SUM(E36:E39)</f>
        <v>1</v>
      </c>
    </row>
    <row r="41" spans="1:6" x14ac:dyDescent="0.25">
      <c r="A41" s="103" t="s">
        <v>356</v>
      </c>
      <c r="B41" s="1036">
        <v>4.04</v>
      </c>
      <c r="C41" s="1037"/>
      <c r="D41" s="1042">
        <v>2.6</v>
      </c>
      <c r="E41" s="1043"/>
    </row>
    <row r="42" spans="1:6" x14ac:dyDescent="0.25">
      <c r="A42" s="107" t="s">
        <v>158</v>
      </c>
      <c r="B42" s="1038">
        <v>3</v>
      </c>
      <c r="C42" s="1039"/>
      <c r="D42" s="1038">
        <v>2</v>
      </c>
      <c r="E42" s="1039"/>
    </row>
    <row r="43" spans="1:6" x14ac:dyDescent="0.25">
      <c r="A43" s="104" t="s">
        <v>357</v>
      </c>
      <c r="B43" s="1038">
        <v>1</v>
      </c>
      <c r="C43" s="1039"/>
      <c r="D43" s="1038">
        <v>1</v>
      </c>
      <c r="E43" s="1039"/>
    </row>
    <row r="44" spans="1:6" ht="15.75" thickBot="1" x14ac:dyDescent="0.3">
      <c r="A44" s="108" t="s">
        <v>358</v>
      </c>
      <c r="B44" s="1040">
        <v>58</v>
      </c>
      <c r="C44" s="1041"/>
      <c r="D44" s="1040">
        <v>61</v>
      </c>
      <c r="E44" s="1041"/>
    </row>
    <row r="45" spans="1:6" x14ac:dyDescent="0.25">
      <c r="A45" s="330" t="s">
        <v>348</v>
      </c>
    </row>
    <row r="46" spans="1:6" s="307" customFormat="1" ht="15.75" thickBot="1" x14ac:dyDescent="0.3">
      <c r="A46" s="1029" t="s">
        <v>347</v>
      </c>
      <c r="B46" s="1029"/>
      <c r="C46" s="1029"/>
      <c r="D46" s="1029"/>
      <c r="E46" s="1029"/>
    </row>
    <row r="47" spans="1:6" ht="27" customHeight="1" thickBot="1" x14ac:dyDescent="0.35">
      <c r="A47" s="1047" t="s">
        <v>263</v>
      </c>
      <c r="B47" s="1048"/>
      <c r="C47" s="1048"/>
      <c r="D47" s="1048"/>
      <c r="E47" s="1049"/>
      <c r="F47" s="34"/>
    </row>
    <row r="48" spans="1:6" ht="15.75" thickBot="1" x14ac:dyDescent="0.3">
      <c r="A48" s="751"/>
      <c r="B48" s="1034" t="s">
        <v>483</v>
      </c>
      <c r="C48" s="1035"/>
      <c r="D48" s="1034" t="s">
        <v>283</v>
      </c>
      <c r="E48" s="1035"/>
    </row>
    <row r="49" spans="1:5" ht="24.75" customHeight="1" thickBot="1" x14ac:dyDescent="0.3">
      <c r="A49" s="308"/>
      <c r="B49" s="91" t="s">
        <v>58</v>
      </c>
      <c r="C49" s="92" t="s">
        <v>135</v>
      </c>
      <c r="D49" s="93" t="s">
        <v>58</v>
      </c>
      <c r="E49" s="93" t="s">
        <v>135</v>
      </c>
    </row>
    <row r="50" spans="1:5" ht="15.75" customHeight="1" thickBot="1" x14ac:dyDescent="0.3">
      <c r="A50" s="1027" t="s">
        <v>438</v>
      </c>
      <c r="B50" s="963"/>
      <c r="C50" s="963"/>
      <c r="D50" s="963"/>
      <c r="E50" s="1028"/>
    </row>
    <row r="51" spans="1:5" x14ac:dyDescent="0.25">
      <c r="A51" s="113" t="s">
        <v>254</v>
      </c>
      <c r="B51" s="455">
        <v>5574</v>
      </c>
      <c r="C51" s="304">
        <f t="shared" ref="C51:C57" si="6">SUM(B51/$B$58)</f>
        <v>0.4077542062911485</v>
      </c>
      <c r="D51" s="455">
        <v>6512</v>
      </c>
      <c r="E51" s="304">
        <f>SUM(D51/$D$58)</f>
        <v>0.46233581824636139</v>
      </c>
    </row>
    <row r="52" spans="1:5" x14ac:dyDescent="0.25">
      <c r="A52" s="110" t="s">
        <v>255</v>
      </c>
      <c r="B52" s="747">
        <v>1506</v>
      </c>
      <c r="C52" s="305">
        <f t="shared" si="6"/>
        <v>0.11016825164594002</v>
      </c>
      <c r="D52" s="747">
        <v>1740</v>
      </c>
      <c r="E52" s="305">
        <f t="shared" ref="E52:E57" si="7">SUM(D52/$D$58)</f>
        <v>0.1235356762513312</v>
      </c>
    </row>
    <row r="53" spans="1:5" x14ac:dyDescent="0.25">
      <c r="A53" s="110" t="s">
        <v>256</v>
      </c>
      <c r="B53" s="747">
        <v>4207</v>
      </c>
      <c r="C53" s="305">
        <f t="shared" si="6"/>
        <v>0.30775420629114852</v>
      </c>
      <c r="D53" s="747">
        <v>3477</v>
      </c>
      <c r="E53" s="305">
        <f t="shared" si="7"/>
        <v>0.24685835995740149</v>
      </c>
    </row>
    <row r="54" spans="1:5" x14ac:dyDescent="0.25">
      <c r="A54" s="110" t="s">
        <v>257</v>
      </c>
      <c r="B54" s="747">
        <v>2066</v>
      </c>
      <c r="C54" s="305">
        <f t="shared" si="6"/>
        <v>0.15113386978785662</v>
      </c>
      <c r="D54" s="747">
        <v>1863</v>
      </c>
      <c r="E54" s="305">
        <f t="shared" si="7"/>
        <v>0.13226837060702876</v>
      </c>
    </row>
    <row r="55" spans="1:5" x14ac:dyDescent="0.25">
      <c r="A55" s="110" t="s">
        <v>431</v>
      </c>
      <c r="B55" s="747">
        <v>49</v>
      </c>
      <c r="C55" s="305">
        <f t="shared" si="6"/>
        <v>3.584491587417703E-3</v>
      </c>
      <c r="D55" s="747">
        <v>67</v>
      </c>
      <c r="E55" s="305">
        <f t="shared" si="7"/>
        <v>4.7568335108271213E-3</v>
      </c>
    </row>
    <row r="56" spans="1:5" x14ac:dyDescent="0.25">
      <c r="A56" s="110" t="s">
        <v>258</v>
      </c>
      <c r="B56" s="747">
        <v>2</v>
      </c>
      <c r="C56" s="305">
        <f t="shared" si="6"/>
        <v>1.463057790782736E-4</v>
      </c>
      <c r="D56" s="747">
        <v>4</v>
      </c>
      <c r="E56" s="305">
        <f t="shared" si="7"/>
        <v>2.8399006034788784E-4</v>
      </c>
    </row>
    <row r="57" spans="1:5" ht="15.75" thickBot="1" x14ac:dyDescent="0.3">
      <c r="A57" s="111" t="s">
        <v>131</v>
      </c>
      <c r="B57" s="394">
        <v>266</v>
      </c>
      <c r="C57" s="306">
        <f t="shared" si="6"/>
        <v>1.9458668617410389E-2</v>
      </c>
      <c r="D57" s="394">
        <v>422</v>
      </c>
      <c r="E57" s="306">
        <f t="shared" si="7"/>
        <v>2.9960951366702165E-2</v>
      </c>
    </row>
    <row r="58" spans="1:5" ht="16.5" thickTop="1" thickBot="1" x14ac:dyDescent="0.3">
      <c r="A58" s="40" t="s">
        <v>259</v>
      </c>
      <c r="B58" s="120">
        <f>SUM(B51:B57)</f>
        <v>13670</v>
      </c>
      <c r="C58" s="245">
        <f>SUM(C51:C57)</f>
        <v>0.99999999999999989</v>
      </c>
      <c r="D58" s="120">
        <f>SUM(D51:D57)</f>
        <v>14085</v>
      </c>
      <c r="E58" s="245">
        <f>SUM(E51:E57)</f>
        <v>1</v>
      </c>
    </row>
    <row r="59" spans="1:5" ht="5.25" customHeight="1" thickBot="1" x14ac:dyDescent="0.3">
      <c r="A59" s="898"/>
      <c r="B59" s="94"/>
      <c r="C59" s="94"/>
      <c r="D59" s="94"/>
      <c r="E59" s="898"/>
    </row>
    <row r="60" spans="1:5" s="219" customFormat="1" ht="15.75" thickBot="1" x14ac:dyDescent="0.3">
      <c r="A60" s="309"/>
      <c r="B60" s="1034" t="s">
        <v>278</v>
      </c>
      <c r="C60" s="1035"/>
      <c r="D60" s="1034" t="s">
        <v>279</v>
      </c>
      <c r="E60" s="1035"/>
    </row>
    <row r="61" spans="1:5" ht="15.75" thickBot="1" x14ac:dyDescent="0.3">
      <c r="A61" s="1027" t="s">
        <v>482</v>
      </c>
      <c r="B61" s="963"/>
      <c r="C61" s="963"/>
      <c r="D61" s="963"/>
      <c r="E61" s="1028"/>
    </row>
    <row r="62" spans="1:5" x14ac:dyDescent="0.25">
      <c r="A62" s="757" t="s">
        <v>432</v>
      </c>
      <c r="B62" s="455">
        <v>0</v>
      </c>
      <c r="C62" s="304">
        <f>SUM(B62/$B$70)</f>
        <v>0</v>
      </c>
      <c r="D62" s="455">
        <v>3</v>
      </c>
      <c r="E62" s="304">
        <f>SUM(D62/D70)</f>
        <v>6.4935064935064939E-3</v>
      </c>
    </row>
    <row r="63" spans="1:5" x14ac:dyDescent="0.25">
      <c r="A63" s="104" t="s">
        <v>433</v>
      </c>
      <c r="B63" s="756">
        <v>3</v>
      </c>
      <c r="C63" s="305">
        <f t="shared" ref="C63:C69" si="8">SUM(B63/$B$70)</f>
        <v>7.7720207253886009E-3</v>
      </c>
      <c r="D63" s="1030">
        <v>40</v>
      </c>
      <c r="E63" s="1032">
        <f>SUM(D63/$D$70)</f>
        <v>8.6580086580086577E-2</v>
      </c>
    </row>
    <row r="64" spans="1:5" x14ac:dyDescent="0.25">
      <c r="A64" s="104" t="s">
        <v>434</v>
      </c>
      <c r="B64" s="756">
        <v>21</v>
      </c>
      <c r="C64" s="305">
        <f t="shared" si="8"/>
        <v>5.4404145077720206E-2</v>
      </c>
      <c r="D64" s="1031"/>
      <c r="E64" s="1033"/>
    </row>
    <row r="65" spans="1:5" s="33" customFormat="1" x14ac:dyDescent="0.25">
      <c r="A65" s="104" t="s">
        <v>435</v>
      </c>
      <c r="B65" s="756">
        <v>32</v>
      </c>
      <c r="C65" s="305">
        <f t="shared" si="8"/>
        <v>8.2901554404145081E-2</v>
      </c>
      <c r="D65" s="1030">
        <v>96</v>
      </c>
      <c r="E65" s="1032">
        <f t="shared" ref="E65:E70" si="9">SUM(D65/$D$70)</f>
        <v>0.20779220779220781</v>
      </c>
    </row>
    <row r="66" spans="1:5" x14ac:dyDescent="0.25">
      <c r="A66" s="104" t="s">
        <v>436</v>
      </c>
      <c r="B66" s="756">
        <v>49</v>
      </c>
      <c r="C66" s="305">
        <f t="shared" si="8"/>
        <v>0.12694300518134716</v>
      </c>
      <c r="D66" s="1031"/>
      <c r="E66" s="1033"/>
    </row>
    <row r="67" spans="1:5" x14ac:dyDescent="0.25">
      <c r="A67" s="104" t="s">
        <v>260</v>
      </c>
      <c r="B67" s="756">
        <v>147</v>
      </c>
      <c r="C67" s="305">
        <f t="shared" si="8"/>
        <v>0.38082901554404147</v>
      </c>
      <c r="D67" s="1030">
        <v>298</v>
      </c>
      <c r="E67" s="1032">
        <f t="shared" si="9"/>
        <v>0.64502164502164505</v>
      </c>
    </row>
    <row r="68" spans="1:5" x14ac:dyDescent="0.25">
      <c r="A68" s="104" t="s">
        <v>261</v>
      </c>
      <c r="B68" s="756">
        <v>126</v>
      </c>
      <c r="C68" s="305">
        <f t="shared" si="8"/>
        <v>0.32642487046632124</v>
      </c>
      <c r="D68" s="1031"/>
      <c r="E68" s="1033"/>
    </row>
    <row r="69" spans="1:5" ht="15.75" thickBot="1" x14ac:dyDescent="0.3">
      <c r="A69" s="105" t="s">
        <v>262</v>
      </c>
      <c r="B69" s="394">
        <v>8</v>
      </c>
      <c r="C69" s="306">
        <f t="shared" si="8"/>
        <v>2.072538860103627E-2</v>
      </c>
      <c r="D69" s="394">
        <v>25</v>
      </c>
      <c r="E69" s="306">
        <f t="shared" si="9"/>
        <v>5.4112554112554112E-2</v>
      </c>
    </row>
    <row r="70" spans="1:5" ht="16.5" thickTop="1" thickBot="1" x14ac:dyDescent="0.3">
      <c r="A70" s="40" t="s">
        <v>136</v>
      </c>
      <c r="B70" s="120">
        <f>SUM(B62:B69)</f>
        <v>386</v>
      </c>
      <c r="C70" s="245">
        <f>SUM(C62:C69)</f>
        <v>1.0000000000000002</v>
      </c>
      <c r="D70" s="120">
        <f>SUM(D62:D69)</f>
        <v>462</v>
      </c>
      <c r="E70" s="245">
        <f t="shared" si="9"/>
        <v>1</v>
      </c>
    </row>
    <row r="71" spans="1:5" s="219" customFormat="1" ht="5.25" customHeight="1" thickBot="1" x14ac:dyDescent="0.3">
      <c r="A71" s="898"/>
      <c r="B71" s="94"/>
      <c r="C71" s="94"/>
      <c r="D71" s="94"/>
      <c r="E71" s="898"/>
    </row>
    <row r="72" spans="1:5" s="219" customFormat="1" ht="15.75" thickBot="1" x14ac:dyDescent="0.3">
      <c r="A72" s="1027" t="s">
        <v>490</v>
      </c>
      <c r="B72" s="963"/>
      <c r="C72" s="963"/>
      <c r="D72" s="963"/>
      <c r="E72" s="1028"/>
    </row>
    <row r="73" spans="1:5" s="219" customFormat="1" ht="15.75" thickBot="1" x14ac:dyDescent="0.3">
      <c r="A73" s="724"/>
      <c r="B73" s="1034" t="s">
        <v>483</v>
      </c>
      <c r="C73" s="1035"/>
      <c r="D73" s="1034" t="s">
        <v>283</v>
      </c>
      <c r="E73" s="1035"/>
    </row>
    <row r="74" spans="1:5" s="219" customFormat="1" ht="29.25" customHeight="1" thickBot="1" x14ac:dyDescent="0.3">
      <c r="A74" s="826" t="s">
        <v>484</v>
      </c>
      <c r="B74" s="463">
        <v>3430</v>
      </c>
      <c r="C74" s="699"/>
      <c r="D74" s="463" t="s">
        <v>339</v>
      </c>
      <c r="E74" s="723" t="s">
        <v>339</v>
      </c>
    </row>
    <row r="75" spans="1:5" ht="5.25" customHeight="1" thickBot="1" x14ac:dyDescent="0.3">
      <c r="A75" s="898"/>
      <c r="B75" s="94"/>
      <c r="C75" s="94"/>
      <c r="D75" s="94"/>
      <c r="E75" s="898"/>
    </row>
    <row r="76" spans="1:5" ht="21" customHeight="1" thickBot="1" x14ac:dyDescent="0.3">
      <c r="A76" s="1027" t="s">
        <v>491</v>
      </c>
      <c r="B76" s="963"/>
      <c r="C76" s="963"/>
      <c r="D76" s="963"/>
      <c r="E76" s="1028"/>
    </row>
    <row r="77" spans="1:5" s="219" customFormat="1" ht="15.75" thickBot="1" x14ac:dyDescent="0.3">
      <c r="A77" s="724"/>
      <c r="B77" s="1034" t="s">
        <v>483</v>
      </c>
      <c r="C77" s="1035"/>
      <c r="D77" s="1034" t="s">
        <v>283</v>
      </c>
      <c r="E77" s="1035"/>
    </row>
    <row r="78" spans="1:5" ht="21.75" customHeight="1" thickBot="1" x14ac:dyDescent="0.3">
      <c r="A78" s="725"/>
      <c r="B78" s="736" t="s">
        <v>489</v>
      </c>
      <c r="C78" s="736" t="s">
        <v>485</v>
      </c>
      <c r="D78" s="736" t="s">
        <v>489</v>
      </c>
      <c r="E78" s="737" t="s">
        <v>485</v>
      </c>
    </row>
    <row r="79" spans="1:5" ht="29.25" customHeight="1" x14ac:dyDescent="0.25">
      <c r="A79" s="109" t="s">
        <v>494</v>
      </c>
      <c r="B79" s="746">
        <v>473</v>
      </c>
      <c r="C79" s="823" t="s">
        <v>339</v>
      </c>
      <c r="D79" s="746" t="s">
        <v>339</v>
      </c>
      <c r="E79" s="748" t="s">
        <v>339</v>
      </c>
    </row>
    <row r="80" spans="1:5" s="219" customFormat="1" ht="29.25" customHeight="1" thickBot="1" x14ac:dyDescent="0.3">
      <c r="A80" s="111" t="s">
        <v>495</v>
      </c>
      <c r="B80" s="394">
        <f>SUM(B81-B79)</f>
        <v>3988</v>
      </c>
      <c r="C80" s="825">
        <v>10015</v>
      </c>
      <c r="D80" s="394" t="s">
        <v>339</v>
      </c>
      <c r="E80" s="726">
        <v>10211</v>
      </c>
    </row>
    <row r="81" spans="1:6" ht="29.25" customHeight="1" thickTop="1" thickBot="1" x14ac:dyDescent="0.3">
      <c r="A81" s="40" t="s">
        <v>493</v>
      </c>
      <c r="B81" s="727">
        <v>4461</v>
      </c>
      <c r="C81" s="824"/>
      <c r="D81" s="727">
        <v>5213</v>
      </c>
      <c r="E81" s="464"/>
      <c r="F81" s="32"/>
    </row>
    <row r="82" spans="1:6" x14ac:dyDescent="0.25">
      <c r="A82" s="1026" t="s">
        <v>374</v>
      </c>
      <c r="B82" s="1026"/>
      <c r="C82" s="1026"/>
      <c r="D82" s="1026"/>
      <c r="E82" s="1026"/>
    </row>
    <row r="83" spans="1:6" x14ac:dyDescent="0.25">
      <c r="A83" s="1025"/>
      <c r="B83" s="1025"/>
      <c r="C83" s="1025"/>
      <c r="D83" s="1025"/>
      <c r="E83" s="1025"/>
    </row>
    <row r="84" spans="1:6" x14ac:dyDescent="0.25">
      <c r="A84" s="1025" t="s">
        <v>437</v>
      </c>
      <c r="B84" s="1025"/>
      <c r="C84" s="1025"/>
      <c r="D84" s="1025"/>
      <c r="E84" s="1025"/>
    </row>
    <row r="85" spans="1:6" x14ac:dyDescent="0.25">
      <c r="A85" s="1025"/>
      <c r="B85" s="1025"/>
      <c r="C85" s="1025"/>
      <c r="D85" s="1025"/>
      <c r="E85" s="1025"/>
    </row>
    <row r="86" spans="1:6" x14ac:dyDescent="0.25">
      <c r="B86" s="709"/>
    </row>
  </sheetData>
  <sheetProtection algorithmName="SHA-512" hashValue="JFRbARaqXf1eBSh9fqwpB08LYpARu+i/6CwHu3kI/WD6JwzEBb0BSPMswam9ifitFAti7es3taIt36+UHXyvFw==" saltValue="IjlBRcDH3dEgQyZmnM0JVw==" spinCount="100000" sheet="1" objects="1" scenarios="1"/>
  <mergeCells count="43">
    <mergeCell ref="B73:C73"/>
    <mergeCell ref="D73:E73"/>
    <mergeCell ref="A2:E2"/>
    <mergeCell ref="A35:E35"/>
    <mergeCell ref="A5:E5"/>
    <mergeCell ref="A16:E16"/>
    <mergeCell ref="A61:E61"/>
    <mergeCell ref="B48:C48"/>
    <mergeCell ref="D48:E48"/>
    <mergeCell ref="A47:E47"/>
    <mergeCell ref="D7:D8"/>
    <mergeCell ref="D9:D10"/>
    <mergeCell ref="D11:D12"/>
    <mergeCell ref="E7:E8"/>
    <mergeCell ref="E11:E12"/>
    <mergeCell ref="E9:E10"/>
    <mergeCell ref="B44:C44"/>
    <mergeCell ref="D41:E41"/>
    <mergeCell ref="D42:E42"/>
    <mergeCell ref="D43:E43"/>
    <mergeCell ref="D44:E44"/>
    <mergeCell ref="B3:C3"/>
    <mergeCell ref="D3:E3"/>
    <mergeCell ref="B41:C41"/>
    <mergeCell ref="B42:C42"/>
    <mergeCell ref="B43:C43"/>
    <mergeCell ref="A25:E25"/>
    <mergeCell ref="A84:E85"/>
    <mergeCell ref="A82:E83"/>
    <mergeCell ref="A76:E76"/>
    <mergeCell ref="A46:E46"/>
    <mergeCell ref="A50:E50"/>
    <mergeCell ref="D67:D68"/>
    <mergeCell ref="D65:D66"/>
    <mergeCell ref="D63:D64"/>
    <mergeCell ref="E67:E68"/>
    <mergeCell ref="E65:E66"/>
    <mergeCell ref="E63:E64"/>
    <mergeCell ref="B60:C60"/>
    <mergeCell ref="D60:E60"/>
    <mergeCell ref="A72:E72"/>
    <mergeCell ref="B77:C77"/>
    <mergeCell ref="D77:E77"/>
  </mergeCells>
  <printOptions horizontalCentered="1"/>
  <pageMargins left="0.2" right="0.2" top="0.89583333333333304" bottom="0.75" header="0.3" footer="0.3"/>
  <pageSetup firstPageNumber="13" fitToHeight="0" orientation="portrait" useFirstPageNumber="1" r:id="rId1"/>
  <headerFooter>
    <oddHeader>&amp;L&amp;9
Semi-Annual Child Welfare Report&amp;C&amp;"-,Bold"&amp;14ARIZONA DEPARTMENT of CHILD SAFETY&amp;R&amp;9
January 01, 2018 through June 30, 2018</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Layout" zoomScaleNormal="100" workbookViewId="0">
      <selection activeCell="F12" sqref="F12"/>
    </sheetView>
  </sheetViews>
  <sheetFormatPr defaultRowHeight="15" x14ac:dyDescent="0.25"/>
  <cols>
    <col min="1" max="1" width="26.28515625" bestFit="1" customWidth="1"/>
    <col min="2" max="5" width="16.140625" customWidth="1"/>
  </cols>
  <sheetData>
    <row r="1" spans="1:9" ht="24" customHeight="1" thickBot="1" x14ac:dyDescent="0.35">
      <c r="A1" s="1051" t="s">
        <v>141</v>
      </c>
      <c r="B1" s="1052"/>
      <c r="C1" s="1052"/>
      <c r="D1" s="1052"/>
      <c r="E1" s="1053"/>
      <c r="F1" s="34"/>
      <c r="G1" s="34"/>
      <c r="H1" s="34"/>
      <c r="I1" s="34"/>
    </row>
    <row r="2" spans="1:9" ht="15.75" thickBot="1" x14ac:dyDescent="0.3">
      <c r="A2" s="142"/>
      <c r="B2" s="1034" t="s">
        <v>264</v>
      </c>
      <c r="C2" s="1035"/>
      <c r="D2" s="1034" t="s">
        <v>275</v>
      </c>
      <c r="E2" s="1035"/>
    </row>
    <row r="3" spans="1:9" ht="39.75" customHeight="1" thickBot="1" x14ac:dyDescent="0.3">
      <c r="A3" s="173"/>
      <c r="B3" s="116" t="s">
        <v>58</v>
      </c>
      <c r="C3" s="93" t="s">
        <v>135</v>
      </c>
      <c r="D3" s="93" t="s">
        <v>134</v>
      </c>
      <c r="E3" s="93" t="s">
        <v>135</v>
      </c>
    </row>
    <row r="4" spans="1:9" ht="15.75" thickBot="1" x14ac:dyDescent="0.3">
      <c r="A4" s="962" t="s">
        <v>523</v>
      </c>
      <c r="B4" s="1021"/>
      <c r="C4" s="1021"/>
      <c r="D4" s="1021"/>
      <c r="E4" s="966"/>
    </row>
    <row r="5" spans="1:9" ht="26.25" customHeight="1" x14ac:dyDescent="0.25">
      <c r="A5" s="103" t="s">
        <v>265</v>
      </c>
      <c r="B5" s="465">
        <v>14491</v>
      </c>
      <c r="C5" s="244"/>
      <c r="D5" s="419">
        <v>14929</v>
      </c>
      <c r="E5" s="244"/>
    </row>
    <row r="6" spans="1:9" ht="26.25" customHeight="1" x14ac:dyDescent="0.25">
      <c r="A6" s="104" t="s">
        <v>371</v>
      </c>
      <c r="B6" s="466">
        <v>13931</v>
      </c>
      <c r="C6" s="300">
        <f>SUM(B6/B5)</f>
        <v>0.96135532399420331</v>
      </c>
      <c r="D6" s="422">
        <v>14434</v>
      </c>
      <c r="E6" s="303">
        <f>D6/D5</f>
        <v>0.96684305713711571</v>
      </c>
      <c r="F6" s="31"/>
    </row>
    <row r="7" spans="1:9" ht="26.25" customHeight="1" thickBot="1" x14ac:dyDescent="0.3">
      <c r="A7" s="106" t="s">
        <v>266</v>
      </c>
      <c r="B7" s="467">
        <v>560</v>
      </c>
      <c r="C7" s="301">
        <f>SUM(B7/B5)</f>
        <v>3.8644676005796699E-2</v>
      </c>
      <c r="D7" s="469">
        <v>495</v>
      </c>
      <c r="E7" s="302">
        <f>D7/D5</f>
        <v>3.3156942862884321E-2</v>
      </c>
      <c r="F7" s="35"/>
    </row>
    <row r="8" spans="1:9" ht="9.75" customHeight="1" thickBot="1" x14ac:dyDescent="0.3">
      <c r="A8" s="94"/>
      <c r="B8" s="94"/>
      <c r="C8" s="94"/>
      <c r="D8" s="470"/>
      <c r="E8" s="94"/>
    </row>
    <row r="9" spans="1:9" ht="15.75" thickBot="1" x14ac:dyDescent="0.3">
      <c r="A9" s="1027" t="s">
        <v>524</v>
      </c>
      <c r="B9" s="963"/>
      <c r="C9" s="963"/>
      <c r="D9" s="963"/>
      <c r="E9" s="1028"/>
    </row>
    <row r="10" spans="1:9" ht="26.25" customHeight="1" thickBot="1" x14ac:dyDescent="0.3">
      <c r="A10" s="115" t="s">
        <v>338</v>
      </c>
      <c r="B10" s="468">
        <v>0.64419999999999999</v>
      </c>
      <c r="C10" s="244"/>
      <c r="D10" s="468">
        <v>0.64800000000000002</v>
      </c>
      <c r="E10" s="244"/>
    </row>
    <row r="11" spans="1:9" ht="8.25" customHeight="1" thickBot="1" x14ac:dyDescent="0.3">
      <c r="A11" s="95"/>
      <c r="B11" s="95"/>
      <c r="C11" s="95"/>
      <c r="D11" s="95"/>
      <c r="E11" s="95"/>
    </row>
    <row r="12" spans="1:9" ht="15.75" thickBot="1" x14ac:dyDescent="0.3">
      <c r="A12" s="962" t="s">
        <v>525</v>
      </c>
      <c r="B12" s="1021"/>
      <c r="C12" s="1021"/>
      <c r="D12" s="1021"/>
      <c r="E12" s="966"/>
    </row>
    <row r="13" spans="1:9" ht="26.25" customHeight="1" x14ac:dyDescent="0.25">
      <c r="A13" s="103" t="s">
        <v>267</v>
      </c>
      <c r="B13" s="419">
        <v>4461</v>
      </c>
      <c r="C13" s="244"/>
      <c r="D13" s="419">
        <v>5213</v>
      </c>
      <c r="E13" s="244"/>
      <c r="F13" s="35"/>
    </row>
    <row r="14" spans="1:9" ht="26.25" customHeight="1" thickBot="1" x14ac:dyDescent="0.3">
      <c r="A14" s="106" t="s">
        <v>372</v>
      </c>
      <c r="B14" s="469">
        <v>3517</v>
      </c>
      <c r="C14" s="301">
        <f>B14/B13</f>
        <v>0.78838825375476351</v>
      </c>
      <c r="D14" s="469">
        <v>4469</v>
      </c>
      <c r="E14" s="301">
        <f>D14/D13</f>
        <v>0.85727987723000187</v>
      </c>
      <c r="F14" s="31"/>
    </row>
    <row r="15" spans="1:9" ht="32.25" customHeight="1" x14ac:dyDescent="0.25">
      <c r="A15" s="1050" t="s">
        <v>373</v>
      </c>
      <c r="B15" s="1050"/>
      <c r="C15" s="1050"/>
      <c r="D15" s="1050"/>
      <c r="E15" s="1050"/>
    </row>
  </sheetData>
  <sheetProtection algorithmName="SHA-512" hashValue="OUAJs+oz/+VHHsFnqzjhoHbjMWywAvFGoSBoEW2YeA+zzxY79qTb/Gg2YXsSFUDiJO47hwYYEfXkspax3EXwzw==" saltValue="4WqT+AALY+R4z2irijqVzA==" spinCount="100000" sheet="1" objects="1" scenarios="1"/>
  <mergeCells count="7">
    <mergeCell ref="A15:E15"/>
    <mergeCell ref="A4:E4"/>
    <mergeCell ref="A9:E9"/>
    <mergeCell ref="A12:E12"/>
    <mergeCell ref="A1:E1"/>
    <mergeCell ref="B2:C2"/>
    <mergeCell ref="D2:E2"/>
  </mergeCells>
  <printOptions horizontalCentered="1"/>
  <pageMargins left="0.7" right="0.7" top="1.0104166666666701" bottom="0.5" header="0.3" footer="0.3"/>
  <pageSetup scale="99" fitToHeight="0" orientation="portrait" r:id="rId1"/>
  <headerFooter>
    <oddHeader>&amp;L&amp;9
Semi-Annual Child Welfare Report&amp;C&amp;"-,Bold"&amp;14ARIZONA DEPARTMENT of CHILD SAFETY&amp;R&amp;9
January 01, 2018 through June 30, 2018</oddHeader>
    <oddFooter>&amp;CPage 15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Layout" zoomScaleNormal="100" workbookViewId="0">
      <selection activeCell="F12" sqref="F12"/>
    </sheetView>
  </sheetViews>
  <sheetFormatPr defaultRowHeight="15" x14ac:dyDescent="0.25"/>
  <cols>
    <col min="1" max="1" width="13" customWidth="1"/>
    <col min="2" max="2" width="11.28515625" bestFit="1" customWidth="1"/>
    <col min="5" max="5" width="10.42578125" customWidth="1"/>
    <col min="7" max="7" width="10.85546875" customWidth="1"/>
    <col min="10" max="10" width="9.7109375" bestFit="1" customWidth="1"/>
    <col min="11" max="11" width="11.28515625" bestFit="1" customWidth="1"/>
  </cols>
  <sheetData>
    <row r="1" spans="1:11" ht="19.5" thickBot="1" x14ac:dyDescent="0.35">
      <c r="A1" s="1008" t="s">
        <v>513</v>
      </c>
      <c r="B1" s="1009"/>
      <c r="C1" s="1009"/>
      <c r="D1" s="1009"/>
      <c r="E1" s="1009"/>
      <c r="F1" s="1009"/>
      <c r="G1" s="1009"/>
      <c r="H1" s="1009"/>
      <c r="I1" s="1009"/>
      <c r="J1" s="1009"/>
      <c r="K1" s="1010"/>
    </row>
    <row r="2" spans="1:11" ht="16.5" thickBot="1" x14ac:dyDescent="0.3">
      <c r="A2" s="1055" t="s">
        <v>264</v>
      </c>
      <c r="B2" s="1056"/>
      <c r="C2" s="1056"/>
      <c r="D2" s="1056"/>
      <c r="E2" s="1056"/>
      <c r="F2" s="1056"/>
      <c r="G2" s="1056"/>
      <c r="H2" s="1056"/>
      <c r="I2" s="1056"/>
      <c r="J2" s="1056"/>
      <c r="K2" s="1057"/>
    </row>
    <row r="3" spans="1:11" ht="78" customHeight="1" thickBot="1" x14ac:dyDescent="0.3">
      <c r="A3" s="141"/>
      <c r="B3" s="174" t="s">
        <v>526</v>
      </c>
      <c r="C3" s="175" t="s">
        <v>527</v>
      </c>
      <c r="D3" s="175" t="s">
        <v>528</v>
      </c>
      <c r="E3" s="175" t="s">
        <v>529</v>
      </c>
      <c r="F3" s="175" t="s">
        <v>530</v>
      </c>
      <c r="G3" s="175" t="s">
        <v>531</v>
      </c>
      <c r="H3" s="175" t="s">
        <v>532</v>
      </c>
      <c r="I3" s="176" t="s">
        <v>533</v>
      </c>
      <c r="J3" s="661" t="s">
        <v>534</v>
      </c>
      <c r="K3" s="661" t="s">
        <v>102</v>
      </c>
    </row>
    <row r="4" spans="1:11" x14ac:dyDescent="0.25">
      <c r="A4" s="130" t="s">
        <v>139</v>
      </c>
      <c r="B4" s="475">
        <v>458</v>
      </c>
      <c r="C4" s="414">
        <v>685</v>
      </c>
      <c r="D4" s="414">
        <v>2</v>
      </c>
      <c r="E4" s="414">
        <v>0</v>
      </c>
      <c r="F4" s="414">
        <v>0</v>
      </c>
      <c r="G4" s="414">
        <v>3</v>
      </c>
      <c r="H4" s="414">
        <v>1</v>
      </c>
      <c r="I4" s="476">
        <v>5</v>
      </c>
      <c r="J4" s="241">
        <f>SUM(B4:I4)</f>
        <v>1154</v>
      </c>
      <c r="K4" s="732">
        <f>SUM(J4/$J$23)</f>
        <v>7.9635635911945349E-2</v>
      </c>
    </row>
    <row r="5" spans="1:11" x14ac:dyDescent="0.25">
      <c r="A5" s="177">
        <v>1</v>
      </c>
      <c r="B5" s="477">
        <v>527</v>
      </c>
      <c r="C5" s="418">
        <v>642</v>
      </c>
      <c r="D5" s="418">
        <v>7</v>
      </c>
      <c r="E5" s="418">
        <v>2</v>
      </c>
      <c r="F5" s="418">
        <v>0</v>
      </c>
      <c r="G5" s="418">
        <v>2</v>
      </c>
      <c r="H5" s="418">
        <v>0</v>
      </c>
      <c r="I5" s="478">
        <v>3</v>
      </c>
      <c r="J5" s="242">
        <f>SUM(B5:I5)</f>
        <v>1183</v>
      </c>
      <c r="K5" s="368">
        <f t="shared" ref="K5:K20" si="0">SUM(J5/$J$23)</f>
        <v>8.1636878062245538E-2</v>
      </c>
    </row>
    <row r="6" spans="1:11" x14ac:dyDescent="0.25">
      <c r="A6" s="177">
        <v>2</v>
      </c>
      <c r="B6" s="477">
        <v>428</v>
      </c>
      <c r="C6" s="418">
        <v>513</v>
      </c>
      <c r="D6" s="418">
        <v>4</v>
      </c>
      <c r="E6" s="418">
        <v>2</v>
      </c>
      <c r="F6" s="418">
        <v>0</v>
      </c>
      <c r="G6" s="418">
        <v>1</v>
      </c>
      <c r="H6" s="418">
        <v>1</v>
      </c>
      <c r="I6" s="478">
        <v>0</v>
      </c>
      <c r="J6" s="242">
        <f t="shared" ref="J6:J22" si="1">SUM(B6:I6)</f>
        <v>949</v>
      </c>
      <c r="K6" s="368">
        <f t="shared" si="0"/>
        <v>6.5488924159823339E-2</v>
      </c>
    </row>
    <row r="7" spans="1:11" x14ac:dyDescent="0.25">
      <c r="A7" s="177">
        <v>3</v>
      </c>
      <c r="B7" s="477">
        <v>383</v>
      </c>
      <c r="C7" s="418">
        <v>478</v>
      </c>
      <c r="D7" s="418">
        <v>3</v>
      </c>
      <c r="E7" s="418">
        <v>0</v>
      </c>
      <c r="F7" s="418">
        <v>0</v>
      </c>
      <c r="G7" s="418">
        <v>3</v>
      </c>
      <c r="H7" s="418">
        <v>2</v>
      </c>
      <c r="I7" s="478">
        <v>5</v>
      </c>
      <c r="J7" s="242">
        <f t="shared" si="1"/>
        <v>874</v>
      </c>
      <c r="K7" s="368">
        <f t="shared" si="0"/>
        <v>6.0313297909046992E-2</v>
      </c>
    </row>
    <row r="8" spans="1:11" x14ac:dyDescent="0.25">
      <c r="A8" s="177">
        <v>4</v>
      </c>
      <c r="B8" s="477">
        <v>358</v>
      </c>
      <c r="C8" s="418">
        <v>426</v>
      </c>
      <c r="D8" s="418">
        <v>3</v>
      </c>
      <c r="E8" s="418">
        <v>4</v>
      </c>
      <c r="F8" s="418">
        <v>0</v>
      </c>
      <c r="G8" s="418">
        <v>2</v>
      </c>
      <c r="H8" s="418">
        <v>2</v>
      </c>
      <c r="I8" s="478">
        <v>3</v>
      </c>
      <c r="J8" s="242">
        <f t="shared" si="1"/>
        <v>798</v>
      </c>
      <c r="K8" s="368">
        <f t="shared" si="0"/>
        <v>5.5068663308260296E-2</v>
      </c>
    </row>
    <row r="9" spans="1:11" x14ac:dyDescent="0.25">
      <c r="A9" s="177">
        <v>5</v>
      </c>
      <c r="B9" s="477">
        <v>328</v>
      </c>
      <c r="C9" s="418">
        <v>418</v>
      </c>
      <c r="D9" s="418">
        <v>12</v>
      </c>
      <c r="E9" s="418">
        <v>4</v>
      </c>
      <c r="F9" s="418">
        <v>0</v>
      </c>
      <c r="G9" s="418">
        <v>1</v>
      </c>
      <c r="H9" s="418">
        <v>0</v>
      </c>
      <c r="I9" s="478">
        <v>2</v>
      </c>
      <c r="J9" s="242">
        <f t="shared" si="1"/>
        <v>765</v>
      </c>
      <c r="K9" s="368">
        <f t="shared" si="0"/>
        <v>5.2791387757918709E-2</v>
      </c>
    </row>
    <row r="10" spans="1:11" x14ac:dyDescent="0.25">
      <c r="A10" s="177">
        <v>6</v>
      </c>
      <c r="B10" s="477">
        <v>288</v>
      </c>
      <c r="C10" s="418">
        <v>382</v>
      </c>
      <c r="D10" s="418">
        <v>24</v>
      </c>
      <c r="E10" s="418">
        <v>11</v>
      </c>
      <c r="F10" s="418">
        <v>0</v>
      </c>
      <c r="G10" s="418">
        <v>1</v>
      </c>
      <c r="H10" s="418">
        <v>0</v>
      </c>
      <c r="I10" s="478">
        <v>3</v>
      </c>
      <c r="J10" s="242">
        <f t="shared" si="1"/>
        <v>709</v>
      </c>
      <c r="K10" s="368">
        <f t="shared" si="0"/>
        <v>4.8926920157339036E-2</v>
      </c>
    </row>
    <row r="11" spans="1:11" x14ac:dyDescent="0.25">
      <c r="A11" s="177">
        <v>7</v>
      </c>
      <c r="B11" s="477">
        <v>292</v>
      </c>
      <c r="C11" s="418">
        <v>304</v>
      </c>
      <c r="D11" s="418">
        <v>20</v>
      </c>
      <c r="E11" s="418">
        <v>5</v>
      </c>
      <c r="F11" s="418">
        <v>0</v>
      </c>
      <c r="G11" s="418">
        <v>0</v>
      </c>
      <c r="H11" s="418">
        <v>1</v>
      </c>
      <c r="I11" s="478">
        <v>3</v>
      </c>
      <c r="J11" s="242">
        <f t="shared" si="1"/>
        <v>625</v>
      </c>
      <c r="K11" s="368">
        <f t="shared" si="0"/>
        <v>4.3130218756469531E-2</v>
      </c>
    </row>
    <row r="12" spans="1:11" x14ac:dyDescent="0.25">
      <c r="A12" s="177">
        <v>8</v>
      </c>
      <c r="B12" s="477">
        <v>273</v>
      </c>
      <c r="C12" s="418">
        <v>336</v>
      </c>
      <c r="D12" s="418">
        <v>36</v>
      </c>
      <c r="E12" s="418">
        <v>2</v>
      </c>
      <c r="F12" s="418">
        <v>0</v>
      </c>
      <c r="G12" s="418">
        <v>1</v>
      </c>
      <c r="H12" s="418">
        <v>0</v>
      </c>
      <c r="I12" s="478">
        <v>1</v>
      </c>
      <c r="J12" s="242">
        <f t="shared" si="1"/>
        <v>649</v>
      </c>
      <c r="K12" s="368">
        <f t="shared" si="0"/>
        <v>4.4786419156717966E-2</v>
      </c>
    </row>
    <row r="13" spans="1:11" x14ac:dyDescent="0.25">
      <c r="A13" s="177">
        <v>9</v>
      </c>
      <c r="B13" s="477">
        <v>277</v>
      </c>
      <c r="C13" s="418">
        <v>301</v>
      </c>
      <c r="D13" s="418">
        <v>52</v>
      </c>
      <c r="E13" s="418">
        <v>8</v>
      </c>
      <c r="F13" s="418">
        <v>0</v>
      </c>
      <c r="G13" s="418">
        <v>0</v>
      </c>
      <c r="H13" s="418">
        <v>1</v>
      </c>
      <c r="I13" s="478">
        <v>4</v>
      </c>
      <c r="J13" s="242">
        <f t="shared" si="1"/>
        <v>643</v>
      </c>
      <c r="K13" s="368">
        <f t="shared" si="0"/>
        <v>4.4372369056655855E-2</v>
      </c>
    </row>
    <row r="14" spans="1:11" x14ac:dyDescent="0.25">
      <c r="A14" s="177">
        <v>10</v>
      </c>
      <c r="B14" s="477">
        <v>249</v>
      </c>
      <c r="C14" s="418">
        <v>310</v>
      </c>
      <c r="D14" s="418">
        <v>61</v>
      </c>
      <c r="E14" s="418">
        <v>9</v>
      </c>
      <c r="F14" s="418">
        <v>0</v>
      </c>
      <c r="G14" s="418">
        <v>0</v>
      </c>
      <c r="H14" s="418">
        <v>2</v>
      </c>
      <c r="I14" s="478">
        <v>2</v>
      </c>
      <c r="J14" s="242">
        <f t="shared" si="1"/>
        <v>633</v>
      </c>
      <c r="K14" s="368">
        <f t="shared" si="0"/>
        <v>4.368228555655234E-2</v>
      </c>
    </row>
    <row r="15" spans="1:11" x14ac:dyDescent="0.25">
      <c r="A15" s="177">
        <v>11</v>
      </c>
      <c r="B15" s="477">
        <v>254</v>
      </c>
      <c r="C15" s="418">
        <v>279</v>
      </c>
      <c r="D15" s="418">
        <v>90</v>
      </c>
      <c r="E15" s="418">
        <v>18</v>
      </c>
      <c r="F15" s="418">
        <v>0</v>
      </c>
      <c r="G15" s="418">
        <v>0</v>
      </c>
      <c r="H15" s="418">
        <v>0</v>
      </c>
      <c r="I15" s="478">
        <v>4</v>
      </c>
      <c r="J15" s="242">
        <f t="shared" si="1"/>
        <v>645</v>
      </c>
      <c r="K15" s="368">
        <f t="shared" si="0"/>
        <v>4.4510385756676561E-2</v>
      </c>
    </row>
    <row r="16" spans="1:11" x14ac:dyDescent="0.25">
      <c r="A16" s="177">
        <v>12</v>
      </c>
      <c r="B16" s="477">
        <v>186</v>
      </c>
      <c r="C16" s="418">
        <v>269</v>
      </c>
      <c r="D16" s="418">
        <v>107</v>
      </c>
      <c r="E16" s="418">
        <v>25</v>
      </c>
      <c r="F16" s="418">
        <v>0</v>
      </c>
      <c r="G16" s="418">
        <v>5</v>
      </c>
      <c r="H16" s="418">
        <v>0</v>
      </c>
      <c r="I16" s="478">
        <v>1</v>
      </c>
      <c r="J16" s="242">
        <f t="shared" si="1"/>
        <v>593</v>
      </c>
      <c r="K16" s="368">
        <f t="shared" si="0"/>
        <v>4.0921951556138293E-2</v>
      </c>
    </row>
    <row r="17" spans="1:12" x14ac:dyDescent="0.25">
      <c r="A17" s="177">
        <v>13</v>
      </c>
      <c r="B17" s="477">
        <v>180</v>
      </c>
      <c r="C17" s="418">
        <v>218</v>
      </c>
      <c r="D17" s="418">
        <v>152</v>
      </c>
      <c r="E17" s="418">
        <v>42</v>
      </c>
      <c r="F17" s="418">
        <v>0</v>
      </c>
      <c r="G17" s="418">
        <v>9</v>
      </c>
      <c r="H17" s="418">
        <v>2</v>
      </c>
      <c r="I17" s="478">
        <v>2</v>
      </c>
      <c r="J17" s="242">
        <f t="shared" si="1"/>
        <v>605</v>
      </c>
      <c r="K17" s="368">
        <f t="shared" si="0"/>
        <v>4.1750051756262507E-2</v>
      </c>
    </row>
    <row r="18" spans="1:12" x14ac:dyDescent="0.25">
      <c r="A18" s="177">
        <v>14</v>
      </c>
      <c r="B18" s="477">
        <v>160</v>
      </c>
      <c r="C18" s="418">
        <v>190</v>
      </c>
      <c r="D18" s="418">
        <v>173</v>
      </c>
      <c r="E18" s="418">
        <v>56</v>
      </c>
      <c r="F18" s="418">
        <v>0</v>
      </c>
      <c r="G18" s="418">
        <v>29</v>
      </c>
      <c r="H18" s="418">
        <v>0</v>
      </c>
      <c r="I18" s="478">
        <v>4</v>
      </c>
      <c r="J18" s="242">
        <f t="shared" si="1"/>
        <v>612</v>
      </c>
      <c r="K18" s="368">
        <f t="shared" si="0"/>
        <v>4.2233110206334967E-2</v>
      </c>
    </row>
    <row r="19" spans="1:12" x14ac:dyDescent="0.25">
      <c r="A19" s="177">
        <v>15</v>
      </c>
      <c r="B19" s="477">
        <v>152</v>
      </c>
      <c r="C19" s="418">
        <v>177</v>
      </c>
      <c r="D19" s="418">
        <v>192</v>
      </c>
      <c r="E19" s="418">
        <v>89</v>
      </c>
      <c r="F19" s="418">
        <v>0</v>
      </c>
      <c r="G19" s="418">
        <v>37</v>
      </c>
      <c r="H19" s="418">
        <v>0</v>
      </c>
      <c r="I19" s="478">
        <v>2</v>
      </c>
      <c r="J19" s="242">
        <f>SUM(B19:I19)</f>
        <v>649</v>
      </c>
      <c r="K19" s="368">
        <f t="shared" si="0"/>
        <v>4.4786419156717966E-2</v>
      </c>
    </row>
    <row r="20" spans="1:12" x14ac:dyDescent="0.25">
      <c r="A20" s="177">
        <v>16</v>
      </c>
      <c r="B20" s="477">
        <v>137</v>
      </c>
      <c r="C20" s="418">
        <v>166</v>
      </c>
      <c r="D20" s="418">
        <v>253</v>
      </c>
      <c r="E20" s="418">
        <v>130</v>
      </c>
      <c r="F20" s="418">
        <v>0</v>
      </c>
      <c r="G20" s="418">
        <v>65</v>
      </c>
      <c r="H20" s="418">
        <v>2</v>
      </c>
      <c r="I20" s="478">
        <v>10</v>
      </c>
      <c r="J20" s="242">
        <f t="shared" si="1"/>
        <v>763</v>
      </c>
      <c r="K20" s="368">
        <f t="shared" si="0"/>
        <v>5.2653371057898003E-2</v>
      </c>
    </row>
    <row r="21" spans="1:12" x14ac:dyDescent="0.25">
      <c r="A21" s="177">
        <v>17</v>
      </c>
      <c r="B21" s="477">
        <v>118</v>
      </c>
      <c r="C21" s="418">
        <v>158</v>
      </c>
      <c r="D21" s="418">
        <v>304</v>
      </c>
      <c r="E21" s="418">
        <v>120</v>
      </c>
      <c r="F21" s="418">
        <v>0</v>
      </c>
      <c r="G21" s="418">
        <v>112</v>
      </c>
      <c r="H21" s="418">
        <v>2</v>
      </c>
      <c r="I21" s="478">
        <v>7</v>
      </c>
      <c r="J21" s="242">
        <f t="shared" si="1"/>
        <v>821</v>
      </c>
      <c r="K21" s="368">
        <v>5.6000000000000001E-2</v>
      </c>
    </row>
    <row r="22" spans="1:12" ht="15.75" thickBot="1" x14ac:dyDescent="0.3">
      <c r="A22" s="178" t="s">
        <v>353</v>
      </c>
      <c r="B22" s="479">
        <v>25</v>
      </c>
      <c r="C22" s="480">
        <v>117</v>
      </c>
      <c r="D22" s="480">
        <v>170</v>
      </c>
      <c r="E22" s="480">
        <v>41</v>
      </c>
      <c r="F22" s="480">
        <v>455</v>
      </c>
      <c r="G22" s="480">
        <v>1</v>
      </c>
      <c r="H22" s="480">
        <v>3</v>
      </c>
      <c r="I22" s="481">
        <v>9</v>
      </c>
      <c r="J22" s="243">
        <f t="shared" si="1"/>
        <v>821</v>
      </c>
      <c r="K22" s="733">
        <v>5.6000000000000001E-2</v>
      </c>
    </row>
    <row r="23" spans="1:12" ht="16.5" thickTop="1" thickBot="1" x14ac:dyDescent="0.3">
      <c r="A23" s="130" t="s">
        <v>31</v>
      </c>
      <c r="B23" s="332">
        <f>SUM(B4:B22)</f>
        <v>5073</v>
      </c>
      <c r="C23" s="333">
        <f t="shared" ref="C23:I23" si="2">SUM(C4:C22)</f>
        <v>6369</v>
      </c>
      <c r="D23" s="333">
        <f t="shared" si="2"/>
        <v>1665</v>
      </c>
      <c r="E23" s="333">
        <f t="shared" si="2"/>
        <v>568</v>
      </c>
      <c r="F23" s="333">
        <f t="shared" si="2"/>
        <v>455</v>
      </c>
      <c r="G23" s="333">
        <f t="shared" si="2"/>
        <v>272</v>
      </c>
      <c r="H23" s="333">
        <f t="shared" si="2"/>
        <v>19</v>
      </c>
      <c r="I23" s="334">
        <f t="shared" si="2"/>
        <v>70</v>
      </c>
      <c r="J23" s="240">
        <f>SUM(J4:J22)</f>
        <v>14491</v>
      </c>
      <c r="K23" s="734">
        <f>SUM(K4:K22)</f>
        <v>0.99868828928300335</v>
      </c>
    </row>
    <row r="24" spans="1:12" ht="15.75" thickBot="1" x14ac:dyDescent="0.3">
      <c r="A24" s="96" t="s">
        <v>140</v>
      </c>
      <c r="B24" s="728">
        <f t="shared" ref="B24:I24" si="3">SUM(B23/$J$23)</f>
        <v>0.35007935960251191</v>
      </c>
      <c r="C24" s="729">
        <f t="shared" si="3"/>
        <v>0.43951418121592711</v>
      </c>
      <c r="D24" s="729">
        <f t="shared" si="3"/>
        <v>0.11489890276723484</v>
      </c>
      <c r="E24" s="729">
        <f t="shared" si="3"/>
        <v>3.9196742805879509E-2</v>
      </c>
      <c r="F24" s="729">
        <f t="shared" si="3"/>
        <v>3.1398799254709821E-2</v>
      </c>
      <c r="G24" s="729">
        <f t="shared" si="3"/>
        <v>1.877027120281554E-2</v>
      </c>
      <c r="H24" s="729">
        <f t="shared" si="3"/>
        <v>1.3111586501966738E-3</v>
      </c>
      <c r="I24" s="730">
        <f t="shared" si="3"/>
        <v>4.8305845007245874E-3</v>
      </c>
      <c r="J24" s="731">
        <f>SUM(B24:I24)</f>
        <v>0.99999999999999989</v>
      </c>
      <c r="K24" s="464"/>
    </row>
    <row r="25" spans="1:12" s="219" customFormat="1" ht="54" customHeight="1" x14ac:dyDescent="0.25">
      <c r="A25" s="1054" t="s">
        <v>469</v>
      </c>
      <c r="B25" s="1054"/>
      <c r="C25" s="1054"/>
      <c r="D25" s="1054"/>
      <c r="E25" s="1054"/>
      <c r="F25" s="1054"/>
      <c r="G25" s="1054"/>
      <c r="H25" s="1054"/>
      <c r="I25" s="1054"/>
      <c r="J25" s="1054"/>
      <c r="K25" s="1054"/>
      <c r="L25" s="1054"/>
    </row>
    <row r="26" spans="1:12" ht="19.5" thickBot="1" x14ac:dyDescent="0.35">
      <c r="A26" s="1058" t="s">
        <v>513</v>
      </c>
      <c r="B26" s="1059"/>
      <c r="C26" s="1059"/>
      <c r="D26" s="1059"/>
      <c r="E26" s="1059"/>
      <c r="F26" s="1059"/>
      <c r="G26" s="1059"/>
      <c r="H26" s="1059"/>
      <c r="I26" s="1059"/>
      <c r="J26" s="1059"/>
      <c r="K26" s="1060"/>
    </row>
    <row r="27" spans="1:12" ht="16.5" thickBot="1" x14ac:dyDescent="0.3">
      <c r="A27" s="1055" t="s">
        <v>275</v>
      </c>
      <c r="B27" s="1056"/>
      <c r="C27" s="1056"/>
      <c r="D27" s="1056"/>
      <c r="E27" s="1056"/>
      <c r="F27" s="1056"/>
      <c r="G27" s="1056"/>
      <c r="H27" s="1056"/>
      <c r="I27" s="1056"/>
      <c r="J27" s="1056"/>
      <c r="K27" s="1057"/>
    </row>
    <row r="28" spans="1:12" ht="78" customHeight="1" thickBot="1" x14ac:dyDescent="0.3">
      <c r="A28" s="141"/>
      <c r="B28" s="174" t="s">
        <v>526</v>
      </c>
      <c r="C28" s="175" t="s">
        <v>527</v>
      </c>
      <c r="D28" s="175" t="s">
        <v>528</v>
      </c>
      <c r="E28" s="175" t="s">
        <v>529</v>
      </c>
      <c r="F28" s="175" t="s">
        <v>530</v>
      </c>
      <c r="G28" s="175" t="s">
        <v>531</v>
      </c>
      <c r="H28" s="175" t="s">
        <v>532</v>
      </c>
      <c r="I28" s="176" t="s">
        <v>533</v>
      </c>
      <c r="J28" s="661" t="s">
        <v>534</v>
      </c>
      <c r="K28" s="661" t="s">
        <v>102</v>
      </c>
    </row>
    <row r="29" spans="1:12" x14ac:dyDescent="0.25">
      <c r="A29" s="130" t="s">
        <v>139</v>
      </c>
      <c r="B29" s="475">
        <v>538</v>
      </c>
      <c r="C29" s="414">
        <v>632</v>
      </c>
      <c r="D29" s="414">
        <v>6</v>
      </c>
      <c r="E29" s="414">
        <v>0</v>
      </c>
      <c r="F29" s="414">
        <v>0</v>
      </c>
      <c r="G29" s="414">
        <v>8</v>
      </c>
      <c r="H29" s="414">
        <v>0</v>
      </c>
      <c r="I29" s="476">
        <v>4</v>
      </c>
      <c r="J29" s="241">
        <f>SUM(B29:I29)</f>
        <v>1188</v>
      </c>
      <c r="K29" s="368">
        <f t="shared" ref="K29:K47" si="4">SUM(J29/$J$48)</f>
        <v>7.9576662870922368E-2</v>
      </c>
    </row>
    <row r="30" spans="1:12" x14ac:dyDescent="0.25">
      <c r="A30" s="177">
        <v>1</v>
      </c>
      <c r="B30" s="477">
        <v>652</v>
      </c>
      <c r="C30" s="418">
        <v>537</v>
      </c>
      <c r="D30" s="418">
        <v>8</v>
      </c>
      <c r="E30" s="418">
        <v>0</v>
      </c>
      <c r="F30" s="418">
        <v>0</v>
      </c>
      <c r="G30" s="418">
        <v>3</v>
      </c>
      <c r="H30" s="418">
        <v>1</v>
      </c>
      <c r="I30" s="478">
        <v>10</v>
      </c>
      <c r="J30" s="242">
        <f>SUM(B30:I30)</f>
        <v>1211</v>
      </c>
      <c r="K30" s="368">
        <f t="shared" si="4"/>
        <v>8.1117288498894768E-2</v>
      </c>
    </row>
    <row r="31" spans="1:12" x14ac:dyDescent="0.25">
      <c r="A31" s="177">
        <v>2</v>
      </c>
      <c r="B31" s="477">
        <v>529</v>
      </c>
      <c r="C31" s="418">
        <v>457</v>
      </c>
      <c r="D31" s="418">
        <v>5</v>
      </c>
      <c r="E31" s="418">
        <v>1</v>
      </c>
      <c r="F31" s="418">
        <v>0</v>
      </c>
      <c r="G31" s="418">
        <v>5</v>
      </c>
      <c r="H31" s="418">
        <v>0</v>
      </c>
      <c r="I31" s="478">
        <v>4</v>
      </c>
      <c r="J31" s="242">
        <f t="shared" ref="J31:J47" si="5">SUM(B31:I31)</f>
        <v>1001</v>
      </c>
      <c r="K31" s="368">
        <f t="shared" si="4"/>
        <v>6.7050706678277172E-2</v>
      </c>
    </row>
    <row r="32" spans="1:12" x14ac:dyDescent="0.25">
      <c r="A32" s="177">
        <v>3</v>
      </c>
      <c r="B32" s="477">
        <v>491</v>
      </c>
      <c r="C32" s="418">
        <v>383</v>
      </c>
      <c r="D32" s="418">
        <v>4</v>
      </c>
      <c r="E32" s="418">
        <v>6</v>
      </c>
      <c r="F32" s="418">
        <v>0</v>
      </c>
      <c r="G32" s="418">
        <v>2</v>
      </c>
      <c r="H32" s="418">
        <v>2</v>
      </c>
      <c r="I32" s="478">
        <v>6</v>
      </c>
      <c r="J32" s="242">
        <f t="shared" si="5"/>
        <v>894</v>
      </c>
      <c r="K32" s="368">
        <f t="shared" si="4"/>
        <v>5.988344832205774E-2</v>
      </c>
    </row>
    <row r="33" spans="1:11" x14ac:dyDescent="0.25">
      <c r="A33" s="177">
        <v>4</v>
      </c>
      <c r="B33" s="477">
        <v>454</v>
      </c>
      <c r="C33" s="418">
        <v>355</v>
      </c>
      <c r="D33" s="418">
        <v>5</v>
      </c>
      <c r="E33" s="418">
        <v>3</v>
      </c>
      <c r="F33" s="418">
        <v>0</v>
      </c>
      <c r="G33" s="418">
        <v>2</v>
      </c>
      <c r="H33" s="418">
        <v>0</v>
      </c>
      <c r="I33" s="478">
        <v>2</v>
      </c>
      <c r="J33" s="242">
        <f t="shared" si="5"/>
        <v>821</v>
      </c>
      <c r="K33" s="368">
        <f t="shared" si="4"/>
        <v>5.4993636546319245E-2</v>
      </c>
    </row>
    <row r="34" spans="1:11" x14ac:dyDescent="0.25">
      <c r="A34" s="177">
        <v>5</v>
      </c>
      <c r="B34" s="477">
        <v>418</v>
      </c>
      <c r="C34" s="418">
        <v>332</v>
      </c>
      <c r="D34" s="418">
        <v>17</v>
      </c>
      <c r="E34" s="418">
        <v>5</v>
      </c>
      <c r="F34" s="418">
        <v>0</v>
      </c>
      <c r="G34" s="418">
        <v>2</v>
      </c>
      <c r="H34" s="418">
        <v>1</v>
      </c>
      <c r="I34" s="478">
        <v>5</v>
      </c>
      <c r="J34" s="242">
        <f t="shared" si="5"/>
        <v>780</v>
      </c>
      <c r="K34" s="368">
        <f t="shared" si="4"/>
        <v>5.2247303905151046E-2</v>
      </c>
    </row>
    <row r="35" spans="1:11" x14ac:dyDescent="0.25">
      <c r="A35" s="177">
        <v>6</v>
      </c>
      <c r="B35" s="477">
        <v>377</v>
      </c>
      <c r="C35" s="418">
        <v>300</v>
      </c>
      <c r="D35" s="418">
        <v>22</v>
      </c>
      <c r="E35" s="418">
        <v>6</v>
      </c>
      <c r="F35" s="418">
        <v>0</v>
      </c>
      <c r="G35" s="418">
        <v>0</v>
      </c>
      <c r="H35" s="418">
        <v>2</v>
      </c>
      <c r="I35" s="478">
        <v>5</v>
      </c>
      <c r="J35" s="242">
        <f t="shared" si="5"/>
        <v>712</v>
      </c>
      <c r="K35" s="368">
        <f t="shared" si="4"/>
        <v>4.7692410744189159E-2</v>
      </c>
    </row>
    <row r="36" spans="1:11" x14ac:dyDescent="0.25">
      <c r="A36" s="177">
        <v>7</v>
      </c>
      <c r="B36" s="477">
        <v>352</v>
      </c>
      <c r="C36" s="418">
        <v>266</v>
      </c>
      <c r="D36" s="418">
        <v>26</v>
      </c>
      <c r="E36" s="418">
        <v>7</v>
      </c>
      <c r="F36" s="418">
        <v>0</v>
      </c>
      <c r="G36" s="418">
        <v>0</v>
      </c>
      <c r="H36" s="418">
        <v>1</v>
      </c>
      <c r="I36" s="478">
        <v>5</v>
      </c>
      <c r="J36" s="242">
        <f t="shared" si="5"/>
        <v>657</v>
      </c>
      <c r="K36" s="368">
        <f t="shared" si="4"/>
        <v>4.4008305981646463E-2</v>
      </c>
    </row>
    <row r="37" spans="1:11" x14ac:dyDescent="0.25">
      <c r="A37" s="177">
        <v>8</v>
      </c>
      <c r="B37" s="477">
        <v>338</v>
      </c>
      <c r="C37" s="418">
        <v>274</v>
      </c>
      <c r="D37" s="418">
        <v>45</v>
      </c>
      <c r="E37" s="418">
        <v>3</v>
      </c>
      <c r="F37" s="418">
        <v>0</v>
      </c>
      <c r="G37" s="418">
        <v>0</v>
      </c>
      <c r="H37" s="418">
        <v>2</v>
      </c>
      <c r="I37" s="478">
        <v>3</v>
      </c>
      <c r="J37" s="242">
        <f t="shared" si="5"/>
        <v>665</v>
      </c>
      <c r="K37" s="368">
        <f t="shared" si="4"/>
        <v>4.4544175765289032E-2</v>
      </c>
    </row>
    <row r="38" spans="1:11" x14ac:dyDescent="0.25">
      <c r="A38" s="177">
        <v>9</v>
      </c>
      <c r="B38" s="477">
        <v>352</v>
      </c>
      <c r="C38" s="418">
        <v>259</v>
      </c>
      <c r="D38" s="418">
        <v>65</v>
      </c>
      <c r="E38" s="418">
        <v>7</v>
      </c>
      <c r="F38" s="418">
        <v>0</v>
      </c>
      <c r="G38" s="418">
        <v>0</v>
      </c>
      <c r="H38" s="418">
        <v>0</v>
      </c>
      <c r="I38" s="478">
        <v>6</v>
      </c>
      <c r="J38" s="242">
        <f t="shared" si="5"/>
        <v>689</v>
      </c>
      <c r="K38" s="368">
        <f t="shared" si="4"/>
        <v>4.6151785116216759E-2</v>
      </c>
    </row>
    <row r="39" spans="1:11" x14ac:dyDescent="0.25">
      <c r="A39" s="177">
        <v>10</v>
      </c>
      <c r="B39" s="477">
        <v>336</v>
      </c>
      <c r="C39" s="418">
        <v>253</v>
      </c>
      <c r="D39" s="418">
        <v>65</v>
      </c>
      <c r="E39" s="418">
        <v>6</v>
      </c>
      <c r="F39" s="418">
        <v>0</v>
      </c>
      <c r="G39" s="418">
        <v>0</v>
      </c>
      <c r="H39" s="418">
        <v>0</v>
      </c>
      <c r="I39" s="478">
        <v>6</v>
      </c>
      <c r="J39" s="242">
        <f t="shared" si="5"/>
        <v>666</v>
      </c>
      <c r="K39" s="368">
        <f t="shared" si="4"/>
        <v>4.4611159488244359E-2</v>
      </c>
    </row>
    <row r="40" spans="1:11" x14ac:dyDescent="0.25">
      <c r="A40" s="177">
        <v>11</v>
      </c>
      <c r="B40" s="477">
        <v>319</v>
      </c>
      <c r="C40" s="418">
        <v>216</v>
      </c>
      <c r="D40" s="418">
        <v>96</v>
      </c>
      <c r="E40" s="418">
        <v>21</v>
      </c>
      <c r="F40" s="418">
        <v>0</v>
      </c>
      <c r="G40" s="418">
        <v>0</v>
      </c>
      <c r="H40" s="418">
        <v>1</v>
      </c>
      <c r="I40" s="478">
        <v>6</v>
      </c>
      <c r="J40" s="242">
        <f t="shared" si="5"/>
        <v>659</v>
      </c>
      <c r="K40" s="368">
        <f t="shared" si="4"/>
        <v>4.4142273427557104E-2</v>
      </c>
    </row>
    <row r="41" spans="1:11" x14ac:dyDescent="0.25">
      <c r="A41" s="177">
        <v>12</v>
      </c>
      <c r="B41" s="477">
        <v>259</v>
      </c>
      <c r="C41" s="418">
        <v>218</v>
      </c>
      <c r="D41" s="418">
        <v>117</v>
      </c>
      <c r="E41" s="418">
        <v>27</v>
      </c>
      <c r="F41" s="418">
        <v>0</v>
      </c>
      <c r="G41" s="418">
        <v>3</v>
      </c>
      <c r="H41" s="418">
        <v>0</v>
      </c>
      <c r="I41" s="478">
        <v>5</v>
      </c>
      <c r="J41" s="242">
        <f t="shared" si="5"/>
        <v>629</v>
      </c>
      <c r="K41" s="368">
        <f t="shared" si="4"/>
        <v>4.2132761738897448E-2</v>
      </c>
    </row>
    <row r="42" spans="1:11" x14ac:dyDescent="0.25">
      <c r="A42" s="177">
        <v>13</v>
      </c>
      <c r="B42" s="477">
        <v>233</v>
      </c>
      <c r="C42" s="418">
        <v>163</v>
      </c>
      <c r="D42" s="418">
        <v>145</v>
      </c>
      <c r="E42" s="418">
        <v>34</v>
      </c>
      <c r="F42" s="418">
        <v>0</v>
      </c>
      <c r="G42" s="418">
        <v>12</v>
      </c>
      <c r="H42" s="418">
        <v>0</v>
      </c>
      <c r="I42" s="478">
        <v>7</v>
      </c>
      <c r="J42" s="242">
        <f t="shared" si="5"/>
        <v>594</v>
      </c>
      <c r="K42" s="368">
        <f t="shared" si="4"/>
        <v>3.9788331435461184E-2</v>
      </c>
    </row>
    <row r="43" spans="1:11" x14ac:dyDescent="0.25">
      <c r="A43" s="177">
        <v>14</v>
      </c>
      <c r="B43" s="477">
        <v>186</v>
      </c>
      <c r="C43" s="418">
        <v>160</v>
      </c>
      <c r="D43" s="418">
        <v>167</v>
      </c>
      <c r="E43" s="418">
        <v>56</v>
      </c>
      <c r="F43" s="418">
        <v>0</v>
      </c>
      <c r="G43" s="418">
        <v>23</v>
      </c>
      <c r="H43" s="418">
        <v>0</v>
      </c>
      <c r="I43" s="478">
        <v>3</v>
      </c>
      <c r="J43" s="242">
        <f t="shared" si="5"/>
        <v>595</v>
      </c>
      <c r="K43" s="368">
        <f t="shared" si="4"/>
        <v>3.9855315158416504E-2</v>
      </c>
    </row>
    <row r="44" spans="1:11" x14ac:dyDescent="0.25">
      <c r="A44" s="177">
        <v>15</v>
      </c>
      <c r="B44" s="477">
        <v>218</v>
      </c>
      <c r="C44" s="418">
        <v>132</v>
      </c>
      <c r="D44" s="418">
        <v>222</v>
      </c>
      <c r="E44" s="418">
        <v>90</v>
      </c>
      <c r="F44" s="418">
        <v>0</v>
      </c>
      <c r="G44" s="418">
        <v>39</v>
      </c>
      <c r="H44" s="418">
        <v>2</v>
      </c>
      <c r="I44" s="478">
        <v>7</v>
      </c>
      <c r="J44" s="242">
        <f t="shared" si="5"/>
        <v>710</v>
      </c>
      <c r="K44" s="368">
        <f t="shared" si="4"/>
        <v>4.7558443298278519E-2</v>
      </c>
    </row>
    <row r="45" spans="1:11" x14ac:dyDescent="0.25">
      <c r="A45" s="177">
        <v>16</v>
      </c>
      <c r="B45" s="477">
        <v>174</v>
      </c>
      <c r="C45" s="418">
        <v>145</v>
      </c>
      <c r="D45" s="418">
        <v>264</v>
      </c>
      <c r="E45" s="418">
        <v>105</v>
      </c>
      <c r="F45" s="418">
        <v>0</v>
      </c>
      <c r="G45" s="418">
        <v>59</v>
      </c>
      <c r="H45" s="418">
        <v>1</v>
      </c>
      <c r="I45" s="478">
        <v>14</v>
      </c>
      <c r="J45" s="242">
        <f t="shared" si="5"/>
        <v>762</v>
      </c>
      <c r="K45" s="368">
        <f t="shared" si="4"/>
        <v>5.1041596891955254E-2</v>
      </c>
    </row>
    <row r="46" spans="1:11" x14ac:dyDescent="0.25">
      <c r="A46" s="177">
        <v>17</v>
      </c>
      <c r="B46" s="477">
        <v>148</v>
      </c>
      <c r="C46" s="418">
        <v>135</v>
      </c>
      <c r="D46" s="418">
        <v>310</v>
      </c>
      <c r="E46" s="418">
        <v>122</v>
      </c>
      <c r="F46" s="418">
        <v>1</v>
      </c>
      <c r="G46" s="418">
        <v>116</v>
      </c>
      <c r="H46" s="418">
        <v>2</v>
      </c>
      <c r="I46" s="478">
        <v>19</v>
      </c>
      <c r="J46" s="242">
        <f t="shared" si="5"/>
        <v>853</v>
      </c>
      <c r="K46" s="368">
        <f t="shared" si="4"/>
        <v>5.7137115680889541E-2</v>
      </c>
    </row>
    <row r="47" spans="1:11" ht="15.75" thickBot="1" x14ac:dyDescent="0.3">
      <c r="A47" s="178" t="s">
        <v>353</v>
      </c>
      <c r="B47" s="479">
        <v>45</v>
      </c>
      <c r="C47" s="480">
        <v>109</v>
      </c>
      <c r="D47" s="480">
        <v>152</v>
      </c>
      <c r="E47" s="480">
        <v>25</v>
      </c>
      <c r="F47" s="480">
        <v>491</v>
      </c>
      <c r="G47" s="480">
        <v>0</v>
      </c>
      <c r="H47" s="480">
        <v>0</v>
      </c>
      <c r="I47" s="481">
        <v>21</v>
      </c>
      <c r="J47" s="243">
        <f t="shared" si="5"/>
        <v>843</v>
      </c>
      <c r="K47" s="368">
        <f t="shared" si="4"/>
        <v>5.6467278451336325E-2</v>
      </c>
    </row>
    <row r="48" spans="1:11" ht="16.5" thickTop="1" thickBot="1" x14ac:dyDescent="0.3">
      <c r="A48" s="130" t="s">
        <v>31</v>
      </c>
      <c r="B48" s="482">
        <f>SUM(B29:B47)</f>
        <v>6419</v>
      </c>
      <c r="C48" s="483">
        <f t="shared" ref="C48:I48" si="6">SUM(C29:C47)</f>
        <v>5326</v>
      </c>
      <c r="D48" s="483">
        <f t="shared" si="6"/>
        <v>1741</v>
      </c>
      <c r="E48" s="483">
        <f t="shared" si="6"/>
        <v>524</v>
      </c>
      <c r="F48" s="483">
        <f t="shared" si="6"/>
        <v>492</v>
      </c>
      <c r="G48" s="483">
        <f t="shared" si="6"/>
        <v>274</v>
      </c>
      <c r="H48" s="483">
        <f t="shared" si="6"/>
        <v>15</v>
      </c>
      <c r="I48" s="484">
        <f t="shared" si="6"/>
        <v>138</v>
      </c>
      <c r="J48" s="240">
        <f>SUM(J29:J47)</f>
        <v>14929</v>
      </c>
      <c r="K48" s="486">
        <f>SUM(K29:K47)</f>
        <v>1</v>
      </c>
    </row>
    <row r="49" spans="1:12" ht="15.75" thickBot="1" x14ac:dyDescent="0.3">
      <c r="A49" s="96" t="s">
        <v>140</v>
      </c>
      <c r="B49" s="299">
        <f>SUM(B48/$J$48)</f>
        <v>0.42996851765021099</v>
      </c>
      <c r="C49" s="335">
        <f t="shared" ref="C49:I49" si="7">SUM(C48/$J$48)</f>
        <v>0.35675530846004422</v>
      </c>
      <c r="D49" s="335">
        <f t="shared" si="7"/>
        <v>0.11661866166521535</v>
      </c>
      <c r="E49" s="335">
        <f t="shared" si="7"/>
        <v>3.509947082858865E-2</v>
      </c>
      <c r="F49" s="335">
        <f t="shared" si="7"/>
        <v>3.2955991694018354E-2</v>
      </c>
      <c r="G49" s="335">
        <f t="shared" si="7"/>
        <v>1.8353540089758189E-2</v>
      </c>
      <c r="H49" s="335">
        <f t="shared" si="7"/>
        <v>1.0047558443298278E-3</v>
      </c>
      <c r="I49" s="336">
        <f t="shared" si="7"/>
        <v>9.2437537678344162E-3</v>
      </c>
      <c r="J49" s="485">
        <f>SUM(B49:I49)</f>
        <v>0.99999999999999989</v>
      </c>
      <c r="K49" s="487"/>
    </row>
    <row r="50" spans="1:12" s="219" customFormat="1" ht="54" customHeight="1" x14ac:dyDescent="0.25">
      <c r="A50" s="1054" t="s">
        <v>468</v>
      </c>
      <c r="B50" s="1054"/>
      <c r="C50" s="1054"/>
      <c r="D50" s="1054"/>
      <c r="E50" s="1054"/>
      <c r="F50" s="1054"/>
      <c r="G50" s="1054"/>
      <c r="H50" s="1054"/>
      <c r="I50" s="1054"/>
      <c r="J50" s="1054"/>
      <c r="K50" s="1054"/>
      <c r="L50" s="1054"/>
    </row>
  </sheetData>
  <sheetProtection algorithmName="SHA-512" hashValue="A3WwsSlpLhpbCxVVTjRdqce3rv+ASVMCaztbFmLxNrNvPZm3yh2MCClmJaoJMQF77NZShdIz8Zr4T0wwFpEMsw==" saltValue="xuMMOP0tjwyKPceY0WZZGA==" spinCount="100000" sheet="1" objects="1" scenarios="1"/>
  <mergeCells count="6">
    <mergeCell ref="A50:L50"/>
    <mergeCell ref="A27:K27"/>
    <mergeCell ref="A1:K1"/>
    <mergeCell ref="A2:K2"/>
    <mergeCell ref="A26:K26"/>
    <mergeCell ref="A25:L25"/>
  </mergeCells>
  <printOptions horizontalCentered="1"/>
  <pageMargins left="0.7" right="0.7" top="0.92708333333333304" bottom="0.75" header="0.3" footer="0.3"/>
  <pageSetup firstPageNumber="16" orientation="landscape" useFirstPageNumber="1" r:id="rId1"/>
  <headerFooter>
    <oddHeader>&amp;L&amp;9
Semi-Annual Child Welfare Report&amp;C&amp;"-,Bold"&amp;14ARIZONA DEPARTMENT of CHILD SAFETY&amp;R&amp;9
January 01, 2018 through June 30, 2018</oddHeader>
    <oddFooter>&amp;CPage &amp;P</oddFooter>
  </headerFooter>
  <rowBreaks count="1" manualBreakCount="1">
    <brk id="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Layout" zoomScale="115" zoomScaleNormal="100" zoomScalePageLayoutView="115" workbookViewId="0">
      <selection activeCell="F12" sqref="F12"/>
    </sheetView>
  </sheetViews>
  <sheetFormatPr defaultRowHeight="15" x14ac:dyDescent="0.25"/>
  <cols>
    <col min="1" max="1" width="24.7109375" customWidth="1"/>
    <col min="2" max="3" width="8.140625" customWidth="1"/>
    <col min="4" max="15" width="8" customWidth="1"/>
    <col min="16" max="17" width="8" style="219" customWidth="1"/>
    <col min="18" max="19" width="8" customWidth="1"/>
  </cols>
  <sheetData>
    <row r="1" spans="1:19" ht="19.5" thickBot="1" x14ac:dyDescent="0.35">
      <c r="A1" s="1051" t="s">
        <v>514</v>
      </c>
      <c r="B1" s="1052"/>
      <c r="C1" s="1052"/>
      <c r="D1" s="1052"/>
      <c r="E1" s="1052"/>
      <c r="F1" s="1052"/>
      <c r="G1" s="1052"/>
      <c r="H1" s="1052"/>
      <c r="I1" s="1052"/>
      <c r="J1" s="1052"/>
      <c r="K1" s="1052"/>
      <c r="L1" s="1052"/>
      <c r="M1" s="1052"/>
      <c r="N1" s="1052"/>
      <c r="O1" s="1052"/>
      <c r="P1" s="1052"/>
      <c r="Q1" s="1052"/>
      <c r="R1" s="1052"/>
      <c r="S1" s="1053"/>
    </row>
    <row r="2" spans="1:19" s="219" customFormat="1" ht="15.75" thickBot="1" x14ac:dyDescent="0.3">
      <c r="A2" s="117"/>
      <c r="B2" s="1067" t="s">
        <v>264</v>
      </c>
      <c r="C2" s="1068"/>
      <c r="D2" s="1068"/>
      <c r="E2" s="1068"/>
      <c r="F2" s="1068"/>
      <c r="G2" s="1068"/>
      <c r="H2" s="1068"/>
      <c r="I2" s="1068"/>
      <c r="J2" s="1068"/>
      <c r="K2" s="1068"/>
      <c r="L2" s="1068"/>
      <c r="M2" s="1068"/>
      <c r="N2" s="1068"/>
      <c r="O2" s="1068"/>
      <c r="P2" s="1068"/>
      <c r="Q2" s="1068"/>
      <c r="R2" s="1068"/>
      <c r="S2" s="1069"/>
    </row>
    <row r="3" spans="1:19" ht="40.5" customHeight="1" thickBot="1" x14ac:dyDescent="0.3">
      <c r="A3" s="118"/>
      <c r="B3" s="1064" t="s">
        <v>142</v>
      </c>
      <c r="C3" s="1065"/>
      <c r="D3" s="1064" t="s">
        <v>143</v>
      </c>
      <c r="E3" s="1065"/>
      <c r="F3" s="1064" t="s">
        <v>144</v>
      </c>
      <c r="G3" s="1065"/>
      <c r="H3" s="1064" t="s">
        <v>145</v>
      </c>
      <c r="I3" s="1065"/>
      <c r="J3" s="1064" t="s">
        <v>146</v>
      </c>
      <c r="K3" s="1065"/>
      <c r="L3" s="1064" t="s">
        <v>147</v>
      </c>
      <c r="M3" s="1065"/>
      <c r="N3" s="1064" t="s">
        <v>148</v>
      </c>
      <c r="O3" s="1065"/>
      <c r="P3" s="1064" t="s">
        <v>149</v>
      </c>
      <c r="Q3" s="1065"/>
      <c r="R3" s="1064" t="s">
        <v>337</v>
      </c>
      <c r="S3" s="1065"/>
    </row>
    <row r="4" spans="1:19" ht="15.75" thickBot="1" x14ac:dyDescent="0.3">
      <c r="A4" s="962" t="s">
        <v>535</v>
      </c>
      <c r="B4" s="1021"/>
      <c r="C4" s="1021"/>
      <c r="D4" s="1066"/>
      <c r="E4" s="1066"/>
      <c r="F4" s="1021"/>
      <c r="G4" s="1021"/>
      <c r="H4" s="1066"/>
      <c r="I4" s="1066"/>
      <c r="J4" s="1021"/>
      <c r="K4" s="1021"/>
      <c r="L4" s="1066"/>
      <c r="M4" s="1066"/>
      <c r="N4" s="1021"/>
      <c r="O4" s="1021"/>
      <c r="P4" s="1066"/>
      <c r="Q4" s="1066"/>
      <c r="R4" s="1066"/>
      <c r="S4" s="965"/>
    </row>
    <row r="5" spans="1:19" x14ac:dyDescent="0.25">
      <c r="A5" s="113" t="s">
        <v>432</v>
      </c>
      <c r="B5" s="488">
        <v>151</v>
      </c>
      <c r="C5" s="489">
        <f t="shared" ref="C5:C12" si="0">B5/$B$13</f>
        <v>5.7523809523809526E-2</v>
      </c>
      <c r="D5" s="488">
        <v>1</v>
      </c>
      <c r="E5" s="489">
        <f>D5/$D$13</f>
        <v>4.5454545454545456E-2</v>
      </c>
      <c r="F5" s="488">
        <v>22</v>
      </c>
      <c r="G5" s="489">
        <f t="shared" ref="G5:G12" si="1">F5/F$13</f>
        <v>1.261467889908257E-2</v>
      </c>
      <c r="H5" s="488">
        <v>3</v>
      </c>
      <c r="I5" s="490">
        <f t="shared" ref="I5:I12" si="2">H5/H$13</f>
        <v>7.3529411764705881E-3</v>
      </c>
      <c r="J5" s="491">
        <v>0</v>
      </c>
      <c r="K5" s="489">
        <f t="shared" ref="K5:K12" si="3">J5/J$13</f>
        <v>0</v>
      </c>
      <c r="L5" s="488">
        <v>13</v>
      </c>
      <c r="M5" s="490">
        <f t="shared" ref="M5:M12" si="4">L5/L$13</f>
        <v>0.18309859154929578</v>
      </c>
      <c r="N5" s="491">
        <v>0</v>
      </c>
      <c r="O5" s="489">
        <f t="shared" ref="O5:O12" si="5">N5/N$13</f>
        <v>0</v>
      </c>
      <c r="P5" s="488">
        <v>1</v>
      </c>
      <c r="Q5" s="490">
        <f>P5/P$13</f>
        <v>0.125</v>
      </c>
      <c r="R5" s="492">
        <f>SUM(B5,D5,F5,H5,J5,L5,N5,P5)</f>
        <v>191</v>
      </c>
      <c r="S5" s="490">
        <f t="shared" ref="S5:S12" si="6">R5/R$13</f>
        <v>3.5416280363434083E-2</v>
      </c>
    </row>
    <row r="6" spans="1:19" x14ac:dyDescent="0.25">
      <c r="A6" s="110" t="s">
        <v>433</v>
      </c>
      <c r="B6" s="493">
        <v>415</v>
      </c>
      <c r="C6" s="494">
        <f t="shared" si="0"/>
        <v>0.15809523809523809</v>
      </c>
      <c r="D6" s="493">
        <v>2</v>
      </c>
      <c r="E6" s="494">
        <f t="shared" ref="E6:E12" si="7">D6/$D$13</f>
        <v>9.0909090909090912E-2</v>
      </c>
      <c r="F6" s="493">
        <v>463</v>
      </c>
      <c r="G6" s="494">
        <f t="shared" si="1"/>
        <v>0.26548165137614677</v>
      </c>
      <c r="H6" s="493">
        <v>25</v>
      </c>
      <c r="I6" s="495">
        <f t="shared" si="2"/>
        <v>6.1274509803921566E-2</v>
      </c>
      <c r="J6" s="496">
        <v>0</v>
      </c>
      <c r="K6" s="494">
        <f t="shared" si="3"/>
        <v>0</v>
      </c>
      <c r="L6" s="493">
        <v>9</v>
      </c>
      <c r="M6" s="495">
        <f t="shared" si="4"/>
        <v>0.12676056338028169</v>
      </c>
      <c r="N6" s="496">
        <v>0</v>
      </c>
      <c r="O6" s="494">
        <f t="shared" si="5"/>
        <v>0</v>
      </c>
      <c r="P6" s="493">
        <v>2</v>
      </c>
      <c r="Q6" s="495">
        <f t="shared" ref="Q6:Q12" si="8">P6/P$13</f>
        <v>0.25</v>
      </c>
      <c r="R6" s="497">
        <f>SUM(B6,D6,F6,H6,J6,L6,N6,P6)</f>
        <v>916</v>
      </c>
      <c r="S6" s="495">
        <f t="shared" si="6"/>
        <v>0.16984980530317079</v>
      </c>
    </row>
    <row r="7" spans="1:19" x14ac:dyDescent="0.25">
      <c r="A7" s="110" t="s">
        <v>363</v>
      </c>
      <c r="B7" s="493">
        <v>533</v>
      </c>
      <c r="C7" s="494">
        <f t="shared" si="0"/>
        <v>0.20304761904761906</v>
      </c>
      <c r="D7" s="493">
        <v>4</v>
      </c>
      <c r="E7" s="494">
        <v>0.183</v>
      </c>
      <c r="F7" s="493">
        <v>429</v>
      </c>
      <c r="G7" s="494">
        <v>0.247</v>
      </c>
      <c r="H7" s="493">
        <v>35</v>
      </c>
      <c r="I7" s="495">
        <f t="shared" si="2"/>
        <v>8.5784313725490197E-2</v>
      </c>
      <c r="J7" s="496">
        <v>0</v>
      </c>
      <c r="K7" s="494">
        <f t="shared" si="3"/>
        <v>0</v>
      </c>
      <c r="L7" s="493">
        <v>16</v>
      </c>
      <c r="M7" s="495">
        <v>0.22600000000000001</v>
      </c>
      <c r="N7" s="496">
        <v>1</v>
      </c>
      <c r="O7" s="494">
        <f t="shared" si="5"/>
        <v>2.8571428571428571E-2</v>
      </c>
      <c r="P7" s="493">
        <v>2</v>
      </c>
      <c r="Q7" s="495">
        <f t="shared" si="8"/>
        <v>0.25</v>
      </c>
      <c r="R7" s="497">
        <f t="shared" ref="R7:R12" si="9">SUM(B7,D7,F7,H7,J7,L7,N7,P7)</f>
        <v>1020</v>
      </c>
      <c r="S7" s="495">
        <v>0.19</v>
      </c>
    </row>
    <row r="8" spans="1:19" x14ac:dyDescent="0.25">
      <c r="A8" s="110" t="s">
        <v>364</v>
      </c>
      <c r="B8" s="493">
        <v>530</v>
      </c>
      <c r="C8" s="494">
        <f t="shared" si="0"/>
        <v>0.20190476190476189</v>
      </c>
      <c r="D8" s="493">
        <v>3</v>
      </c>
      <c r="E8" s="494">
        <f t="shared" si="7"/>
        <v>0.13636363636363635</v>
      </c>
      <c r="F8" s="493">
        <v>372</v>
      </c>
      <c r="G8" s="494">
        <f t="shared" si="1"/>
        <v>0.21330275229357798</v>
      </c>
      <c r="H8" s="493">
        <v>78</v>
      </c>
      <c r="I8" s="495">
        <f t="shared" si="2"/>
        <v>0.19117647058823528</v>
      </c>
      <c r="J8" s="496">
        <v>0</v>
      </c>
      <c r="K8" s="494">
        <f t="shared" si="3"/>
        <v>0</v>
      </c>
      <c r="L8" s="493">
        <v>13</v>
      </c>
      <c r="M8" s="495">
        <f t="shared" si="4"/>
        <v>0.18309859154929578</v>
      </c>
      <c r="N8" s="496">
        <v>2</v>
      </c>
      <c r="O8" s="494">
        <f t="shared" si="5"/>
        <v>5.7142857142857141E-2</v>
      </c>
      <c r="P8" s="493">
        <v>0</v>
      </c>
      <c r="Q8" s="495">
        <f t="shared" si="8"/>
        <v>0</v>
      </c>
      <c r="R8" s="497">
        <f t="shared" si="9"/>
        <v>998</v>
      </c>
      <c r="S8" s="495">
        <f t="shared" si="6"/>
        <v>0.1850547005377341</v>
      </c>
    </row>
    <row r="9" spans="1:19" x14ac:dyDescent="0.25">
      <c r="A9" s="110" t="s">
        <v>365</v>
      </c>
      <c r="B9" s="493">
        <v>364</v>
      </c>
      <c r="C9" s="494">
        <f t="shared" si="0"/>
        <v>0.13866666666666666</v>
      </c>
      <c r="D9" s="493">
        <v>3</v>
      </c>
      <c r="E9" s="494">
        <f t="shared" si="7"/>
        <v>0.13636363636363635</v>
      </c>
      <c r="F9" s="493">
        <v>233</v>
      </c>
      <c r="G9" s="494">
        <f t="shared" si="1"/>
        <v>0.13360091743119265</v>
      </c>
      <c r="H9" s="493">
        <v>95</v>
      </c>
      <c r="I9" s="495">
        <f t="shared" si="2"/>
        <v>0.23284313725490197</v>
      </c>
      <c r="J9" s="496">
        <v>0</v>
      </c>
      <c r="K9" s="494">
        <f t="shared" si="3"/>
        <v>0</v>
      </c>
      <c r="L9" s="493">
        <v>5</v>
      </c>
      <c r="M9" s="495">
        <f t="shared" si="4"/>
        <v>7.0422535211267609E-2</v>
      </c>
      <c r="N9" s="496">
        <v>1</v>
      </c>
      <c r="O9" s="494">
        <f t="shared" si="5"/>
        <v>2.8571428571428571E-2</v>
      </c>
      <c r="P9" s="493">
        <v>1</v>
      </c>
      <c r="Q9" s="495">
        <f t="shared" si="8"/>
        <v>0.125</v>
      </c>
      <c r="R9" s="497">
        <f t="shared" si="9"/>
        <v>702</v>
      </c>
      <c r="S9" s="495">
        <f t="shared" si="6"/>
        <v>0.13016873725199332</v>
      </c>
    </row>
    <row r="10" spans="1:19" x14ac:dyDescent="0.25">
      <c r="A10" s="110" t="s">
        <v>132</v>
      </c>
      <c r="B10" s="493">
        <v>344</v>
      </c>
      <c r="C10" s="494">
        <f t="shared" si="0"/>
        <v>0.13104761904761905</v>
      </c>
      <c r="D10" s="493">
        <v>4</v>
      </c>
      <c r="E10" s="494">
        <f t="shared" si="7"/>
        <v>0.18181818181818182</v>
      </c>
      <c r="F10" s="493">
        <v>140</v>
      </c>
      <c r="G10" s="494">
        <f t="shared" si="1"/>
        <v>8.027522935779817E-2</v>
      </c>
      <c r="H10" s="493">
        <v>98</v>
      </c>
      <c r="I10" s="495">
        <f t="shared" si="2"/>
        <v>0.24019607843137256</v>
      </c>
      <c r="J10" s="496">
        <v>0</v>
      </c>
      <c r="K10" s="494">
        <f t="shared" si="3"/>
        <v>0</v>
      </c>
      <c r="L10" s="493">
        <v>3</v>
      </c>
      <c r="M10" s="495">
        <f t="shared" si="4"/>
        <v>4.2253521126760563E-2</v>
      </c>
      <c r="N10" s="496">
        <v>3</v>
      </c>
      <c r="O10" s="494">
        <f t="shared" si="5"/>
        <v>8.5714285714285715E-2</v>
      </c>
      <c r="P10" s="493">
        <v>0</v>
      </c>
      <c r="Q10" s="495">
        <f t="shared" si="8"/>
        <v>0</v>
      </c>
      <c r="R10" s="497">
        <f t="shared" si="9"/>
        <v>592</v>
      </c>
      <c r="S10" s="495">
        <f t="shared" si="6"/>
        <v>0.10977192657148155</v>
      </c>
    </row>
    <row r="11" spans="1:19" x14ac:dyDescent="0.25">
      <c r="A11" s="110" t="s">
        <v>133</v>
      </c>
      <c r="B11" s="493">
        <v>258</v>
      </c>
      <c r="C11" s="494">
        <f t="shared" si="0"/>
        <v>9.8285714285714282E-2</v>
      </c>
      <c r="D11" s="493">
        <v>4</v>
      </c>
      <c r="E11" s="494">
        <f t="shared" si="7"/>
        <v>0.18181818181818182</v>
      </c>
      <c r="F11" s="493">
        <v>79</v>
      </c>
      <c r="G11" s="494">
        <f t="shared" si="1"/>
        <v>4.5298165137614678E-2</v>
      </c>
      <c r="H11" s="493">
        <v>68</v>
      </c>
      <c r="I11" s="495">
        <f t="shared" si="2"/>
        <v>0.16666666666666666</v>
      </c>
      <c r="J11" s="496">
        <v>3</v>
      </c>
      <c r="K11" s="494">
        <f t="shared" si="3"/>
        <v>6.2500000000000003E-3</v>
      </c>
      <c r="L11" s="493">
        <v>10</v>
      </c>
      <c r="M11" s="495">
        <f t="shared" si="4"/>
        <v>0.14084507042253522</v>
      </c>
      <c r="N11" s="496">
        <v>25</v>
      </c>
      <c r="O11" s="494">
        <v>0.71299999999999997</v>
      </c>
      <c r="P11" s="493">
        <v>2</v>
      </c>
      <c r="Q11" s="495">
        <f t="shared" si="8"/>
        <v>0.25</v>
      </c>
      <c r="R11" s="497">
        <f t="shared" si="9"/>
        <v>449</v>
      </c>
      <c r="S11" s="495">
        <f t="shared" si="6"/>
        <v>8.3256072686816243E-2</v>
      </c>
    </row>
    <row r="12" spans="1:19" ht="15.75" thickBot="1" x14ac:dyDescent="0.3">
      <c r="A12" s="827" t="s">
        <v>125</v>
      </c>
      <c r="B12" s="498">
        <v>30</v>
      </c>
      <c r="C12" s="499">
        <f t="shared" si="0"/>
        <v>1.1428571428571429E-2</v>
      </c>
      <c r="D12" s="498">
        <v>1</v>
      </c>
      <c r="E12" s="499">
        <f t="shared" si="7"/>
        <v>4.5454545454545456E-2</v>
      </c>
      <c r="F12" s="498">
        <v>6</v>
      </c>
      <c r="G12" s="499">
        <f t="shared" si="1"/>
        <v>3.4403669724770644E-3</v>
      </c>
      <c r="H12" s="498">
        <v>6</v>
      </c>
      <c r="I12" s="500">
        <f t="shared" si="2"/>
        <v>1.4705882352941176E-2</v>
      </c>
      <c r="J12" s="501">
        <v>477</v>
      </c>
      <c r="K12" s="499">
        <f t="shared" si="3"/>
        <v>0.99375000000000002</v>
      </c>
      <c r="L12" s="498">
        <v>2</v>
      </c>
      <c r="M12" s="500">
        <f t="shared" si="4"/>
        <v>2.8169014084507043E-2</v>
      </c>
      <c r="N12" s="501">
        <v>3</v>
      </c>
      <c r="O12" s="499">
        <f t="shared" si="5"/>
        <v>8.5714285714285715E-2</v>
      </c>
      <c r="P12" s="498">
        <v>0</v>
      </c>
      <c r="Q12" s="500">
        <f t="shared" si="8"/>
        <v>0</v>
      </c>
      <c r="R12" s="502">
        <f t="shared" si="9"/>
        <v>525</v>
      </c>
      <c r="S12" s="500">
        <f t="shared" si="6"/>
        <v>9.7348414611533471E-2</v>
      </c>
    </row>
    <row r="13" spans="1:19" ht="16.5" thickTop="1" thickBot="1" x14ac:dyDescent="0.3">
      <c r="A13" s="137" t="s">
        <v>172</v>
      </c>
      <c r="B13" s="131">
        <f t="shared" ref="B13:G13" si="10">SUM(B5:B12)</f>
        <v>2625</v>
      </c>
      <c r="C13" s="296">
        <f t="shared" si="10"/>
        <v>1</v>
      </c>
      <c r="D13" s="131">
        <f t="shared" si="10"/>
        <v>22</v>
      </c>
      <c r="E13" s="296">
        <f t="shared" si="10"/>
        <v>1.0011818181818182</v>
      </c>
      <c r="F13" s="131">
        <f t="shared" si="10"/>
        <v>1744</v>
      </c>
      <c r="G13" s="296">
        <f t="shared" si="10"/>
        <v>1.0010137614678898</v>
      </c>
      <c r="H13" s="131">
        <f t="shared" ref="H13:S13" si="11">SUM(H5:H12)</f>
        <v>408</v>
      </c>
      <c r="I13" s="296">
        <f t="shared" si="11"/>
        <v>0.99999999999999989</v>
      </c>
      <c r="J13" s="131">
        <f t="shared" si="11"/>
        <v>480</v>
      </c>
      <c r="K13" s="296">
        <f t="shared" si="11"/>
        <v>1</v>
      </c>
      <c r="L13" s="131">
        <f t="shared" si="11"/>
        <v>71</v>
      </c>
      <c r="M13" s="296">
        <f t="shared" si="11"/>
        <v>1.0006478873239437</v>
      </c>
      <c r="N13" s="131">
        <f t="shared" si="11"/>
        <v>35</v>
      </c>
      <c r="O13" s="296">
        <f t="shared" si="11"/>
        <v>0.99871428571428578</v>
      </c>
      <c r="P13" s="131">
        <f t="shared" si="11"/>
        <v>8</v>
      </c>
      <c r="Q13" s="296">
        <f t="shared" si="11"/>
        <v>1</v>
      </c>
      <c r="R13" s="131">
        <f>SUM(B13,D13,F13,H13,J13,L13,N13,P13)</f>
        <v>5393</v>
      </c>
      <c r="S13" s="295">
        <f t="shared" si="11"/>
        <v>1.0008659373261635</v>
      </c>
    </row>
    <row r="14" spans="1:19" s="33" customFormat="1" ht="15.75" thickBot="1" x14ac:dyDescent="0.3">
      <c r="A14" s="1061" t="s">
        <v>536</v>
      </c>
      <c r="B14" s="1062"/>
      <c r="C14" s="1062"/>
      <c r="D14" s="1062"/>
      <c r="E14" s="1062"/>
      <c r="F14" s="1062"/>
      <c r="G14" s="1062"/>
      <c r="H14" s="1062"/>
      <c r="I14" s="1062"/>
      <c r="J14" s="1062"/>
      <c r="K14" s="1062"/>
      <c r="L14" s="1062"/>
      <c r="M14" s="1062"/>
      <c r="N14" s="1062"/>
      <c r="O14" s="1062"/>
      <c r="P14" s="1062"/>
      <c r="Q14" s="1062"/>
      <c r="R14" s="1062"/>
      <c r="S14" s="1063"/>
    </row>
    <row r="15" spans="1:19" x14ac:dyDescent="0.25">
      <c r="A15" s="113" t="s">
        <v>126</v>
      </c>
      <c r="B15" s="503">
        <v>399</v>
      </c>
      <c r="C15" s="504">
        <f t="shared" ref="C15:C20" si="12">SUM(B15/B$21)</f>
        <v>0.152</v>
      </c>
      <c r="D15" s="503">
        <v>1</v>
      </c>
      <c r="E15" s="504">
        <f>D15/$D$21</f>
        <v>4.5454545454545456E-2</v>
      </c>
      <c r="F15" s="503">
        <v>245</v>
      </c>
      <c r="G15" s="504">
        <f t="shared" ref="G15:G20" si="13">SUM(F15/F$21)</f>
        <v>0.14048165137614679</v>
      </c>
      <c r="H15" s="505">
        <v>51</v>
      </c>
      <c r="I15" s="504">
        <f t="shared" ref="I15:I20" si="14">SUM(H15/H$21)</f>
        <v>0.125</v>
      </c>
      <c r="J15" s="505">
        <v>84</v>
      </c>
      <c r="K15" s="504">
        <f t="shared" ref="K15:K20" si="15">SUM(J15/J$21)</f>
        <v>0.17499999999999999</v>
      </c>
      <c r="L15" s="505">
        <v>6</v>
      </c>
      <c r="M15" s="504">
        <f t="shared" ref="M15:M20" si="16">SUM(L15/L$21)</f>
        <v>8.4507042253521125E-2</v>
      </c>
      <c r="N15" s="505">
        <v>3</v>
      </c>
      <c r="O15" s="504">
        <f t="shared" ref="O15:O20" si="17">SUM(N15/N$21)</f>
        <v>8.5714285714285715E-2</v>
      </c>
      <c r="P15" s="505">
        <v>2</v>
      </c>
      <c r="Q15" s="506">
        <f t="shared" ref="Q15:Q20" si="18">SUM(P15/P$21)</f>
        <v>0.25</v>
      </c>
      <c r="R15" s="492">
        <f t="shared" ref="R15:R20" si="19">SUM(B15,D15,F15,H15,J15,L15,N15,P15)</f>
        <v>791</v>
      </c>
      <c r="S15" s="506">
        <f t="shared" ref="S15:S20" si="20">SUM(R15/R$21)</f>
        <v>0.14667161134804377</v>
      </c>
    </row>
    <row r="16" spans="1:19" x14ac:dyDescent="0.25">
      <c r="A16" s="110" t="s">
        <v>127</v>
      </c>
      <c r="B16" s="507">
        <v>221</v>
      </c>
      <c r="C16" s="508">
        <f t="shared" si="12"/>
        <v>8.4190476190476191E-2</v>
      </c>
      <c r="D16" s="507">
        <v>1</v>
      </c>
      <c r="E16" s="508">
        <f t="shared" ref="E16:E20" si="21">D16/$D$21</f>
        <v>4.5454545454545456E-2</v>
      </c>
      <c r="F16" s="507">
        <v>103</v>
      </c>
      <c r="G16" s="508">
        <f t="shared" si="13"/>
        <v>5.9059633027522936E-2</v>
      </c>
      <c r="H16" s="509">
        <v>48</v>
      </c>
      <c r="I16" s="508">
        <f t="shared" si="14"/>
        <v>0.11764705882352941</v>
      </c>
      <c r="J16" s="509">
        <v>27</v>
      </c>
      <c r="K16" s="508">
        <f t="shared" si="15"/>
        <v>5.6250000000000001E-2</v>
      </c>
      <c r="L16" s="509">
        <v>26</v>
      </c>
      <c r="M16" s="508">
        <v>0.36499999999999999</v>
      </c>
      <c r="N16" s="509">
        <v>1</v>
      </c>
      <c r="O16" s="508">
        <f t="shared" si="17"/>
        <v>2.8571428571428571E-2</v>
      </c>
      <c r="P16" s="509">
        <v>0</v>
      </c>
      <c r="Q16" s="510">
        <f t="shared" si="18"/>
        <v>0</v>
      </c>
      <c r="R16" s="497">
        <f t="shared" si="19"/>
        <v>427</v>
      </c>
      <c r="S16" s="510">
        <f t="shared" si="20"/>
        <v>7.9176710550713889E-2</v>
      </c>
    </row>
    <row r="17" spans="1:19" x14ac:dyDescent="0.25">
      <c r="A17" s="110" t="s">
        <v>128</v>
      </c>
      <c r="B17" s="507">
        <v>43</v>
      </c>
      <c r="C17" s="508">
        <f t="shared" si="12"/>
        <v>1.6380952380952381E-2</v>
      </c>
      <c r="D17" s="507">
        <v>0</v>
      </c>
      <c r="E17" s="508">
        <f t="shared" si="21"/>
        <v>0</v>
      </c>
      <c r="F17" s="507">
        <v>13</v>
      </c>
      <c r="G17" s="508">
        <f t="shared" si="13"/>
        <v>7.4541284403669729E-3</v>
      </c>
      <c r="H17" s="509">
        <v>4</v>
      </c>
      <c r="I17" s="508">
        <v>8.9999999999999993E-3</v>
      </c>
      <c r="J17" s="509">
        <v>15</v>
      </c>
      <c r="K17" s="508">
        <f t="shared" si="15"/>
        <v>3.125E-2</v>
      </c>
      <c r="L17" s="509">
        <v>0</v>
      </c>
      <c r="M17" s="508">
        <f t="shared" si="16"/>
        <v>0</v>
      </c>
      <c r="N17" s="509">
        <v>0</v>
      </c>
      <c r="O17" s="508">
        <f t="shared" si="17"/>
        <v>0</v>
      </c>
      <c r="P17" s="509">
        <v>0</v>
      </c>
      <c r="Q17" s="510">
        <f t="shared" si="18"/>
        <v>0</v>
      </c>
      <c r="R17" s="497">
        <f t="shared" si="19"/>
        <v>75</v>
      </c>
      <c r="S17" s="510">
        <f t="shared" si="20"/>
        <v>1.3906916373076211E-2</v>
      </c>
    </row>
    <row r="18" spans="1:19" x14ac:dyDescent="0.25">
      <c r="A18" s="110" t="s">
        <v>129</v>
      </c>
      <c r="B18" s="507">
        <v>906</v>
      </c>
      <c r="C18" s="508">
        <v>0.34599999999999997</v>
      </c>
      <c r="D18" s="507">
        <v>10</v>
      </c>
      <c r="E18" s="508">
        <f t="shared" si="21"/>
        <v>0.45454545454545453</v>
      </c>
      <c r="F18" s="507">
        <v>608</v>
      </c>
      <c r="G18" s="508">
        <f t="shared" si="13"/>
        <v>0.34862385321100919</v>
      </c>
      <c r="H18" s="509">
        <v>152</v>
      </c>
      <c r="I18" s="508">
        <f t="shared" si="14"/>
        <v>0.37254901960784315</v>
      </c>
      <c r="J18" s="509">
        <v>171</v>
      </c>
      <c r="K18" s="508">
        <v>0.35699999999999998</v>
      </c>
      <c r="L18" s="509">
        <v>6</v>
      </c>
      <c r="M18" s="508">
        <f t="shared" si="16"/>
        <v>8.4507042253521125E-2</v>
      </c>
      <c r="N18" s="509">
        <v>19</v>
      </c>
      <c r="O18" s="508">
        <v>0.54200000000000004</v>
      </c>
      <c r="P18" s="509">
        <v>2</v>
      </c>
      <c r="Q18" s="510">
        <f t="shared" si="18"/>
        <v>0.25</v>
      </c>
      <c r="R18" s="497">
        <f t="shared" si="19"/>
        <v>1874</v>
      </c>
      <c r="S18" s="510">
        <f t="shared" si="20"/>
        <v>0.34748748377526423</v>
      </c>
    </row>
    <row r="19" spans="1:19" x14ac:dyDescent="0.25">
      <c r="A19" s="110" t="s">
        <v>130</v>
      </c>
      <c r="B19" s="507">
        <v>893</v>
      </c>
      <c r="C19" s="508">
        <f t="shared" si="12"/>
        <v>0.34019047619047621</v>
      </c>
      <c r="D19" s="507">
        <v>6</v>
      </c>
      <c r="E19" s="508">
        <f t="shared" si="21"/>
        <v>0.27272727272727271</v>
      </c>
      <c r="F19" s="507">
        <v>656</v>
      </c>
      <c r="G19" s="508">
        <v>0.377</v>
      </c>
      <c r="H19" s="509">
        <v>134</v>
      </c>
      <c r="I19" s="508">
        <f t="shared" si="14"/>
        <v>0.32843137254901961</v>
      </c>
      <c r="J19" s="509">
        <v>170</v>
      </c>
      <c r="K19" s="508">
        <f t="shared" si="15"/>
        <v>0.35416666666666669</v>
      </c>
      <c r="L19" s="509">
        <v>19</v>
      </c>
      <c r="M19" s="508">
        <f t="shared" si="16"/>
        <v>0.26760563380281688</v>
      </c>
      <c r="N19" s="509">
        <v>11</v>
      </c>
      <c r="O19" s="508">
        <f t="shared" si="17"/>
        <v>0.31428571428571428</v>
      </c>
      <c r="P19" s="509">
        <v>4</v>
      </c>
      <c r="Q19" s="510">
        <f t="shared" si="18"/>
        <v>0.5</v>
      </c>
      <c r="R19" s="497">
        <f t="shared" si="19"/>
        <v>1893</v>
      </c>
      <c r="S19" s="510">
        <f t="shared" si="20"/>
        <v>0.35101056925644353</v>
      </c>
    </row>
    <row r="20" spans="1:19" ht="15.75" thickBot="1" x14ac:dyDescent="0.3">
      <c r="A20" s="111" t="s">
        <v>131</v>
      </c>
      <c r="B20" s="511">
        <v>163</v>
      </c>
      <c r="C20" s="512">
        <f t="shared" si="12"/>
        <v>6.2095238095238092E-2</v>
      </c>
      <c r="D20" s="511">
        <v>4</v>
      </c>
      <c r="E20" s="512">
        <f t="shared" si="21"/>
        <v>0.18181818181818182</v>
      </c>
      <c r="F20" s="511">
        <v>119</v>
      </c>
      <c r="G20" s="512">
        <f t="shared" si="13"/>
        <v>6.8233944954128434E-2</v>
      </c>
      <c r="H20" s="513">
        <v>19</v>
      </c>
      <c r="I20" s="512">
        <f t="shared" si="14"/>
        <v>4.6568627450980393E-2</v>
      </c>
      <c r="J20" s="513">
        <v>13</v>
      </c>
      <c r="K20" s="512">
        <f t="shared" si="15"/>
        <v>2.7083333333333334E-2</v>
      </c>
      <c r="L20" s="513">
        <v>14</v>
      </c>
      <c r="M20" s="512">
        <f t="shared" si="16"/>
        <v>0.19718309859154928</v>
      </c>
      <c r="N20" s="513">
        <v>1</v>
      </c>
      <c r="O20" s="512">
        <f t="shared" si="17"/>
        <v>2.8571428571428571E-2</v>
      </c>
      <c r="P20" s="513">
        <v>0</v>
      </c>
      <c r="Q20" s="514">
        <f t="shared" si="18"/>
        <v>0</v>
      </c>
      <c r="R20" s="502">
        <f t="shared" si="19"/>
        <v>333</v>
      </c>
      <c r="S20" s="514">
        <f t="shared" si="20"/>
        <v>6.1746708696458374E-2</v>
      </c>
    </row>
    <row r="21" spans="1:19" ht="16.5" thickTop="1" thickBot="1" x14ac:dyDescent="0.3">
      <c r="A21" s="137" t="s">
        <v>172</v>
      </c>
      <c r="B21" s="131">
        <f>SUM(B15:B20)</f>
        <v>2625</v>
      </c>
      <c r="C21" s="296">
        <f t="shared" ref="C21:S21" si="22">SUM(C15:C20)</f>
        <v>1.0008571428571429</v>
      </c>
      <c r="D21" s="131">
        <f>SUM(D15:D20)</f>
        <v>22</v>
      </c>
      <c r="E21" s="296">
        <f t="shared" si="22"/>
        <v>1</v>
      </c>
      <c r="F21" s="131">
        <f>SUM(F15:F20)</f>
        <v>1744</v>
      </c>
      <c r="G21" s="296">
        <f t="shared" si="22"/>
        <v>1.0008532110091743</v>
      </c>
      <c r="H21" s="131">
        <f>SUM(H15:H20)</f>
        <v>408</v>
      </c>
      <c r="I21" s="296">
        <f t="shared" si="22"/>
        <v>0.99919607843137248</v>
      </c>
      <c r="J21" s="131">
        <f>SUM(J15:J20)</f>
        <v>480</v>
      </c>
      <c r="K21" s="296">
        <f t="shared" si="22"/>
        <v>1.00075</v>
      </c>
      <c r="L21" s="131">
        <f>SUM(L15:L20)</f>
        <v>71</v>
      </c>
      <c r="M21" s="296">
        <f t="shared" si="22"/>
        <v>0.99880281690140837</v>
      </c>
      <c r="N21" s="131">
        <f>SUM(N15:N20)</f>
        <v>35</v>
      </c>
      <c r="O21" s="296">
        <f t="shared" si="22"/>
        <v>0.99914285714285722</v>
      </c>
      <c r="P21" s="131">
        <f t="shared" si="22"/>
        <v>8</v>
      </c>
      <c r="Q21" s="296">
        <f t="shared" si="22"/>
        <v>1</v>
      </c>
      <c r="R21" s="131">
        <f>SUM(B21,D21,F21,H21,J21,L21,N21,P21)</f>
        <v>5393</v>
      </c>
      <c r="S21" s="295">
        <f t="shared" si="22"/>
        <v>0.99999999999999989</v>
      </c>
    </row>
    <row r="22" spans="1:19" ht="15.75" thickBot="1" x14ac:dyDescent="0.3">
      <c r="A22" s="1061" t="s">
        <v>537</v>
      </c>
      <c r="B22" s="1062"/>
      <c r="C22" s="1062"/>
      <c r="D22" s="1062"/>
      <c r="E22" s="1062"/>
      <c r="F22" s="1062"/>
      <c r="G22" s="1062"/>
      <c r="H22" s="1062"/>
      <c r="I22" s="1062"/>
      <c r="J22" s="1062"/>
      <c r="K22" s="1062"/>
      <c r="L22" s="1062"/>
      <c r="M22" s="1062"/>
      <c r="N22" s="1062"/>
      <c r="O22" s="1062"/>
      <c r="P22" s="1062"/>
      <c r="Q22" s="1062"/>
      <c r="R22" s="1062"/>
      <c r="S22" s="1063"/>
    </row>
    <row r="23" spans="1:19" x14ac:dyDescent="0.25">
      <c r="A23" s="103" t="s">
        <v>151</v>
      </c>
      <c r="B23" s="503">
        <v>1919</v>
      </c>
      <c r="C23" s="504">
        <f t="shared" ref="C23:C28" si="23">SUM(B23/B$29)</f>
        <v>0.73104761904761906</v>
      </c>
      <c r="D23" s="503">
        <v>11</v>
      </c>
      <c r="E23" s="504">
        <v>0.501</v>
      </c>
      <c r="F23" s="503">
        <v>1003</v>
      </c>
      <c r="G23" s="504">
        <f t="shared" ref="G23:G28" si="24">SUM(F23/F$29)</f>
        <v>0.57511467889908252</v>
      </c>
      <c r="H23" s="503">
        <v>304</v>
      </c>
      <c r="I23" s="504">
        <v>0.746</v>
      </c>
      <c r="J23" s="505">
        <v>308</v>
      </c>
      <c r="K23" s="504">
        <f t="shared" ref="K23:K28" si="25">SUM(J23/J$29)</f>
        <v>0.64166666666666672</v>
      </c>
      <c r="L23" s="505">
        <v>51</v>
      </c>
      <c r="M23" s="504">
        <v>0.71899999999999997</v>
      </c>
      <c r="N23" s="505">
        <v>23</v>
      </c>
      <c r="O23" s="504">
        <f t="shared" ref="O23:O28" si="26">SUM(N23/N$29)</f>
        <v>0.65714285714285714</v>
      </c>
      <c r="P23" s="505">
        <v>6</v>
      </c>
      <c r="Q23" s="506">
        <f t="shared" ref="Q23:Q28" si="27">SUM(P23/P$29)</f>
        <v>0.75</v>
      </c>
      <c r="R23" s="492">
        <f t="shared" ref="R23:R28" si="28">SUM(B23,D23,F23,H23,J23,L23,N23,P23)</f>
        <v>3625</v>
      </c>
      <c r="S23" s="506">
        <f t="shared" ref="S23:S27" si="29">SUM(R23/R$29)</f>
        <v>0.67216762469868352</v>
      </c>
    </row>
    <row r="24" spans="1:19" x14ac:dyDescent="0.25">
      <c r="A24" s="104" t="s">
        <v>152</v>
      </c>
      <c r="B24" s="507">
        <v>481</v>
      </c>
      <c r="C24" s="508">
        <f t="shared" si="23"/>
        <v>0.18323809523809523</v>
      </c>
      <c r="D24" s="507">
        <v>9</v>
      </c>
      <c r="E24" s="508">
        <f t="shared" ref="E24:E28" si="30">D24/$D$29</f>
        <v>0.40909090909090912</v>
      </c>
      <c r="F24" s="507">
        <v>554</v>
      </c>
      <c r="G24" s="508">
        <f t="shared" si="24"/>
        <v>0.31766055045871561</v>
      </c>
      <c r="H24" s="507">
        <v>92</v>
      </c>
      <c r="I24" s="508">
        <f t="shared" ref="I24:I28" si="31">SUM(H24/H$29)</f>
        <v>0.22549019607843138</v>
      </c>
      <c r="J24" s="509">
        <v>119</v>
      </c>
      <c r="K24" s="508">
        <f t="shared" si="25"/>
        <v>0.24791666666666667</v>
      </c>
      <c r="L24" s="509">
        <v>16</v>
      </c>
      <c r="M24" s="508">
        <f t="shared" ref="M24:M28" si="32">SUM(L24/L$29)</f>
        <v>0.22535211267605634</v>
      </c>
      <c r="N24" s="509">
        <v>9</v>
      </c>
      <c r="O24" s="508">
        <f t="shared" si="26"/>
        <v>0.25714285714285712</v>
      </c>
      <c r="P24" s="509">
        <v>1</v>
      </c>
      <c r="Q24" s="510">
        <f t="shared" si="27"/>
        <v>0.125</v>
      </c>
      <c r="R24" s="497">
        <f t="shared" si="28"/>
        <v>1281</v>
      </c>
      <c r="S24" s="510">
        <f t="shared" si="29"/>
        <v>0.23753013165214165</v>
      </c>
    </row>
    <row r="25" spans="1:19" x14ac:dyDescent="0.25">
      <c r="A25" s="104" t="s">
        <v>153</v>
      </c>
      <c r="B25" s="507">
        <v>160</v>
      </c>
      <c r="C25" s="508">
        <f t="shared" si="23"/>
        <v>6.0952380952380952E-2</v>
      </c>
      <c r="D25" s="507">
        <v>1</v>
      </c>
      <c r="E25" s="508">
        <f t="shared" si="30"/>
        <v>4.5454545454545456E-2</v>
      </c>
      <c r="F25" s="507">
        <v>162</v>
      </c>
      <c r="G25" s="508">
        <f t="shared" si="24"/>
        <v>9.2889908256880732E-2</v>
      </c>
      <c r="H25" s="507">
        <v>5</v>
      </c>
      <c r="I25" s="508">
        <f t="shared" si="31"/>
        <v>1.2254901960784314E-2</v>
      </c>
      <c r="J25" s="509">
        <v>28</v>
      </c>
      <c r="K25" s="508">
        <f t="shared" si="25"/>
        <v>5.8333333333333334E-2</v>
      </c>
      <c r="L25" s="509">
        <v>3</v>
      </c>
      <c r="M25" s="508">
        <f t="shared" si="32"/>
        <v>4.2253521126760563E-2</v>
      </c>
      <c r="N25" s="509">
        <v>2</v>
      </c>
      <c r="O25" s="508">
        <f t="shared" si="26"/>
        <v>5.7142857142857141E-2</v>
      </c>
      <c r="P25" s="509">
        <v>0</v>
      </c>
      <c r="Q25" s="510">
        <f t="shared" si="27"/>
        <v>0</v>
      </c>
      <c r="R25" s="497">
        <f t="shared" si="28"/>
        <v>361</v>
      </c>
      <c r="S25" s="510">
        <f t="shared" si="29"/>
        <v>6.6938624142406825E-2</v>
      </c>
    </row>
    <row r="26" spans="1:19" x14ac:dyDescent="0.25">
      <c r="A26" s="104" t="s">
        <v>154</v>
      </c>
      <c r="B26" s="507">
        <v>34</v>
      </c>
      <c r="C26" s="508">
        <f t="shared" si="23"/>
        <v>1.2952380952380953E-2</v>
      </c>
      <c r="D26" s="507">
        <v>1</v>
      </c>
      <c r="E26" s="508">
        <f t="shared" si="30"/>
        <v>4.5454545454545456E-2</v>
      </c>
      <c r="F26" s="507">
        <v>25</v>
      </c>
      <c r="G26" s="508">
        <f t="shared" si="24"/>
        <v>1.4334862385321102E-2</v>
      </c>
      <c r="H26" s="507">
        <v>7</v>
      </c>
      <c r="I26" s="508">
        <f t="shared" si="31"/>
        <v>1.7156862745098041E-2</v>
      </c>
      <c r="J26" s="509">
        <v>10</v>
      </c>
      <c r="K26" s="508">
        <v>0.02</v>
      </c>
      <c r="L26" s="509">
        <v>1</v>
      </c>
      <c r="M26" s="508">
        <f t="shared" si="32"/>
        <v>1.4084507042253521E-2</v>
      </c>
      <c r="N26" s="509">
        <v>1</v>
      </c>
      <c r="O26" s="508">
        <f t="shared" si="26"/>
        <v>2.8571428571428571E-2</v>
      </c>
      <c r="P26" s="509">
        <v>1</v>
      </c>
      <c r="Q26" s="510">
        <f t="shared" si="27"/>
        <v>0.125</v>
      </c>
      <c r="R26" s="497">
        <f t="shared" si="28"/>
        <v>80</v>
      </c>
      <c r="S26" s="510">
        <f t="shared" si="29"/>
        <v>1.4834044131281291E-2</v>
      </c>
    </row>
    <row r="27" spans="1:19" x14ac:dyDescent="0.25">
      <c r="A27" s="104" t="s">
        <v>155</v>
      </c>
      <c r="B27" s="507">
        <v>18</v>
      </c>
      <c r="C27" s="508">
        <f t="shared" si="23"/>
        <v>6.8571428571428568E-3</v>
      </c>
      <c r="D27" s="507">
        <v>0</v>
      </c>
      <c r="E27" s="508">
        <f t="shared" si="30"/>
        <v>0</v>
      </c>
      <c r="F27" s="507">
        <v>0</v>
      </c>
      <c r="G27" s="508">
        <f t="shared" si="24"/>
        <v>0</v>
      </c>
      <c r="H27" s="507">
        <v>0</v>
      </c>
      <c r="I27" s="508">
        <f t="shared" si="31"/>
        <v>0</v>
      </c>
      <c r="J27" s="509">
        <v>8</v>
      </c>
      <c r="K27" s="508">
        <f t="shared" si="25"/>
        <v>1.6666666666666666E-2</v>
      </c>
      <c r="L27" s="509">
        <v>0</v>
      </c>
      <c r="M27" s="508">
        <f t="shared" si="32"/>
        <v>0</v>
      </c>
      <c r="N27" s="509">
        <v>0</v>
      </c>
      <c r="O27" s="508">
        <f t="shared" si="26"/>
        <v>0</v>
      </c>
      <c r="P27" s="509">
        <v>0</v>
      </c>
      <c r="Q27" s="510">
        <f t="shared" si="27"/>
        <v>0</v>
      </c>
      <c r="R27" s="497">
        <f t="shared" si="28"/>
        <v>26</v>
      </c>
      <c r="S27" s="510">
        <f t="shared" si="29"/>
        <v>4.8210643426664194E-3</v>
      </c>
    </row>
    <row r="28" spans="1:19" ht="15.75" thickBot="1" x14ac:dyDescent="0.3">
      <c r="A28" s="122" t="s">
        <v>156</v>
      </c>
      <c r="B28" s="511">
        <v>13</v>
      </c>
      <c r="C28" s="512">
        <f t="shared" si="23"/>
        <v>4.952380952380952E-3</v>
      </c>
      <c r="D28" s="511">
        <v>0</v>
      </c>
      <c r="E28" s="512">
        <f t="shared" si="30"/>
        <v>0</v>
      </c>
      <c r="F28" s="511">
        <v>0</v>
      </c>
      <c r="G28" s="512">
        <f t="shared" si="24"/>
        <v>0</v>
      </c>
      <c r="H28" s="511">
        <v>0</v>
      </c>
      <c r="I28" s="512">
        <f t="shared" si="31"/>
        <v>0</v>
      </c>
      <c r="J28" s="513">
        <v>7</v>
      </c>
      <c r="K28" s="512">
        <f t="shared" si="25"/>
        <v>1.4583333333333334E-2</v>
      </c>
      <c r="L28" s="513">
        <v>0</v>
      </c>
      <c r="M28" s="512">
        <f t="shared" si="32"/>
        <v>0</v>
      </c>
      <c r="N28" s="513">
        <v>0</v>
      </c>
      <c r="O28" s="512">
        <f t="shared" si="26"/>
        <v>0</v>
      </c>
      <c r="P28" s="513">
        <v>0</v>
      </c>
      <c r="Q28" s="514">
        <f t="shared" si="27"/>
        <v>0</v>
      </c>
      <c r="R28" s="502">
        <f t="shared" si="28"/>
        <v>20</v>
      </c>
      <c r="S28" s="514">
        <v>3.0000000000000001E-3</v>
      </c>
    </row>
    <row r="29" spans="1:19" ht="16.5" thickTop="1" thickBot="1" x14ac:dyDescent="0.3">
      <c r="A29" s="137" t="s">
        <v>172</v>
      </c>
      <c r="B29" s="131">
        <f t="shared" ref="B29:S29" si="33">SUM(B23:B28)</f>
        <v>2625</v>
      </c>
      <c r="C29" s="296">
        <f t="shared" si="33"/>
        <v>1</v>
      </c>
      <c r="D29" s="131">
        <f t="shared" si="33"/>
        <v>22</v>
      </c>
      <c r="E29" s="296">
        <f t="shared" si="33"/>
        <v>1.0009999999999999</v>
      </c>
      <c r="F29" s="131">
        <f t="shared" si="33"/>
        <v>1744</v>
      </c>
      <c r="G29" s="296">
        <f t="shared" si="33"/>
        <v>1</v>
      </c>
      <c r="H29" s="131">
        <f t="shared" si="33"/>
        <v>408</v>
      </c>
      <c r="I29" s="296">
        <f t="shared" si="33"/>
        <v>1.0009019607843137</v>
      </c>
      <c r="J29" s="131">
        <f t="shared" si="33"/>
        <v>480</v>
      </c>
      <c r="K29" s="296">
        <f t="shared" si="33"/>
        <v>0.99916666666666676</v>
      </c>
      <c r="L29" s="131">
        <f t="shared" si="33"/>
        <v>71</v>
      </c>
      <c r="M29" s="296">
        <f t="shared" si="33"/>
        <v>1.0006901408450704</v>
      </c>
      <c r="N29" s="131">
        <f t="shared" si="33"/>
        <v>35</v>
      </c>
      <c r="O29" s="296">
        <f t="shared" si="33"/>
        <v>1</v>
      </c>
      <c r="P29" s="131">
        <f t="shared" si="33"/>
        <v>8</v>
      </c>
      <c r="Q29" s="296">
        <f t="shared" si="33"/>
        <v>1</v>
      </c>
      <c r="R29" s="131">
        <f t="shared" si="33"/>
        <v>5393</v>
      </c>
      <c r="S29" s="295">
        <f t="shared" si="33"/>
        <v>0.99929148896717968</v>
      </c>
    </row>
    <row r="30" spans="1:19" ht="15.75" thickBot="1" x14ac:dyDescent="0.3">
      <c r="A30" s="1061" t="s">
        <v>282</v>
      </c>
      <c r="B30" s="1062"/>
      <c r="C30" s="1062"/>
      <c r="D30" s="1062"/>
      <c r="E30" s="1062"/>
      <c r="F30" s="1062"/>
      <c r="G30" s="1062"/>
      <c r="H30" s="1062"/>
      <c r="I30" s="1062"/>
      <c r="J30" s="1062"/>
      <c r="K30" s="1062"/>
      <c r="L30" s="1062"/>
      <c r="M30" s="1062"/>
      <c r="N30" s="1062"/>
      <c r="O30" s="1062"/>
      <c r="P30" s="1062"/>
      <c r="Q30" s="1062"/>
      <c r="R30" s="1062"/>
      <c r="S30" s="1063"/>
    </row>
    <row r="31" spans="1:19" x14ac:dyDescent="0.25">
      <c r="A31" s="103" t="s">
        <v>439</v>
      </c>
      <c r="B31" s="507">
        <v>72</v>
      </c>
      <c r="C31" s="515">
        <f>SUM(B31/B$35)</f>
        <v>2.7428571428571427E-2</v>
      </c>
      <c r="D31" s="507">
        <v>2</v>
      </c>
      <c r="E31" s="515">
        <f>D31/$D$35</f>
        <v>9.0909090909090912E-2</v>
      </c>
      <c r="F31" s="507">
        <v>0</v>
      </c>
      <c r="G31" s="515">
        <f>SUM(F31/F$35)</f>
        <v>0</v>
      </c>
      <c r="H31" s="507">
        <v>13</v>
      </c>
      <c r="I31" s="515">
        <f>SUM(H31/H$35)</f>
        <v>3.1862745098039214E-2</v>
      </c>
      <c r="J31" s="507">
        <v>2</v>
      </c>
      <c r="K31" s="515">
        <f>SUM(J31/J$35)</f>
        <v>4.1666666666666666E-3</v>
      </c>
      <c r="L31" s="507">
        <v>5</v>
      </c>
      <c r="M31" s="515">
        <f>SUM(L31/L$35)</f>
        <v>7.0422535211267609E-2</v>
      </c>
      <c r="N31" s="507">
        <v>1</v>
      </c>
      <c r="O31" s="516">
        <f>SUM(N31/N$35)</f>
        <v>2.8571428571428571E-2</v>
      </c>
      <c r="P31" s="507">
        <v>0</v>
      </c>
      <c r="Q31" s="517">
        <f>SUM(P31/P$35)</f>
        <v>0</v>
      </c>
      <c r="R31" s="735">
        <f>SUM(B31,D31,F31,H31,J31,L31,N31,P31)</f>
        <v>95</v>
      </c>
      <c r="S31" s="517">
        <f>SUM(R31/R$35)</f>
        <v>1.7615427405896531E-2</v>
      </c>
    </row>
    <row r="32" spans="1:19" x14ac:dyDescent="0.25">
      <c r="A32" s="104" t="s">
        <v>350</v>
      </c>
      <c r="B32" s="507">
        <v>1308</v>
      </c>
      <c r="C32" s="519">
        <f>SUM(B32/B$35)</f>
        <v>0.49828571428571428</v>
      </c>
      <c r="D32" s="507">
        <v>14</v>
      </c>
      <c r="E32" s="519">
        <v>0.63700000000000001</v>
      </c>
      <c r="F32" s="507">
        <v>45</v>
      </c>
      <c r="G32" s="519">
        <f>SUM(F32/F$35)</f>
        <v>2.5802752293577983E-2</v>
      </c>
      <c r="H32" s="507">
        <v>96</v>
      </c>
      <c r="I32" s="519">
        <f>SUM(H32/H$35)</f>
        <v>0.23529411764705882</v>
      </c>
      <c r="J32" s="507">
        <v>60</v>
      </c>
      <c r="K32" s="519">
        <f>SUM(J32/J$35)</f>
        <v>0.125</v>
      </c>
      <c r="L32" s="507">
        <v>50</v>
      </c>
      <c r="M32" s="519">
        <v>0.70499999999999996</v>
      </c>
      <c r="N32" s="507">
        <v>13</v>
      </c>
      <c r="O32" s="520">
        <f>SUM(N32/N$35)</f>
        <v>0.37142857142857144</v>
      </c>
      <c r="P32" s="507">
        <v>1</v>
      </c>
      <c r="Q32" s="521">
        <f>SUM(P32/P$35)</f>
        <v>0.125</v>
      </c>
      <c r="R32" s="518">
        <f>SUM(B32,D32,F32,H32,J32,L32,N32,P32)</f>
        <v>1587</v>
      </c>
      <c r="S32" s="521">
        <f>SUM(R32/R$35)</f>
        <v>0.29427035045429262</v>
      </c>
    </row>
    <row r="33" spans="1:19" x14ac:dyDescent="0.25">
      <c r="A33" s="104" t="s">
        <v>351</v>
      </c>
      <c r="B33" s="507">
        <v>931</v>
      </c>
      <c r="C33" s="519">
        <f>SUM(B33/B$35)</f>
        <v>0.35466666666666669</v>
      </c>
      <c r="D33" s="507">
        <v>5</v>
      </c>
      <c r="E33" s="519">
        <f t="shared" ref="E33:E34" si="34">D33/$D$35</f>
        <v>0.22727272727272727</v>
      </c>
      <c r="F33" s="507">
        <v>652</v>
      </c>
      <c r="G33" s="519">
        <f>SUM(F33/F$35)</f>
        <v>0.37385321100917429</v>
      </c>
      <c r="H33" s="507">
        <v>173</v>
      </c>
      <c r="I33" s="519">
        <f>SUM(H33/H$35)</f>
        <v>0.42401960784313725</v>
      </c>
      <c r="J33" s="507">
        <v>108</v>
      </c>
      <c r="K33" s="519">
        <f>SUM(J33/J$35)</f>
        <v>0.22500000000000001</v>
      </c>
      <c r="L33" s="507">
        <v>11</v>
      </c>
      <c r="M33" s="519">
        <f>SUM(L33/L$35)</f>
        <v>0.15492957746478872</v>
      </c>
      <c r="N33" s="507">
        <v>6</v>
      </c>
      <c r="O33" s="520">
        <f>SUM(N33/N$35)</f>
        <v>0.17142857142857143</v>
      </c>
      <c r="P33" s="507">
        <v>3</v>
      </c>
      <c r="Q33" s="521">
        <f>SUM(P33/P$35)</f>
        <v>0.375</v>
      </c>
      <c r="R33" s="518">
        <f>SUM(B33,D33,F33,H33,J33,L33,N33,P33)</f>
        <v>1889</v>
      </c>
      <c r="S33" s="521">
        <f>SUM(R33/R$35)</f>
        <v>0.35026886704987947</v>
      </c>
    </row>
    <row r="34" spans="1:19" ht="15.75" thickBot="1" x14ac:dyDescent="0.3">
      <c r="A34" s="122" t="s">
        <v>352</v>
      </c>
      <c r="B34" s="511">
        <v>314</v>
      </c>
      <c r="C34" s="522">
        <f>SUM(B34/B$35)</f>
        <v>0.11961904761904762</v>
      </c>
      <c r="D34" s="511">
        <v>1</v>
      </c>
      <c r="E34" s="522">
        <f t="shared" si="34"/>
        <v>4.5454545454545456E-2</v>
      </c>
      <c r="F34" s="511">
        <v>1047</v>
      </c>
      <c r="G34" s="522">
        <f>SUM(F34/F$35)</f>
        <v>0.60034403669724767</v>
      </c>
      <c r="H34" s="511">
        <v>126</v>
      </c>
      <c r="I34" s="522">
        <f>SUM(H34/H$35)</f>
        <v>0.30882352941176472</v>
      </c>
      <c r="J34" s="511">
        <v>310</v>
      </c>
      <c r="K34" s="522">
        <f>SUM(J34/J$35)</f>
        <v>0.64583333333333337</v>
      </c>
      <c r="L34" s="511">
        <v>5</v>
      </c>
      <c r="M34" s="522">
        <f>SUM(L34/L$35)</f>
        <v>7.0422535211267609E-2</v>
      </c>
      <c r="N34" s="511">
        <v>15</v>
      </c>
      <c r="O34" s="523">
        <f>SUM(N34/N$35)</f>
        <v>0.42857142857142855</v>
      </c>
      <c r="P34" s="511">
        <v>4</v>
      </c>
      <c r="Q34" s="524">
        <f>SUM(P34/P$35)</f>
        <v>0.5</v>
      </c>
      <c r="R34" s="525">
        <f>SUM(B34,D34,F34,H34,J34,L34,N34,P34)</f>
        <v>1822</v>
      </c>
      <c r="S34" s="524">
        <f>SUM(R34/R$35)</f>
        <v>0.33784535508993141</v>
      </c>
    </row>
    <row r="35" spans="1:19" ht="16.5" thickTop="1" thickBot="1" x14ac:dyDescent="0.3">
      <c r="A35" s="137" t="s">
        <v>172</v>
      </c>
      <c r="B35" s="131">
        <f>SUM(B31:B34)</f>
        <v>2625</v>
      </c>
      <c r="C35" s="296">
        <f>SUM(B35/B$35)</f>
        <v>1</v>
      </c>
      <c r="D35" s="131">
        <f>SUM(D31:D34)</f>
        <v>22</v>
      </c>
      <c r="E35" s="296">
        <f>SUM(E31:E34)</f>
        <v>1.0006363636363638</v>
      </c>
      <c r="F35" s="131">
        <f>SUM(F31:F34)</f>
        <v>1744</v>
      </c>
      <c r="G35" s="296">
        <f>SUM(F35/F$35)</f>
        <v>1</v>
      </c>
      <c r="H35" s="131">
        <f>SUM(H31:H34)</f>
        <v>408</v>
      </c>
      <c r="I35" s="296">
        <f>SUM(H35/H$35)</f>
        <v>1</v>
      </c>
      <c r="J35" s="131">
        <f>SUM(J31:J34)</f>
        <v>480</v>
      </c>
      <c r="K35" s="296">
        <f>SUM(J35/J$35)</f>
        <v>1</v>
      </c>
      <c r="L35" s="131">
        <f>SUM(L31:L34)</f>
        <v>71</v>
      </c>
      <c r="M35" s="296">
        <f>SUM(L35/L$35)</f>
        <v>1</v>
      </c>
      <c r="N35" s="131">
        <f>SUM(N31:N34)</f>
        <v>35</v>
      </c>
      <c r="O35" s="296">
        <f>SUM(N35/N$35)</f>
        <v>1</v>
      </c>
      <c r="P35" s="131">
        <f>SUM(P31:P34)</f>
        <v>8</v>
      </c>
      <c r="Q35" s="296">
        <f>SUM(P35/P$35)</f>
        <v>1</v>
      </c>
      <c r="R35" s="131">
        <f>SUM(R31:R34)</f>
        <v>5393</v>
      </c>
      <c r="S35" s="295">
        <f>SUM(R35/R$35)</f>
        <v>1</v>
      </c>
    </row>
    <row r="36" spans="1:19" ht="15.75" thickBot="1" x14ac:dyDescent="0.3">
      <c r="A36" s="1061" t="s">
        <v>538</v>
      </c>
      <c r="B36" s="1062"/>
      <c r="C36" s="1062"/>
      <c r="D36" s="1062"/>
      <c r="E36" s="1062"/>
      <c r="F36" s="1062"/>
      <c r="G36" s="1062"/>
      <c r="H36" s="1062"/>
      <c r="I36" s="1062"/>
      <c r="J36" s="1062"/>
      <c r="K36" s="1062"/>
      <c r="L36" s="1062"/>
      <c r="M36" s="1062"/>
      <c r="N36" s="1062"/>
      <c r="O36" s="1062"/>
      <c r="P36" s="1062"/>
      <c r="Q36" s="1062"/>
      <c r="R36" s="1062"/>
      <c r="S36" s="1063"/>
    </row>
    <row r="37" spans="1:19" x14ac:dyDescent="0.25">
      <c r="A37" s="121"/>
      <c r="B37" s="285" t="s">
        <v>157</v>
      </c>
      <c r="C37" s="286" t="s">
        <v>158</v>
      </c>
      <c r="D37" s="287" t="s">
        <v>157</v>
      </c>
      <c r="E37" s="288" t="s">
        <v>158</v>
      </c>
      <c r="F37" s="286" t="s">
        <v>157</v>
      </c>
      <c r="G37" s="286" t="s">
        <v>158</v>
      </c>
      <c r="H37" s="287" t="s">
        <v>157</v>
      </c>
      <c r="I37" s="288" t="s">
        <v>158</v>
      </c>
      <c r="J37" s="367" t="s">
        <v>157</v>
      </c>
      <c r="K37" s="287" t="s">
        <v>158</v>
      </c>
      <c r="L37" s="288" t="s">
        <v>157</v>
      </c>
      <c r="M37" s="286" t="s">
        <v>158</v>
      </c>
      <c r="N37" s="286" t="s">
        <v>157</v>
      </c>
      <c r="O37" s="286" t="s">
        <v>158</v>
      </c>
      <c r="P37" s="287" t="s">
        <v>157</v>
      </c>
      <c r="Q37" s="288" t="s">
        <v>158</v>
      </c>
      <c r="R37" s="287" t="s">
        <v>157</v>
      </c>
      <c r="S37" s="288" t="s">
        <v>158</v>
      </c>
    </row>
    <row r="38" spans="1:19" x14ac:dyDescent="0.25">
      <c r="A38" s="104" t="s">
        <v>159</v>
      </c>
      <c r="B38" s="526">
        <v>7.72</v>
      </c>
      <c r="C38" s="527">
        <v>7</v>
      </c>
      <c r="D38" s="526">
        <v>9.64</v>
      </c>
      <c r="E38" s="528">
        <v>10</v>
      </c>
      <c r="F38" s="529">
        <v>6.3</v>
      </c>
      <c r="G38" s="527">
        <v>5</v>
      </c>
      <c r="H38" s="526">
        <v>10.86</v>
      </c>
      <c r="I38" s="530">
        <v>11</v>
      </c>
      <c r="J38" s="529">
        <v>18.829999999999998</v>
      </c>
      <c r="K38" s="531">
        <v>18</v>
      </c>
      <c r="L38" s="532">
        <v>6.62</v>
      </c>
      <c r="M38" s="527">
        <v>5</v>
      </c>
      <c r="N38" s="529">
        <v>15.31</v>
      </c>
      <c r="O38" s="527">
        <v>16</v>
      </c>
      <c r="P38" s="526">
        <v>6.88</v>
      </c>
      <c r="Q38" s="530">
        <v>4</v>
      </c>
      <c r="R38" s="526">
        <v>8.5299999999999994</v>
      </c>
      <c r="S38" s="530">
        <v>8</v>
      </c>
    </row>
    <row r="39" spans="1:19" x14ac:dyDescent="0.25">
      <c r="A39" s="107" t="s">
        <v>160</v>
      </c>
      <c r="B39" s="526">
        <v>1.4</v>
      </c>
      <c r="C39" s="527">
        <v>1</v>
      </c>
      <c r="D39" s="526">
        <v>1.64</v>
      </c>
      <c r="E39" s="528">
        <v>1</v>
      </c>
      <c r="F39" s="529">
        <v>1.55</v>
      </c>
      <c r="G39" s="527">
        <v>1</v>
      </c>
      <c r="H39" s="526">
        <v>1.3</v>
      </c>
      <c r="I39" s="530">
        <v>1</v>
      </c>
      <c r="J39" s="529">
        <v>1.58</v>
      </c>
      <c r="K39" s="531">
        <v>1</v>
      </c>
      <c r="L39" s="532">
        <v>1.35</v>
      </c>
      <c r="M39" s="527">
        <v>1</v>
      </c>
      <c r="N39" s="529">
        <v>1.46</v>
      </c>
      <c r="O39" s="527">
        <v>1</v>
      </c>
      <c r="P39" s="526">
        <v>1.5</v>
      </c>
      <c r="Q39" s="530">
        <v>1</v>
      </c>
      <c r="R39" s="526">
        <v>1.46</v>
      </c>
      <c r="S39" s="530">
        <v>1</v>
      </c>
    </row>
    <row r="40" spans="1:19" ht="15.75" thickBot="1" x14ac:dyDescent="0.3">
      <c r="A40" s="106" t="s">
        <v>161</v>
      </c>
      <c r="B40" s="533">
        <v>12.48</v>
      </c>
      <c r="C40" s="534">
        <v>11</v>
      </c>
      <c r="D40" s="533">
        <v>7.59</v>
      </c>
      <c r="E40" s="535">
        <v>4</v>
      </c>
      <c r="F40" s="536">
        <v>28.21</v>
      </c>
      <c r="G40" s="534">
        <v>27</v>
      </c>
      <c r="H40" s="533">
        <v>19.48</v>
      </c>
      <c r="I40" s="537">
        <v>18</v>
      </c>
      <c r="J40" s="536">
        <v>38.21</v>
      </c>
      <c r="K40" s="538">
        <v>33</v>
      </c>
      <c r="L40" s="539">
        <v>8.6300000000000008</v>
      </c>
      <c r="M40" s="534">
        <v>5</v>
      </c>
      <c r="N40" s="536">
        <v>21.14</v>
      </c>
      <c r="O40" s="534">
        <v>21</v>
      </c>
      <c r="P40" s="533">
        <v>33.630000000000003</v>
      </c>
      <c r="Q40" s="537">
        <v>26</v>
      </c>
      <c r="R40" s="533">
        <v>20.399999999999999</v>
      </c>
      <c r="S40" s="537">
        <v>18</v>
      </c>
    </row>
  </sheetData>
  <sheetProtection algorithmName="SHA-512" hashValue="MYukxotXmkJ4cAEYDqhMf/9j+MUl2+Gb0wTw5oURXV8Gqfe9dz22p+7EUfUhQDyvjB4G0z+dJVesHZ/DRR27mA==" saltValue="YVfJhlQJv3w+RyJFBkqQCw==" spinCount="100000" sheet="1" objects="1" scenarios="1"/>
  <mergeCells count="16">
    <mergeCell ref="A1:S1"/>
    <mergeCell ref="A22:S22"/>
    <mergeCell ref="A30:S30"/>
    <mergeCell ref="A36:S36"/>
    <mergeCell ref="N3:O3"/>
    <mergeCell ref="R3:S3"/>
    <mergeCell ref="A4:S4"/>
    <mergeCell ref="A14:S14"/>
    <mergeCell ref="B3:C3"/>
    <mergeCell ref="D3:E3"/>
    <mergeCell ref="F3:G3"/>
    <mergeCell ref="H3:I3"/>
    <mergeCell ref="J3:K3"/>
    <mergeCell ref="L3:M3"/>
    <mergeCell ref="B2:S2"/>
    <mergeCell ref="P3:Q3"/>
  </mergeCells>
  <printOptions horizontalCentered="1"/>
  <pageMargins left="0.25" right="0.25" top="0.75" bottom="0" header="0.3" footer="0.3"/>
  <pageSetup scale="79" orientation="landscape" r:id="rId1"/>
  <headerFooter>
    <oddHeader>&amp;L&amp;9
Semi-Annual Child Welfare Report&amp;C&amp;"-,Bold"&amp;14ARIZONA DEPARTMENT of CHILD SAFETY&amp;R&amp;9
January 01, 2018 through June 30, 2018</oddHeader>
    <oddFooter xml:space="preserve">&amp;CPage 18
</oddFooter>
  </headerFooter>
  <ignoredErrors>
    <ignoredError sqref="R6:R1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Layout" zoomScaleNormal="100" workbookViewId="0">
      <selection activeCell="A12" sqref="A12:R12"/>
    </sheetView>
  </sheetViews>
  <sheetFormatPr defaultRowHeight="15" x14ac:dyDescent="0.25"/>
  <cols>
    <col min="1" max="1" width="36" customWidth="1"/>
    <col min="2" max="17" width="6.85546875" customWidth="1"/>
    <col min="18" max="18" width="7.42578125" customWidth="1"/>
    <col min="19" max="19" width="2.28515625" customWidth="1"/>
  </cols>
  <sheetData>
    <row r="1" spans="1:20" s="36" customFormat="1" ht="32.25" customHeight="1" thickBot="1" x14ac:dyDescent="0.3">
      <c r="A1" s="1075" t="s">
        <v>580</v>
      </c>
      <c r="B1" s="1076"/>
      <c r="C1" s="1076"/>
      <c r="D1" s="1076"/>
      <c r="E1" s="1076"/>
      <c r="F1" s="1076"/>
      <c r="G1" s="1076"/>
      <c r="H1" s="1076"/>
      <c r="I1" s="1076"/>
      <c r="J1" s="1076"/>
      <c r="K1" s="1076"/>
      <c r="L1" s="1076"/>
      <c r="M1" s="1076"/>
      <c r="N1" s="1076"/>
      <c r="O1" s="1076"/>
      <c r="P1" s="1076"/>
      <c r="Q1" s="1076"/>
      <c r="R1" s="1077"/>
    </row>
    <row r="2" spans="1:20" s="36" customFormat="1" ht="16.5" thickBot="1" x14ac:dyDescent="0.3">
      <c r="A2" s="1072" t="s">
        <v>264</v>
      </c>
      <c r="B2" s="1073"/>
      <c r="C2" s="1073"/>
      <c r="D2" s="1073"/>
      <c r="E2" s="1073"/>
      <c r="F2" s="1073"/>
      <c r="G2" s="1073"/>
      <c r="H2" s="1073"/>
      <c r="I2" s="1073"/>
      <c r="J2" s="1073"/>
      <c r="K2" s="1073"/>
      <c r="L2" s="1073"/>
      <c r="M2" s="1073"/>
      <c r="N2" s="1073"/>
      <c r="O2" s="1073"/>
      <c r="P2" s="1073"/>
      <c r="Q2" s="1073"/>
      <c r="R2" s="1074"/>
    </row>
    <row r="3" spans="1:20" s="36" customFormat="1" ht="70.5" customHeight="1" thickBot="1" x14ac:dyDescent="0.3">
      <c r="A3" s="141"/>
      <c r="B3" s="188" t="s">
        <v>86</v>
      </c>
      <c r="C3" s="179" t="s">
        <v>87</v>
      </c>
      <c r="D3" s="179" t="s">
        <v>88</v>
      </c>
      <c r="E3" s="179" t="s">
        <v>89</v>
      </c>
      <c r="F3" s="179" t="s">
        <v>90</v>
      </c>
      <c r="G3" s="179" t="s">
        <v>91</v>
      </c>
      <c r="H3" s="179" t="s">
        <v>92</v>
      </c>
      <c r="I3" s="179" t="s">
        <v>93</v>
      </c>
      <c r="J3" s="179" t="s">
        <v>94</v>
      </c>
      <c r="K3" s="179" t="s">
        <v>95</v>
      </c>
      <c r="L3" s="179" t="s">
        <v>96</v>
      </c>
      <c r="M3" s="179" t="s">
        <v>97</v>
      </c>
      <c r="N3" s="179" t="s">
        <v>98</v>
      </c>
      <c r="O3" s="179" t="s">
        <v>99</v>
      </c>
      <c r="P3" s="179" t="s">
        <v>100</v>
      </c>
      <c r="Q3" s="179" t="s">
        <v>101</v>
      </c>
      <c r="R3" s="179" t="s">
        <v>102</v>
      </c>
    </row>
    <row r="4" spans="1:20" x14ac:dyDescent="0.25">
      <c r="A4" s="123" t="s">
        <v>162</v>
      </c>
      <c r="B4" s="540">
        <v>0</v>
      </c>
      <c r="C4" s="541">
        <v>0</v>
      </c>
      <c r="D4" s="541">
        <v>0</v>
      </c>
      <c r="E4" s="541">
        <v>0</v>
      </c>
      <c r="F4" s="541">
        <v>0</v>
      </c>
      <c r="G4" s="541">
        <v>0</v>
      </c>
      <c r="H4" s="541">
        <v>0</v>
      </c>
      <c r="I4" s="541">
        <v>1</v>
      </c>
      <c r="J4" s="541">
        <v>0</v>
      </c>
      <c r="K4" s="541">
        <v>0</v>
      </c>
      <c r="L4" s="541">
        <v>0</v>
      </c>
      <c r="M4" s="541">
        <v>0</v>
      </c>
      <c r="N4" s="541">
        <v>0</v>
      </c>
      <c r="O4" s="541">
        <v>1</v>
      </c>
      <c r="P4" s="542">
        <v>0</v>
      </c>
      <c r="Q4" s="232">
        <f>SUM(B4:P4)</f>
        <v>2</v>
      </c>
      <c r="R4" s="284">
        <f t="shared" ref="R4:R9" si="0">SUM(Q4/$Q$9)</f>
        <v>1</v>
      </c>
    </row>
    <row r="5" spans="1:20" ht="15.75" customHeight="1" x14ac:dyDescent="0.25">
      <c r="A5" s="124" t="s">
        <v>163</v>
      </c>
      <c r="B5" s="543">
        <v>0</v>
      </c>
      <c r="C5" s="544">
        <v>0</v>
      </c>
      <c r="D5" s="544">
        <v>0</v>
      </c>
      <c r="E5" s="544">
        <v>0</v>
      </c>
      <c r="F5" s="544">
        <v>0</v>
      </c>
      <c r="G5" s="544">
        <v>0</v>
      </c>
      <c r="H5" s="544">
        <v>0</v>
      </c>
      <c r="I5" s="544">
        <v>0</v>
      </c>
      <c r="J5" s="544">
        <v>0</v>
      </c>
      <c r="K5" s="544">
        <v>0</v>
      </c>
      <c r="L5" s="544">
        <v>0</v>
      </c>
      <c r="M5" s="544">
        <v>0</v>
      </c>
      <c r="N5" s="544">
        <v>0</v>
      </c>
      <c r="O5" s="544">
        <v>0</v>
      </c>
      <c r="P5" s="545">
        <v>0</v>
      </c>
      <c r="Q5" s="233">
        <f>SUM(B5:P5)</f>
        <v>0</v>
      </c>
      <c r="R5" s="292">
        <f t="shared" si="0"/>
        <v>0</v>
      </c>
    </row>
    <row r="6" spans="1:20" ht="15.75" customHeight="1" x14ac:dyDescent="0.25">
      <c r="A6" s="125" t="s">
        <v>164</v>
      </c>
      <c r="B6" s="543">
        <v>0</v>
      </c>
      <c r="C6" s="544">
        <v>0</v>
      </c>
      <c r="D6" s="544">
        <v>0</v>
      </c>
      <c r="E6" s="544">
        <v>0</v>
      </c>
      <c r="F6" s="544">
        <v>0</v>
      </c>
      <c r="G6" s="544">
        <v>0</v>
      </c>
      <c r="H6" s="544">
        <v>0</v>
      </c>
      <c r="I6" s="544">
        <v>0</v>
      </c>
      <c r="J6" s="544">
        <v>0</v>
      </c>
      <c r="K6" s="544">
        <v>0</v>
      </c>
      <c r="L6" s="544">
        <v>0</v>
      </c>
      <c r="M6" s="544">
        <v>0</v>
      </c>
      <c r="N6" s="544">
        <v>0</v>
      </c>
      <c r="O6" s="544">
        <v>0</v>
      </c>
      <c r="P6" s="545">
        <v>0</v>
      </c>
      <c r="Q6" s="233">
        <f>SUM(B6:P6)</f>
        <v>0</v>
      </c>
      <c r="R6" s="292">
        <f t="shared" si="0"/>
        <v>0</v>
      </c>
    </row>
    <row r="7" spans="1:20" ht="15.75" customHeight="1" x14ac:dyDescent="0.25">
      <c r="A7" s="125" t="s">
        <v>165</v>
      </c>
      <c r="B7" s="543">
        <v>0</v>
      </c>
      <c r="C7" s="544">
        <v>0</v>
      </c>
      <c r="D7" s="544">
        <v>0</v>
      </c>
      <c r="E7" s="544">
        <v>0</v>
      </c>
      <c r="F7" s="544">
        <v>0</v>
      </c>
      <c r="G7" s="544">
        <v>0</v>
      </c>
      <c r="H7" s="544">
        <v>0</v>
      </c>
      <c r="I7" s="544">
        <v>0</v>
      </c>
      <c r="J7" s="544">
        <v>0</v>
      </c>
      <c r="K7" s="544">
        <v>0</v>
      </c>
      <c r="L7" s="544">
        <v>0</v>
      </c>
      <c r="M7" s="544">
        <v>0</v>
      </c>
      <c r="N7" s="544">
        <v>0</v>
      </c>
      <c r="O7" s="544">
        <v>0</v>
      </c>
      <c r="P7" s="545">
        <v>0</v>
      </c>
      <c r="Q7" s="233">
        <f>SUM(B7:P7)</f>
        <v>0</v>
      </c>
      <c r="R7" s="292">
        <f t="shared" si="0"/>
        <v>0</v>
      </c>
    </row>
    <row r="8" spans="1:20" ht="15.75" thickBot="1" x14ac:dyDescent="0.3">
      <c r="A8" s="125" t="s">
        <v>197</v>
      </c>
      <c r="B8" s="543">
        <v>0</v>
      </c>
      <c r="C8" s="544">
        <v>0</v>
      </c>
      <c r="D8" s="544">
        <v>0</v>
      </c>
      <c r="E8" s="544">
        <v>0</v>
      </c>
      <c r="F8" s="544">
        <v>0</v>
      </c>
      <c r="G8" s="544">
        <v>0</v>
      </c>
      <c r="H8" s="544">
        <v>0</v>
      </c>
      <c r="I8" s="544">
        <v>0</v>
      </c>
      <c r="J8" s="544">
        <v>0</v>
      </c>
      <c r="K8" s="544">
        <v>0</v>
      </c>
      <c r="L8" s="544">
        <v>0</v>
      </c>
      <c r="M8" s="544">
        <v>0</v>
      </c>
      <c r="N8" s="544">
        <v>0</v>
      </c>
      <c r="O8" s="544">
        <v>0</v>
      </c>
      <c r="P8" s="545">
        <v>0</v>
      </c>
      <c r="Q8" s="233">
        <f>SUM(B8:P8)</f>
        <v>0</v>
      </c>
      <c r="R8" s="293">
        <f t="shared" si="0"/>
        <v>0</v>
      </c>
    </row>
    <row r="9" spans="1:20" ht="16.5" thickTop="1" thickBot="1" x14ac:dyDescent="0.3">
      <c r="A9" s="126" t="s">
        <v>31</v>
      </c>
      <c r="B9" s="235">
        <f t="shared" ref="B9:Q9" si="1">SUM(B4:B8)</f>
        <v>0</v>
      </c>
      <c r="C9" s="236">
        <f t="shared" si="1"/>
        <v>0</v>
      </c>
      <c r="D9" s="236">
        <f t="shared" si="1"/>
        <v>0</v>
      </c>
      <c r="E9" s="236">
        <f t="shared" si="1"/>
        <v>0</v>
      </c>
      <c r="F9" s="236">
        <f t="shared" si="1"/>
        <v>0</v>
      </c>
      <c r="G9" s="236">
        <f t="shared" si="1"/>
        <v>0</v>
      </c>
      <c r="H9" s="236">
        <f t="shared" si="1"/>
        <v>0</v>
      </c>
      <c r="I9" s="236">
        <f t="shared" si="1"/>
        <v>1</v>
      </c>
      <c r="J9" s="236">
        <f t="shared" si="1"/>
        <v>0</v>
      </c>
      <c r="K9" s="236">
        <f t="shared" si="1"/>
        <v>0</v>
      </c>
      <c r="L9" s="236">
        <f t="shared" si="1"/>
        <v>0</v>
      </c>
      <c r="M9" s="236">
        <f t="shared" si="1"/>
        <v>0</v>
      </c>
      <c r="N9" s="236">
        <f t="shared" si="1"/>
        <v>0</v>
      </c>
      <c r="O9" s="236">
        <f t="shared" si="1"/>
        <v>1</v>
      </c>
      <c r="P9" s="237">
        <f t="shared" si="1"/>
        <v>0</v>
      </c>
      <c r="Q9" s="235">
        <f t="shared" si="1"/>
        <v>2</v>
      </c>
      <c r="R9" s="238">
        <f t="shared" si="0"/>
        <v>1</v>
      </c>
    </row>
    <row r="10" spans="1:20" ht="15.75" customHeight="1" thickBot="1" x14ac:dyDescent="0.3">
      <c r="A10" s="127" t="s">
        <v>48</v>
      </c>
      <c r="B10" s="289">
        <f>SUM(B9/$Q$9)</f>
        <v>0</v>
      </c>
      <c r="C10" s="290">
        <f t="shared" ref="C10:Q10" si="2">SUM(C9/$Q$9)</f>
        <v>0</v>
      </c>
      <c r="D10" s="290">
        <f t="shared" si="2"/>
        <v>0</v>
      </c>
      <c r="E10" s="290">
        <f t="shared" si="2"/>
        <v>0</v>
      </c>
      <c r="F10" s="290">
        <f t="shared" si="2"/>
        <v>0</v>
      </c>
      <c r="G10" s="290">
        <f t="shared" si="2"/>
        <v>0</v>
      </c>
      <c r="H10" s="290">
        <f t="shared" si="2"/>
        <v>0</v>
      </c>
      <c r="I10" s="290">
        <f t="shared" si="2"/>
        <v>0.5</v>
      </c>
      <c r="J10" s="290">
        <f t="shared" si="2"/>
        <v>0</v>
      </c>
      <c r="K10" s="290">
        <f t="shared" si="2"/>
        <v>0</v>
      </c>
      <c r="L10" s="290">
        <f t="shared" si="2"/>
        <v>0</v>
      </c>
      <c r="M10" s="290">
        <f t="shared" si="2"/>
        <v>0</v>
      </c>
      <c r="N10" s="290">
        <f t="shared" si="2"/>
        <v>0</v>
      </c>
      <c r="O10" s="290">
        <f t="shared" si="2"/>
        <v>0.5</v>
      </c>
      <c r="P10" s="291">
        <f t="shared" si="2"/>
        <v>0</v>
      </c>
      <c r="Q10" s="234">
        <f t="shared" si="2"/>
        <v>1</v>
      </c>
      <c r="R10" s="464"/>
    </row>
    <row r="11" spans="1:20" ht="12.75" customHeight="1" thickBot="1" x14ac:dyDescent="0.3">
      <c r="A11" s="12"/>
      <c r="B11" s="12"/>
      <c r="C11" s="12"/>
      <c r="D11" s="12"/>
      <c r="E11" s="12"/>
      <c r="F11" s="12"/>
      <c r="G11" s="12"/>
      <c r="H11" s="12"/>
      <c r="I11" s="12"/>
      <c r="J11" s="12"/>
      <c r="K11" s="12"/>
      <c r="L11" s="12"/>
      <c r="M11" s="12"/>
      <c r="N11" s="12"/>
      <c r="O11" s="12"/>
      <c r="P11" s="12"/>
      <c r="Q11" s="12"/>
      <c r="R11" s="12"/>
    </row>
    <row r="12" spans="1:20" ht="34.5" customHeight="1" thickBot="1" x14ac:dyDescent="0.3">
      <c r="A12" s="1078" t="s">
        <v>579</v>
      </c>
      <c r="B12" s="1079"/>
      <c r="C12" s="1079"/>
      <c r="D12" s="1079"/>
      <c r="E12" s="1079"/>
      <c r="F12" s="1079"/>
      <c r="G12" s="1079"/>
      <c r="H12" s="1079"/>
      <c r="I12" s="1079"/>
      <c r="J12" s="1079"/>
      <c r="K12" s="1079"/>
      <c r="L12" s="1079"/>
      <c r="M12" s="1079"/>
      <c r="N12" s="1079"/>
      <c r="O12" s="1079"/>
      <c r="P12" s="1079"/>
      <c r="Q12" s="1079"/>
      <c r="R12" s="1080"/>
    </row>
    <row r="13" spans="1:20" ht="15.75" thickBot="1" x14ac:dyDescent="0.3">
      <c r="A13" s="128" t="s">
        <v>196</v>
      </c>
      <c r="B13" s="546">
        <v>0</v>
      </c>
      <c r="C13" s="547">
        <v>0</v>
      </c>
      <c r="D13" s="547">
        <v>0</v>
      </c>
      <c r="E13" s="547">
        <v>0</v>
      </c>
      <c r="F13" s="547">
        <v>0</v>
      </c>
      <c r="G13" s="547">
        <v>0</v>
      </c>
      <c r="H13" s="547">
        <v>0</v>
      </c>
      <c r="I13" s="547">
        <v>0</v>
      </c>
      <c r="J13" s="547">
        <v>0</v>
      </c>
      <c r="K13" s="547">
        <v>0</v>
      </c>
      <c r="L13" s="547">
        <v>0</v>
      </c>
      <c r="M13" s="547">
        <v>0</v>
      </c>
      <c r="N13" s="547">
        <v>0</v>
      </c>
      <c r="O13" s="547">
        <v>0</v>
      </c>
      <c r="P13" s="547">
        <v>0</v>
      </c>
      <c r="Q13" s="239">
        <f>SUM(B13:P13)</f>
        <v>0</v>
      </c>
      <c r="R13" s="294">
        <v>0</v>
      </c>
      <c r="T13" s="35"/>
    </row>
    <row r="14" spans="1:20" ht="15.75" customHeight="1" thickBot="1" x14ac:dyDescent="0.3"/>
    <row r="15" spans="1:20" ht="18.75" customHeight="1" thickBot="1" x14ac:dyDescent="0.3">
      <c r="A15" s="1087" t="s">
        <v>581</v>
      </c>
      <c r="B15" s="1088"/>
      <c r="C15" s="1088"/>
      <c r="D15" s="1088"/>
      <c r="E15" s="1088"/>
      <c r="F15" s="1088"/>
      <c r="G15" s="1088"/>
      <c r="H15" s="1088"/>
      <c r="I15" s="1088"/>
      <c r="J15" s="1088"/>
      <c r="K15" s="1088"/>
      <c r="L15" s="1088"/>
      <c r="M15" s="1088"/>
      <c r="N15" s="1088"/>
      <c r="O15" s="1088"/>
      <c r="P15" s="1088"/>
      <c r="Q15" s="1088"/>
      <c r="R15" s="1089"/>
    </row>
    <row r="16" spans="1:20" ht="15.75" thickBot="1" x14ac:dyDescent="0.3">
      <c r="A16" s="180" t="s">
        <v>166</v>
      </c>
      <c r="B16" s="1081" t="s">
        <v>167</v>
      </c>
      <c r="C16" s="1082"/>
      <c r="D16" s="1082"/>
      <c r="E16" s="1082"/>
      <c r="F16" s="1082"/>
      <c r="G16" s="1082"/>
      <c r="H16" s="1082"/>
      <c r="I16" s="1082"/>
      <c r="J16" s="1082"/>
      <c r="K16" s="1083"/>
      <c r="L16" s="1084" t="s">
        <v>168</v>
      </c>
      <c r="M16" s="1085"/>
      <c r="N16" s="1085"/>
      <c r="O16" s="1085"/>
      <c r="P16" s="1085"/>
      <c r="Q16" s="1085"/>
      <c r="R16" s="1086"/>
    </row>
    <row r="17" spans="1:18" x14ac:dyDescent="0.25">
      <c r="A17" s="548" t="s">
        <v>39</v>
      </c>
      <c r="B17" s="1093" t="s">
        <v>328</v>
      </c>
      <c r="C17" s="1093"/>
      <c r="D17" s="1093"/>
      <c r="E17" s="1093"/>
      <c r="F17" s="1093"/>
      <c r="G17" s="1093"/>
      <c r="H17" s="1093"/>
      <c r="I17" s="1093"/>
      <c r="J17" s="1093"/>
      <c r="K17" s="1093"/>
      <c r="L17" s="1092" t="s">
        <v>329</v>
      </c>
      <c r="M17" s="1092"/>
      <c r="N17" s="1092"/>
      <c r="O17" s="1092"/>
      <c r="P17" s="1092"/>
      <c r="Q17" s="1092"/>
      <c r="R17" s="1092"/>
    </row>
    <row r="18" spans="1:18" x14ac:dyDescent="0.25">
      <c r="A18" s="549" t="s">
        <v>39</v>
      </c>
      <c r="B18" s="1090" t="s">
        <v>470</v>
      </c>
      <c r="C18" s="1090"/>
      <c r="D18" s="1090"/>
      <c r="E18" s="1090"/>
      <c r="F18" s="1090"/>
      <c r="G18" s="1090"/>
      <c r="H18" s="1090"/>
      <c r="I18" s="1090"/>
      <c r="J18" s="1090"/>
      <c r="K18" s="1090"/>
      <c r="L18" s="1091" t="s">
        <v>137</v>
      </c>
      <c r="M18" s="1091"/>
      <c r="N18" s="1091"/>
      <c r="O18" s="1091"/>
      <c r="P18" s="1091"/>
      <c r="Q18" s="1091"/>
      <c r="R18" s="1091"/>
    </row>
    <row r="19" spans="1:18" x14ac:dyDescent="0.25">
      <c r="A19" s="549" t="s">
        <v>39</v>
      </c>
      <c r="B19" s="1090" t="s">
        <v>330</v>
      </c>
      <c r="C19" s="1090"/>
      <c r="D19" s="1090"/>
      <c r="E19" s="1090"/>
      <c r="F19" s="1090"/>
      <c r="G19" s="1090"/>
      <c r="H19" s="1090"/>
      <c r="I19" s="1090"/>
      <c r="J19" s="1090"/>
      <c r="K19" s="1090"/>
      <c r="L19" s="1091" t="s">
        <v>329</v>
      </c>
      <c r="M19" s="1091"/>
      <c r="N19" s="1091"/>
      <c r="O19" s="1091"/>
      <c r="P19" s="1091"/>
      <c r="Q19" s="1091"/>
      <c r="R19" s="1091"/>
    </row>
    <row r="20" spans="1:18" s="219" customFormat="1" x14ac:dyDescent="0.25">
      <c r="A20" s="549" t="s">
        <v>39</v>
      </c>
      <c r="B20" s="1090" t="s">
        <v>331</v>
      </c>
      <c r="C20" s="1090"/>
      <c r="D20" s="1090"/>
      <c r="E20" s="1090"/>
      <c r="F20" s="1090"/>
      <c r="G20" s="1090"/>
      <c r="H20" s="1090"/>
      <c r="I20" s="1090"/>
      <c r="J20" s="1090"/>
      <c r="K20" s="1090"/>
      <c r="L20" s="1091" t="s">
        <v>137</v>
      </c>
      <c r="M20" s="1091"/>
      <c r="N20" s="1091"/>
      <c r="O20" s="1091"/>
      <c r="P20" s="1091"/>
      <c r="Q20" s="1091"/>
      <c r="R20" s="1091"/>
    </row>
    <row r="21" spans="1:18" s="219" customFormat="1" x14ac:dyDescent="0.25">
      <c r="A21" s="549" t="s">
        <v>39</v>
      </c>
      <c r="B21" s="1090" t="s">
        <v>470</v>
      </c>
      <c r="C21" s="1090"/>
      <c r="D21" s="1090"/>
      <c r="E21" s="1090"/>
      <c r="F21" s="1090"/>
      <c r="G21" s="1090"/>
      <c r="H21" s="1090"/>
      <c r="I21" s="1090"/>
      <c r="J21" s="1090"/>
      <c r="K21" s="1090"/>
      <c r="L21" s="1091" t="s">
        <v>332</v>
      </c>
      <c r="M21" s="1091"/>
      <c r="N21" s="1091"/>
      <c r="O21" s="1091"/>
      <c r="P21" s="1091"/>
      <c r="Q21" s="1091"/>
      <c r="R21" s="1091"/>
    </row>
    <row r="22" spans="1:18" x14ac:dyDescent="0.25">
      <c r="A22" s="549" t="s">
        <v>40</v>
      </c>
      <c r="B22" s="1090" t="s">
        <v>334</v>
      </c>
      <c r="C22" s="1090"/>
      <c r="D22" s="1090"/>
      <c r="E22" s="1090"/>
      <c r="F22" s="1090"/>
      <c r="G22" s="1090"/>
      <c r="H22" s="1090"/>
      <c r="I22" s="1090"/>
      <c r="J22" s="1090"/>
      <c r="K22" s="1090"/>
      <c r="L22" s="1091" t="s">
        <v>333</v>
      </c>
      <c r="M22" s="1091"/>
      <c r="N22" s="1091"/>
      <c r="O22" s="1091"/>
      <c r="P22" s="1091"/>
      <c r="Q22" s="1091"/>
      <c r="R22" s="1091"/>
    </row>
    <row r="23" spans="1:18" x14ac:dyDescent="0.25">
      <c r="A23" s="549" t="s">
        <v>39</v>
      </c>
      <c r="B23" s="1090" t="s">
        <v>335</v>
      </c>
      <c r="C23" s="1090"/>
      <c r="D23" s="1090"/>
      <c r="E23" s="1090"/>
      <c r="F23" s="1090"/>
      <c r="G23" s="1090"/>
      <c r="H23" s="1090"/>
      <c r="I23" s="1090"/>
      <c r="J23" s="1090"/>
      <c r="K23" s="1090"/>
      <c r="L23" s="1091" t="s">
        <v>336</v>
      </c>
      <c r="M23" s="1091"/>
      <c r="N23" s="1091"/>
      <c r="O23" s="1091"/>
      <c r="P23" s="1091"/>
      <c r="Q23" s="1091"/>
      <c r="R23" s="1091"/>
    </row>
    <row r="24" spans="1:18" ht="15.75" thickBot="1" x14ac:dyDescent="0.3">
      <c r="A24" s="550" t="s">
        <v>39</v>
      </c>
      <c r="B24" s="1094" t="s">
        <v>470</v>
      </c>
      <c r="C24" s="1094"/>
      <c r="D24" s="1094"/>
      <c r="E24" s="1094"/>
      <c r="F24" s="1094"/>
      <c r="G24" s="1094"/>
      <c r="H24" s="1094"/>
      <c r="I24" s="1094"/>
      <c r="J24" s="1094"/>
      <c r="K24" s="1094"/>
      <c r="L24" s="1095" t="s">
        <v>336</v>
      </c>
      <c r="M24" s="1095"/>
      <c r="N24" s="1095"/>
      <c r="O24" s="1095"/>
      <c r="P24" s="1095"/>
      <c r="Q24" s="1095"/>
      <c r="R24" s="1095"/>
    </row>
    <row r="25" spans="1:18" x14ac:dyDescent="0.25">
      <c r="A25" s="828" t="s">
        <v>539</v>
      </c>
      <c r="B25" s="31"/>
      <c r="C25" s="31"/>
      <c r="D25" s="31"/>
      <c r="E25" s="31"/>
      <c r="F25" s="31"/>
      <c r="G25" s="31"/>
      <c r="H25" s="31"/>
      <c r="I25" s="31"/>
      <c r="J25" s="31"/>
      <c r="K25" s="31"/>
      <c r="L25" s="31"/>
      <c r="M25" s="31"/>
      <c r="N25" s="31"/>
      <c r="O25" s="31"/>
      <c r="P25" s="31"/>
      <c r="Q25" s="31"/>
      <c r="R25" s="31"/>
    </row>
    <row r="26" spans="1:18" x14ac:dyDescent="0.25">
      <c r="A26" s="1096" t="s">
        <v>359</v>
      </c>
      <c r="B26" s="1096"/>
      <c r="C26" s="1096"/>
      <c r="D26" s="1096"/>
      <c r="E26" s="1096"/>
      <c r="F26" s="1096"/>
      <c r="G26" s="1096"/>
      <c r="H26" s="1096"/>
      <c r="I26" s="1096"/>
      <c r="J26" s="1096"/>
      <c r="K26" s="1096"/>
      <c r="L26" s="1096"/>
      <c r="M26" s="1096"/>
      <c r="N26" s="1096"/>
      <c r="O26" s="1096"/>
      <c r="P26" s="1096"/>
      <c r="Q26" s="1096"/>
      <c r="R26" s="1096"/>
    </row>
    <row r="27" spans="1:18" ht="27.75" customHeight="1" x14ac:dyDescent="0.25">
      <c r="A27" s="1070" t="s">
        <v>362</v>
      </c>
      <c r="B27" s="1070"/>
      <c r="C27" s="1070"/>
      <c r="D27" s="1070"/>
      <c r="E27" s="1070"/>
      <c r="F27" s="1070"/>
      <c r="G27" s="1070"/>
      <c r="H27" s="1070"/>
      <c r="I27" s="1070"/>
      <c r="J27" s="1070"/>
      <c r="K27" s="1070"/>
      <c r="L27" s="1070"/>
      <c r="M27" s="1070"/>
      <c r="N27" s="1070"/>
      <c r="O27" s="1070"/>
      <c r="P27" s="1070"/>
      <c r="Q27" s="1070"/>
      <c r="R27" s="1070"/>
    </row>
    <row r="28" spans="1:18" ht="27.75" customHeight="1" x14ac:dyDescent="0.25">
      <c r="A28" s="1071" t="s">
        <v>360</v>
      </c>
      <c r="B28" s="1071"/>
      <c r="C28" s="1071"/>
      <c r="D28" s="1071"/>
      <c r="E28" s="1071"/>
      <c r="F28" s="1071"/>
      <c r="G28" s="1071"/>
      <c r="H28" s="1071"/>
      <c r="I28" s="1071"/>
      <c r="J28" s="1071"/>
      <c r="K28" s="1071"/>
      <c r="L28" s="1071"/>
      <c r="M28" s="1071"/>
      <c r="N28" s="1071"/>
      <c r="O28" s="1071"/>
      <c r="P28" s="1071"/>
      <c r="Q28" s="1071"/>
      <c r="R28" s="1071"/>
    </row>
    <row r="29" spans="1:18" ht="31.5" customHeight="1" x14ac:dyDescent="0.25">
      <c r="A29" s="1071" t="s">
        <v>361</v>
      </c>
      <c r="B29" s="1071"/>
      <c r="C29" s="1071"/>
      <c r="D29" s="1071"/>
      <c r="E29" s="1071"/>
      <c r="F29" s="1071"/>
      <c r="G29" s="1071"/>
      <c r="H29" s="1071"/>
      <c r="I29" s="1071"/>
      <c r="J29" s="1071"/>
      <c r="K29" s="1071"/>
      <c r="L29" s="1071"/>
      <c r="M29" s="1071"/>
      <c r="N29" s="1071"/>
      <c r="O29" s="1071"/>
      <c r="P29" s="1071"/>
      <c r="Q29" s="1071"/>
      <c r="R29" s="1071"/>
    </row>
  </sheetData>
  <sheetProtection algorithmName="SHA-512" hashValue="ub3F2uaZTcuyQz/cyCXO+R0aPnxYC4xdHP0UGrJHrcmovkDhjY2IIZo0R/zvgSzUjh4Y1oLf10tv4OG3xxxxxA==" saltValue="7aJWCB2qsINQNw6vrk8Cew==" spinCount="100000" sheet="1" objects="1" scenarios="1"/>
  <mergeCells count="26">
    <mergeCell ref="B21:K21"/>
    <mergeCell ref="L21:R21"/>
    <mergeCell ref="B24:K24"/>
    <mergeCell ref="L24:R24"/>
    <mergeCell ref="A26:R26"/>
    <mergeCell ref="L18:R18"/>
    <mergeCell ref="B19:K19"/>
    <mergeCell ref="L19:R19"/>
    <mergeCell ref="B20:K20"/>
    <mergeCell ref="L20:R20"/>
    <mergeCell ref="A27:R27"/>
    <mergeCell ref="A28:R28"/>
    <mergeCell ref="A29:R29"/>
    <mergeCell ref="A2:R2"/>
    <mergeCell ref="A1:R1"/>
    <mergeCell ref="A12:R12"/>
    <mergeCell ref="B16:K16"/>
    <mergeCell ref="L16:R16"/>
    <mergeCell ref="A15:R15"/>
    <mergeCell ref="B22:K22"/>
    <mergeCell ref="L22:R22"/>
    <mergeCell ref="B23:K23"/>
    <mergeCell ref="L23:R23"/>
    <mergeCell ref="L17:R17"/>
    <mergeCell ref="B17:K17"/>
    <mergeCell ref="B18:K18"/>
  </mergeCells>
  <hyperlinks>
    <hyperlink ref="A27:R27" r:id="rId1" display="https://dcs.az.gov/news/child-fatalities-near-fatalities-information-releases"/>
  </hyperlinks>
  <printOptions horizontalCentered="1"/>
  <pageMargins left="0.2" right="0.2" top="0.86166666666666702" bottom="0.5" header="0.3" footer="0.3"/>
  <pageSetup scale="88" orientation="landscape" r:id="rId2"/>
  <headerFooter>
    <oddHeader>&amp;L&amp;9
Semi-Annual Child Welfare Report&amp;C&amp;"-,Bold"&amp;14ARIZONA DEPARTMENT of CHILD SAFETY&amp;R&amp;9
January 01, 2018 through June 30, 2018</oddHeader>
    <oddFooter>&amp;CPage 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view="pageLayout" zoomScaleNormal="100" workbookViewId="0">
      <selection activeCell="F12" sqref="F12"/>
    </sheetView>
  </sheetViews>
  <sheetFormatPr defaultRowHeight="15" x14ac:dyDescent="0.25"/>
  <cols>
    <col min="1" max="1" width="18.5703125" customWidth="1"/>
    <col min="2" max="18" width="6.7109375" customWidth="1"/>
  </cols>
  <sheetData>
    <row r="1" spans="1:19" ht="15.75" thickBot="1" x14ac:dyDescent="0.3"/>
    <row r="2" spans="1:19" ht="19.5" thickBot="1" x14ac:dyDescent="0.35">
      <c r="A2" s="1051" t="s">
        <v>277</v>
      </c>
      <c r="B2" s="1052"/>
      <c r="C2" s="1052"/>
      <c r="D2" s="1052"/>
      <c r="E2" s="1052"/>
      <c r="F2" s="1052"/>
      <c r="G2" s="1052"/>
      <c r="H2" s="1052"/>
      <c r="I2" s="1052"/>
      <c r="J2" s="1052"/>
      <c r="K2" s="1052"/>
      <c r="L2" s="1052"/>
      <c r="M2" s="1052"/>
      <c r="N2" s="1052"/>
      <c r="O2" s="1052"/>
      <c r="P2" s="1052"/>
      <c r="Q2" s="1052"/>
      <c r="R2" s="1053"/>
      <c r="S2" s="32"/>
    </row>
    <row r="3" spans="1:19" ht="15.75" thickBot="1" x14ac:dyDescent="0.3">
      <c r="A3" s="1097" t="s">
        <v>278</v>
      </c>
      <c r="B3" s="1098"/>
      <c r="C3" s="1098"/>
      <c r="D3" s="1098"/>
      <c r="E3" s="1098"/>
      <c r="F3" s="1098"/>
      <c r="G3" s="1098"/>
      <c r="H3" s="1098"/>
      <c r="I3" s="1098"/>
      <c r="J3" s="1098"/>
      <c r="K3" s="1098"/>
      <c r="L3" s="1098"/>
      <c r="M3" s="1098"/>
      <c r="N3" s="1098"/>
      <c r="O3" s="1098"/>
      <c r="P3" s="1098"/>
      <c r="Q3" s="1098"/>
      <c r="R3" s="1099"/>
    </row>
    <row r="4" spans="1:19" s="36" customFormat="1" ht="70.5" customHeight="1" thickBot="1" x14ac:dyDescent="0.3">
      <c r="A4" s="829"/>
      <c r="B4" s="831" t="s">
        <v>86</v>
      </c>
      <c r="C4" s="832" t="s">
        <v>87</v>
      </c>
      <c r="D4" s="832" t="s">
        <v>88</v>
      </c>
      <c r="E4" s="832" t="s">
        <v>89</v>
      </c>
      <c r="F4" s="832" t="s">
        <v>90</v>
      </c>
      <c r="G4" s="832" t="s">
        <v>91</v>
      </c>
      <c r="H4" s="832" t="s">
        <v>92</v>
      </c>
      <c r="I4" s="832" t="s">
        <v>93</v>
      </c>
      <c r="J4" s="832" t="s">
        <v>94</v>
      </c>
      <c r="K4" s="832" t="s">
        <v>95</v>
      </c>
      <c r="L4" s="832" t="s">
        <v>96</v>
      </c>
      <c r="M4" s="832" t="s">
        <v>97</v>
      </c>
      <c r="N4" s="832" t="s">
        <v>98</v>
      </c>
      <c r="O4" s="832" t="s">
        <v>99</v>
      </c>
      <c r="P4" s="834" t="s">
        <v>100</v>
      </c>
      <c r="Q4" s="84" t="s">
        <v>101</v>
      </c>
      <c r="R4" s="841" t="s">
        <v>102</v>
      </c>
    </row>
    <row r="5" spans="1:19" x14ac:dyDescent="0.25">
      <c r="A5" s="184" t="s">
        <v>190</v>
      </c>
      <c r="B5" s="412">
        <v>12</v>
      </c>
      <c r="C5" s="413">
        <v>79</v>
      </c>
      <c r="D5" s="413">
        <v>48</v>
      </c>
      <c r="E5" s="413">
        <v>20</v>
      </c>
      <c r="F5" s="413">
        <v>15</v>
      </c>
      <c r="G5" s="413">
        <v>0</v>
      </c>
      <c r="H5" s="413">
        <v>5</v>
      </c>
      <c r="I5" s="414">
        <v>1577</v>
      </c>
      <c r="J5" s="413">
        <v>162</v>
      </c>
      <c r="K5" s="413">
        <v>5</v>
      </c>
      <c r="L5" s="413">
        <v>603</v>
      </c>
      <c r="M5" s="413">
        <v>306</v>
      </c>
      <c r="N5" s="413">
        <v>4</v>
      </c>
      <c r="O5" s="413">
        <v>55</v>
      </c>
      <c r="P5" s="835">
        <v>37</v>
      </c>
      <c r="Q5" s="846">
        <v>2928</v>
      </c>
      <c r="R5" s="842">
        <v>0.995</v>
      </c>
    </row>
    <row r="6" spans="1:19" x14ac:dyDescent="0.25">
      <c r="A6" s="185" t="s">
        <v>191</v>
      </c>
      <c r="B6" s="416">
        <v>0</v>
      </c>
      <c r="C6" s="417">
        <v>0</v>
      </c>
      <c r="D6" s="417">
        <v>0</v>
      </c>
      <c r="E6" s="417">
        <v>0</v>
      </c>
      <c r="F6" s="417">
        <v>0</v>
      </c>
      <c r="G6" s="417">
        <v>0</v>
      </c>
      <c r="H6" s="417">
        <v>0</v>
      </c>
      <c r="I6" s="418">
        <v>3</v>
      </c>
      <c r="J6" s="417">
        <v>0</v>
      </c>
      <c r="K6" s="417">
        <v>0</v>
      </c>
      <c r="L6" s="417">
        <v>8</v>
      </c>
      <c r="M6" s="417">
        <v>0</v>
      </c>
      <c r="N6" s="417">
        <v>0</v>
      </c>
      <c r="O6" s="417">
        <v>0</v>
      </c>
      <c r="P6" s="836">
        <v>0</v>
      </c>
      <c r="Q6" s="847">
        <v>11</v>
      </c>
      <c r="R6" s="843">
        <f>SUM(Q6/$Q$9)</f>
        <v>3.7402244134648079E-3</v>
      </c>
    </row>
    <row r="7" spans="1:19" ht="25.5" x14ac:dyDescent="0.25">
      <c r="A7" s="185" t="s">
        <v>287</v>
      </c>
      <c r="B7" s="551">
        <v>0</v>
      </c>
      <c r="C7" s="552">
        <v>0</v>
      </c>
      <c r="D7" s="552">
        <v>0</v>
      </c>
      <c r="E7" s="552">
        <v>0</v>
      </c>
      <c r="F7" s="552">
        <v>0</v>
      </c>
      <c r="G7" s="552">
        <v>0</v>
      </c>
      <c r="H7" s="552">
        <v>0</v>
      </c>
      <c r="I7" s="552">
        <v>0</v>
      </c>
      <c r="J7" s="552">
        <v>0</v>
      </c>
      <c r="K7" s="552">
        <v>0</v>
      </c>
      <c r="L7" s="552">
        <v>0</v>
      </c>
      <c r="M7" s="552">
        <v>0</v>
      </c>
      <c r="N7" s="552">
        <v>0</v>
      </c>
      <c r="O7" s="552">
        <v>0</v>
      </c>
      <c r="P7" s="837">
        <v>0</v>
      </c>
      <c r="Q7" s="847">
        <v>0</v>
      </c>
      <c r="R7" s="843">
        <f>SUM(Q7/$Q$9)</f>
        <v>0</v>
      </c>
    </row>
    <row r="8" spans="1:19" ht="15.75" thickBot="1" x14ac:dyDescent="0.3">
      <c r="A8" s="186" t="s">
        <v>192</v>
      </c>
      <c r="B8" s="553">
        <v>0</v>
      </c>
      <c r="C8" s="554">
        <v>0</v>
      </c>
      <c r="D8" s="554">
        <v>0</v>
      </c>
      <c r="E8" s="554">
        <v>0</v>
      </c>
      <c r="F8" s="554">
        <v>0</v>
      </c>
      <c r="G8" s="554">
        <v>0</v>
      </c>
      <c r="H8" s="554">
        <v>0</v>
      </c>
      <c r="I8" s="480">
        <v>2</v>
      </c>
      <c r="J8" s="554">
        <v>0</v>
      </c>
      <c r="K8" s="554">
        <v>0</v>
      </c>
      <c r="L8" s="554">
        <v>0</v>
      </c>
      <c r="M8" s="554">
        <v>0</v>
      </c>
      <c r="N8" s="554">
        <v>0</v>
      </c>
      <c r="O8" s="554">
        <v>0</v>
      </c>
      <c r="P8" s="838">
        <v>0</v>
      </c>
      <c r="Q8" s="848">
        <v>2</v>
      </c>
      <c r="R8" s="844">
        <f>SUM(Q8/$Q$9)</f>
        <v>6.8004080244814691E-4</v>
      </c>
    </row>
    <row r="9" spans="1:19" ht="16.5" thickTop="1" thickBot="1" x14ac:dyDescent="0.3">
      <c r="A9" s="187" t="s">
        <v>31</v>
      </c>
      <c r="B9" s="240">
        <f t="shared" ref="B9:P9" si="0">SUM(B5:B8)</f>
        <v>12</v>
      </c>
      <c r="C9" s="260">
        <f t="shared" si="0"/>
        <v>79</v>
      </c>
      <c r="D9" s="260">
        <f t="shared" si="0"/>
        <v>48</v>
      </c>
      <c r="E9" s="260">
        <f t="shared" si="0"/>
        <v>20</v>
      </c>
      <c r="F9" s="260">
        <f t="shared" si="0"/>
        <v>15</v>
      </c>
      <c r="G9" s="260">
        <f t="shared" si="0"/>
        <v>0</v>
      </c>
      <c r="H9" s="260">
        <f t="shared" si="0"/>
        <v>5</v>
      </c>
      <c r="I9" s="260">
        <f t="shared" si="0"/>
        <v>1582</v>
      </c>
      <c r="J9" s="260">
        <f t="shared" si="0"/>
        <v>162</v>
      </c>
      <c r="K9" s="260">
        <f t="shared" si="0"/>
        <v>5</v>
      </c>
      <c r="L9" s="260">
        <f t="shared" si="0"/>
        <v>611</v>
      </c>
      <c r="M9" s="260">
        <f t="shared" si="0"/>
        <v>306</v>
      </c>
      <c r="N9" s="260">
        <f t="shared" si="0"/>
        <v>4</v>
      </c>
      <c r="O9" s="260">
        <f t="shared" si="0"/>
        <v>55</v>
      </c>
      <c r="P9" s="839">
        <f t="shared" si="0"/>
        <v>37</v>
      </c>
      <c r="Q9" s="849">
        <f>SUM(B9:P9)</f>
        <v>2941</v>
      </c>
      <c r="R9" s="377">
        <f>SUM(Q9/$Q$9)</f>
        <v>1</v>
      </c>
    </row>
    <row r="10" spans="1:19" ht="15.75" thickBot="1" x14ac:dyDescent="0.3">
      <c r="A10" s="101" t="s">
        <v>193</v>
      </c>
      <c r="B10" s="297">
        <f>SUM(B9/$Q$9)</f>
        <v>4.0802448146888817E-3</v>
      </c>
      <c r="C10" s="298">
        <f t="shared" ref="C10:P10" si="1">SUM(C9/$Q$9)</f>
        <v>2.6861611696701801E-2</v>
      </c>
      <c r="D10" s="298">
        <f t="shared" si="1"/>
        <v>1.6320979258755527E-2</v>
      </c>
      <c r="E10" s="298">
        <f t="shared" si="1"/>
        <v>6.8004080244814689E-3</v>
      </c>
      <c r="F10" s="298">
        <f t="shared" si="1"/>
        <v>5.1003060183611015E-3</v>
      </c>
      <c r="G10" s="298">
        <f t="shared" si="1"/>
        <v>0</v>
      </c>
      <c r="H10" s="298">
        <f t="shared" si="1"/>
        <v>1.7001020061203672E-3</v>
      </c>
      <c r="I10" s="298">
        <f t="shared" si="1"/>
        <v>0.53791227473648418</v>
      </c>
      <c r="J10" s="298">
        <f t="shared" si="1"/>
        <v>5.5083304998299901E-2</v>
      </c>
      <c r="K10" s="298">
        <f t="shared" si="1"/>
        <v>1.7001020061203672E-3</v>
      </c>
      <c r="L10" s="298">
        <f t="shared" si="1"/>
        <v>0.20775246514790888</v>
      </c>
      <c r="M10" s="298">
        <f t="shared" si="1"/>
        <v>0.10404624277456648</v>
      </c>
      <c r="N10" s="298">
        <f t="shared" si="1"/>
        <v>1.3600816048962938E-3</v>
      </c>
      <c r="O10" s="298">
        <v>1.7999999999999999E-2</v>
      </c>
      <c r="P10" s="840">
        <f t="shared" si="1"/>
        <v>1.2580754845290717E-2</v>
      </c>
      <c r="Q10" s="850">
        <f>SUM(B10:P10)</f>
        <v>0.99929887793267602</v>
      </c>
      <c r="R10" s="845"/>
    </row>
  </sheetData>
  <sheetProtection algorithmName="SHA-512" hashValue="bAHTqXs3RA4pVSUWQdWwOwOqV8avNWhMLbsVsjQhOgIKdRDs0cclahNIuAyqpTRxvjhaphvK2gvq9d9r7fCfKw==" saltValue="LM9vEfIBh8uxHSqBtbF9EQ==" spinCount="100000" sheet="1" objects="1" scenarios="1"/>
  <mergeCells count="2">
    <mergeCell ref="A2:R2"/>
    <mergeCell ref="A3:R3"/>
  </mergeCells>
  <printOptions horizontalCentered="1"/>
  <pageMargins left="0.2" right="0.2" top="0.83229166666666698" bottom="0.75" header="0.3" footer="0.3"/>
  <pageSetup orientation="landscape" r:id="rId1"/>
  <headerFooter>
    <oddHeader>&amp;L&amp;9
Semi-Annual Child Welfare Report&amp;C&amp;"-,Bold"&amp;14ARIZONA DEPARTMENT of CHILD SAFETY&amp;R&amp;9
January 01, 2018 through June 30, 2018</oddHeader>
    <oddFooter xml:space="preserve">&amp;CPage 20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view="pageLayout" zoomScaleNormal="100" workbookViewId="0">
      <selection activeCell="F12" sqref="F12"/>
    </sheetView>
  </sheetViews>
  <sheetFormatPr defaultRowHeight="15" x14ac:dyDescent="0.25"/>
  <cols>
    <col min="1" max="5" width="18.28515625" customWidth="1"/>
  </cols>
  <sheetData>
    <row r="1" spans="1:5" ht="19.5" thickBot="1" x14ac:dyDescent="0.35">
      <c r="A1" s="1008" t="s">
        <v>171</v>
      </c>
      <c r="B1" s="1009"/>
      <c r="C1" s="1009"/>
      <c r="D1" s="1009"/>
      <c r="E1" s="1010"/>
    </row>
    <row r="2" spans="1:5" ht="16.5" thickBot="1" x14ac:dyDescent="0.3">
      <c r="A2" s="1114" t="s">
        <v>264</v>
      </c>
      <c r="B2" s="1115"/>
      <c r="C2" s="1115"/>
      <c r="D2" s="1115"/>
      <c r="E2" s="1116"/>
    </row>
    <row r="3" spans="1:5" ht="15.75" thickBot="1" x14ac:dyDescent="0.3">
      <c r="A3" s="338"/>
      <c r="B3" s="1117" t="s">
        <v>169</v>
      </c>
      <c r="C3" s="1118"/>
      <c r="D3" s="1117" t="s">
        <v>170</v>
      </c>
      <c r="E3" s="1118"/>
    </row>
    <row r="4" spans="1:5" ht="15.75" thickBot="1" x14ac:dyDescent="0.3">
      <c r="A4" s="150"/>
      <c r="B4" s="194" t="s">
        <v>150</v>
      </c>
      <c r="C4" s="193" t="s">
        <v>135</v>
      </c>
      <c r="D4" s="194" t="s">
        <v>150</v>
      </c>
      <c r="E4" s="193" t="s">
        <v>135</v>
      </c>
    </row>
    <row r="5" spans="1:5" ht="15.75" thickBot="1" x14ac:dyDescent="0.3">
      <c r="A5" s="1027" t="s">
        <v>540</v>
      </c>
      <c r="B5" s="963"/>
      <c r="C5" s="963"/>
      <c r="D5" s="963"/>
      <c r="E5" s="1028"/>
    </row>
    <row r="6" spans="1:5" x14ac:dyDescent="0.25">
      <c r="A6" s="103" t="s">
        <v>432</v>
      </c>
      <c r="B6" s="455">
        <v>156</v>
      </c>
      <c r="C6" s="369">
        <f>SUM(B6/$B$14)</f>
        <v>5.3811659192825115E-2</v>
      </c>
      <c r="D6" s="455">
        <v>80</v>
      </c>
      <c r="E6" s="369">
        <f>SUM(D6/$D$14)</f>
        <v>5.8351568198395334E-2</v>
      </c>
    </row>
    <row r="7" spans="1:5" x14ac:dyDescent="0.25">
      <c r="A7" s="104" t="s">
        <v>433</v>
      </c>
      <c r="B7" s="392">
        <v>669</v>
      </c>
      <c r="C7" s="370">
        <f t="shared" ref="C7:C14" si="0">SUM(B7/$B$14)</f>
        <v>0.23076923076923078</v>
      </c>
      <c r="D7" s="392">
        <v>203</v>
      </c>
      <c r="E7" s="370">
        <f t="shared" ref="E7:E12" si="1">SUM(D7/$D$14)</f>
        <v>0.14806710430342815</v>
      </c>
    </row>
    <row r="8" spans="1:5" x14ac:dyDescent="0.25">
      <c r="A8" s="104" t="s">
        <v>363</v>
      </c>
      <c r="B8" s="392">
        <v>620</v>
      </c>
      <c r="C8" s="370">
        <f t="shared" si="0"/>
        <v>0.21386685063815108</v>
      </c>
      <c r="D8" s="392">
        <v>266</v>
      </c>
      <c r="E8" s="370">
        <f t="shared" si="1"/>
        <v>0.19401896425966447</v>
      </c>
    </row>
    <row r="9" spans="1:5" x14ac:dyDescent="0.25">
      <c r="A9" s="104" t="s">
        <v>364</v>
      </c>
      <c r="B9" s="392">
        <v>635</v>
      </c>
      <c r="C9" s="370">
        <f t="shared" si="0"/>
        <v>0.21904104863746118</v>
      </c>
      <c r="D9" s="392">
        <v>294</v>
      </c>
      <c r="E9" s="370">
        <v>0.215</v>
      </c>
    </row>
    <row r="10" spans="1:5" x14ac:dyDescent="0.25">
      <c r="A10" s="104" t="s">
        <v>365</v>
      </c>
      <c r="B10" s="392">
        <v>430</v>
      </c>
      <c r="C10" s="370">
        <f t="shared" si="0"/>
        <v>0.14832700931355638</v>
      </c>
      <c r="D10" s="392">
        <v>250</v>
      </c>
      <c r="E10" s="370">
        <f t="shared" si="1"/>
        <v>0.18234865061998543</v>
      </c>
    </row>
    <row r="11" spans="1:5" x14ac:dyDescent="0.25">
      <c r="A11" s="104" t="s">
        <v>132</v>
      </c>
      <c r="B11" s="392">
        <v>285</v>
      </c>
      <c r="C11" s="370">
        <f t="shared" si="0"/>
        <v>9.8309761986892036E-2</v>
      </c>
      <c r="D11" s="392">
        <v>223</v>
      </c>
      <c r="E11" s="370">
        <f t="shared" si="1"/>
        <v>0.16265499635302699</v>
      </c>
    </row>
    <row r="12" spans="1:5" x14ac:dyDescent="0.25">
      <c r="A12" s="104" t="s">
        <v>133</v>
      </c>
      <c r="B12" s="392">
        <v>104</v>
      </c>
      <c r="C12" s="370">
        <f t="shared" si="0"/>
        <v>3.5874439461883408E-2</v>
      </c>
      <c r="D12" s="392">
        <v>54</v>
      </c>
      <c r="E12" s="370">
        <f t="shared" si="1"/>
        <v>3.9387308533916851E-2</v>
      </c>
    </row>
    <row r="13" spans="1:5" ht="15.75" thickBot="1" x14ac:dyDescent="0.3">
      <c r="A13" s="105" t="s">
        <v>125</v>
      </c>
      <c r="B13" s="394">
        <v>0</v>
      </c>
      <c r="C13" s="371">
        <f t="shared" si="0"/>
        <v>0</v>
      </c>
      <c r="D13" s="394">
        <v>1</v>
      </c>
      <c r="E13" s="371">
        <f>SUM(D13/$D$14)</f>
        <v>7.2939460247994166E-4</v>
      </c>
    </row>
    <row r="14" spans="1:5" ht="16.5" thickTop="1" thickBot="1" x14ac:dyDescent="0.3">
      <c r="A14" s="38" t="s">
        <v>172</v>
      </c>
      <c r="B14" s="456">
        <f>SUM(B6:B13)</f>
        <v>2899</v>
      </c>
      <c r="C14" s="230">
        <f t="shared" si="0"/>
        <v>1</v>
      </c>
      <c r="D14" s="456">
        <f>SUM(D6:D13)</f>
        <v>1371</v>
      </c>
      <c r="E14" s="230">
        <f>SUM(E6:E13)</f>
        <v>1.0005579868708971</v>
      </c>
    </row>
    <row r="15" spans="1:5" s="37" customFormat="1" ht="17.25" customHeight="1" thickBot="1" x14ac:dyDescent="0.25">
      <c r="A15" s="1107" t="s">
        <v>541</v>
      </c>
      <c r="B15" s="964"/>
      <c r="C15" s="964"/>
      <c r="D15" s="964"/>
      <c r="E15" s="1108"/>
    </row>
    <row r="16" spans="1:5" x14ac:dyDescent="0.25">
      <c r="A16" s="103" t="s">
        <v>126</v>
      </c>
      <c r="B16" s="455">
        <v>454</v>
      </c>
      <c r="C16" s="372">
        <f>SUM(B16/$B$22)</f>
        <v>0.15660572611245258</v>
      </c>
      <c r="D16" s="455">
        <v>243</v>
      </c>
      <c r="E16" s="372">
        <f t="shared" ref="E16:E20" si="2">SUM(D16/$D$22)</f>
        <v>0.17724288840262581</v>
      </c>
    </row>
    <row r="17" spans="1:5" x14ac:dyDescent="0.25">
      <c r="A17" s="104" t="s">
        <v>127</v>
      </c>
      <c r="B17" s="392">
        <v>195</v>
      </c>
      <c r="C17" s="373">
        <f t="shared" ref="C17:C22" si="3">SUM(B17/$B$22)</f>
        <v>6.726457399103139E-2</v>
      </c>
      <c r="D17" s="392">
        <v>131</v>
      </c>
      <c r="E17" s="373">
        <f t="shared" si="2"/>
        <v>9.5550692924872352E-2</v>
      </c>
    </row>
    <row r="18" spans="1:5" x14ac:dyDescent="0.25">
      <c r="A18" s="104" t="s">
        <v>128</v>
      </c>
      <c r="B18" s="392">
        <v>35</v>
      </c>
      <c r="C18" s="373">
        <f t="shared" si="3"/>
        <v>1.2073128665056916E-2</v>
      </c>
      <c r="D18" s="392">
        <v>8</v>
      </c>
      <c r="E18" s="373">
        <f t="shared" si="2"/>
        <v>5.8351568198395333E-3</v>
      </c>
    </row>
    <row r="19" spans="1:5" x14ac:dyDescent="0.25">
      <c r="A19" s="104" t="s">
        <v>129</v>
      </c>
      <c r="B19" s="392">
        <v>999</v>
      </c>
      <c r="C19" s="373">
        <f t="shared" si="3"/>
        <v>0.34460158675405311</v>
      </c>
      <c r="D19" s="392">
        <v>471</v>
      </c>
      <c r="E19" s="373">
        <v>0.34300000000000003</v>
      </c>
    </row>
    <row r="20" spans="1:5" x14ac:dyDescent="0.25">
      <c r="A20" s="104" t="s">
        <v>130</v>
      </c>
      <c r="B20" s="392">
        <v>1015</v>
      </c>
      <c r="C20" s="373">
        <f t="shared" si="3"/>
        <v>0.35012073128665055</v>
      </c>
      <c r="D20" s="392">
        <v>467</v>
      </c>
      <c r="E20" s="373">
        <f t="shared" si="2"/>
        <v>0.34062727935813275</v>
      </c>
    </row>
    <row r="21" spans="1:5" ht="15.75" thickBot="1" x14ac:dyDescent="0.3">
      <c r="A21" s="122" t="s">
        <v>131</v>
      </c>
      <c r="B21" s="394">
        <v>201</v>
      </c>
      <c r="C21" s="374">
        <f t="shared" si="3"/>
        <v>6.9334253190755438E-2</v>
      </c>
      <c r="D21" s="394">
        <v>51</v>
      </c>
      <c r="E21" s="374">
        <f>SUM(D21/$D$22)</f>
        <v>3.7199124726477024E-2</v>
      </c>
    </row>
    <row r="22" spans="1:5" ht="16.5" thickTop="1" thickBot="1" x14ac:dyDescent="0.3">
      <c r="A22" s="137" t="s">
        <v>174</v>
      </c>
      <c r="B22" s="136">
        <f>SUM(B16:B21)</f>
        <v>2899</v>
      </c>
      <c r="C22" s="854">
        <f t="shared" si="3"/>
        <v>1</v>
      </c>
      <c r="D22" s="136">
        <f>SUM(D16:D21)</f>
        <v>1371</v>
      </c>
      <c r="E22" s="854">
        <f>SUM(E16:E21)</f>
        <v>0.99945514223194754</v>
      </c>
    </row>
    <row r="23" spans="1:5" s="37" customFormat="1" ht="15.75" thickBot="1" x14ac:dyDescent="0.25">
      <c r="A23" s="962" t="s">
        <v>542</v>
      </c>
      <c r="B23" s="1021"/>
      <c r="C23" s="1021"/>
      <c r="D23" s="1021"/>
      <c r="E23" s="966"/>
    </row>
    <row r="24" spans="1:5" ht="15.75" thickBot="1" x14ac:dyDescent="0.3">
      <c r="A24" s="860" t="s">
        <v>370</v>
      </c>
      <c r="B24" s="1119" t="s">
        <v>440</v>
      </c>
      <c r="C24" s="1120"/>
      <c r="D24" s="1119" t="s">
        <v>440</v>
      </c>
      <c r="E24" s="1120"/>
    </row>
    <row r="25" spans="1:5" ht="15.75" thickBot="1" x14ac:dyDescent="0.3">
      <c r="A25" s="962" t="s">
        <v>543</v>
      </c>
      <c r="B25" s="1021"/>
      <c r="C25" s="1021"/>
      <c r="D25" s="1021"/>
      <c r="E25" s="966"/>
    </row>
    <row r="26" spans="1:5" x14ac:dyDescent="0.25">
      <c r="A26" s="112" t="s">
        <v>175</v>
      </c>
      <c r="B26" s="753">
        <v>799</v>
      </c>
      <c r="C26" s="376">
        <f>SUM(B26/$B$29)</f>
        <v>0.27561228009658501</v>
      </c>
      <c r="D26" s="753">
        <v>368</v>
      </c>
      <c r="E26" s="376">
        <f>SUM(D26/$D$29)</f>
        <v>0.26841721371261851</v>
      </c>
    </row>
    <row r="27" spans="1:5" x14ac:dyDescent="0.25">
      <c r="A27" s="107" t="s">
        <v>176</v>
      </c>
      <c r="B27" s="392">
        <v>1542</v>
      </c>
      <c r="C27" s="370">
        <f t="shared" ref="C27:C28" si="4">SUM(B27/$B$29)</f>
        <v>0.53190755432907899</v>
      </c>
      <c r="D27" s="392">
        <v>402</v>
      </c>
      <c r="E27" s="370">
        <f>SUM(D27/$D$29)</f>
        <v>0.29321663019693656</v>
      </c>
    </row>
    <row r="28" spans="1:5" ht="15.75" thickBot="1" x14ac:dyDescent="0.3">
      <c r="A28" s="105" t="s">
        <v>177</v>
      </c>
      <c r="B28" s="394">
        <v>558</v>
      </c>
      <c r="C28" s="374">
        <f t="shared" si="4"/>
        <v>0.19248016557433598</v>
      </c>
      <c r="D28" s="394">
        <v>601</v>
      </c>
      <c r="E28" s="374">
        <f>SUM(D28/$D$29)</f>
        <v>0.43836615609044494</v>
      </c>
    </row>
    <row r="29" spans="1:5" ht="16.5" thickTop="1" thickBot="1" x14ac:dyDescent="0.3">
      <c r="A29" s="135" t="s">
        <v>31</v>
      </c>
      <c r="B29" s="231">
        <f>SUM(B26:B28)</f>
        <v>2899</v>
      </c>
      <c r="C29" s="854">
        <f>SUM(C26:C28)</f>
        <v>1</v>
      </c>
      <c r="D29" s="231">
        <f>SUM(D26:D28)</f>
        <v>1371</v>
      </c>
      <c r="E29" s="854">
        <f>SUM(E26:E28)</f>
        <v>1</v>
      </c>
    </row>
    <row r="30" spans="1:5" ht="15.75" thickBot="1" x14ac:dyDescent="0.3">
      <c r="A30" s="962" t="s">
        <v>544</v>
      </c>
      <c r="B30" s="1021"/>
      <c r="C30" s="1021"/>
      <c r="D30" s="1021"/>
      <c r="E30" s="966"/>
    </row>
    <row r="31" spans="1:5" x14ac:dyDescent="0.25">
      <c r="A31" s="757" t="s">
        <v>178</v>
      </c>
      <c r="B31" s="753">
        <v>2421</v>
      </c>
      <c r="C31" s="859">
        <f>SUM(B31/$B$38)</f>
        <v>0.83511555708865126</v>
      </c>
      <c r="D31" s="858"/>
      <c r="E31" s="858"/>
    </row>
    <row r="32" spans="1:5" x14ac:dyDescent="0.25">
      <c r="A32" s="104" t="s">
        <v>179</v>
      </c>
      <c r="B32" s="392">
        <v>176</v>
      </c>
      <c r="C32" s="472">
        <f t="shared" ref="C32:C38" si="5">SUM(B32/$B$38)</f>
        <v>6.0710589858571924E-2</v>
      </c>
      <c r="D32" s="474"/>
      <c r="E32" s="474"/>
    </row>
    <row r="33" spans="1:5" x14ac:dyDescent="0.25">
      <c r="A33" s="104" t="s">
        <v>180</v>
      </c>
      <c r="B33" s="392">
        <v>267</v>
      </c>
      <c r="C33" s="472">
        <f t="shared" si="5"/>
        <v>9.2100724387719907E-2</v>
      </c>
      <c r="D33" s="474"/>
      <c r="E33" s="474"/>
    </row>
    <row r="34" spans="1:5" x14ac:dyDescent="0.25">
      <c r="A34" s="104" t="s">
        <v>181</v>
      </c>
      <c r="B34" s="392">
        <v>33</v>
      </c>
      <c r="C34" s="472">
        <f t="shared" si="5"/>
        <v>1.1383235598482234E-2</v>
      </c>
      <c r="D34" s="474"/>
      <c r="E34" s="474"/>
    </row>
    <row r="35" spans="1:5" x14ac:dyDescent="0.25">
      <c r="A35" s="104" t="s">
        <v>368</v>
      </c>
      <c r="B35" s="392">
        <v>2</v>
      </c>
      <c r="C35" s="472">
        <f t="shared" si="5"/>
        <v>6.898930665746809E-4</v>
      </c>
      <c r="D35" s="474"/>
      <c r="E35" s="474"/>
    </row>
    <row r="36" spans="1:5" x14ac:dyDescent="0.25">
      <c r="A36" s="104" t="s">
        <v>369</v>
      </c>
      <c r="B36" s="392">
        <v>0</v>
      </c>
      <c r="C36" s="472">
        <f t="shared" si="5"/>
        <v>0</v>
      </c>
      <c r="D36" s="474"/>
      <c r="E36" s="474"/>
    </row>
    <row r="37" spans="1:5" ht="15.75" thickBot="1" x14ac:dyDescent="0.3">
      <c r="A37" s="122" t="s">
        <v>182</v>
      </c>
      <c r="B37" s="394">
        <v>0</v>
      </c>
      <c r="C37" s="473">
        <f t="shared" si="5"/>
        <v>0</v>
      </c>
      <c r="D37" s="474"/>
      <c r="E37" s="474"/>
    </row>
    <row r="38" spans="1:5" ht="16.5" thickTop="1" thickBot="1" x14ac:dyDescent="0.3">
      <c r="A38" s="137" t="s">
        <v>31</v>
      </c>
      <c r="B38" s="231">
        <f>SUM(B31:B37)</f>
        <v>2899</v>
      </c>
      <c r="C38" s="856">
        <f t="shared" si="5"/>
        <v>1</v>
      </c>
      <c r="D38" s="855"/>
      <c r="E38" s="855"/>
    </row>
    <row r="39" spans="1:5" ht="15.75" thickBot="1" x14ac:dyDescent="0.3">
      <c r="A39" s="962" t="s">
        <v>545</v>
      </c>
      <c r="B39" s="1021"/>
      <c r="C39" s="1021"/>
      <c r="D39" s="1021"/>
      <c r="E39" s="966"/>
    </row>
    <row r="40" spans="1:5" x14ac:dyDescent="0.25">
      <c r="A40" s="757" t="s">
        <v>183</v>
      </c>
      <c r="B40" s="753">
        <v>1594</v>
      </c>
      <c r="C40" s="857">
        <v>0.54900000000000004</v>
      </c>
      <c r="D40" s="858"/>
      <c r="E40" s="858"/>
    </row>
    <row r="41" spans="1:5" x14ac:dyDescent="0.25">
      <c r="A41" s="104" t="s">
        <v>184</v>
      </c>
      <c r="B41" s="392">
        <v>95</v>
      </c>
      <c r="C41" s="373">
        <f>SUM(B41/$B$44)</f>
        <v>3.2769920662297343E-2</v>
      </c>
      <c r="D41" s="474"/>
      <c r="E41" s="474"/>
    </row>
    <row r="42" spans="1:5" x14ac:dyDescent="0.25">
      <c r="A42" s="104" t="s">
        <v>185</v>
      </c>
      <c r="B42" s="392">
        <v>1191</v>
      </c>
      <c r="C42" s="373">
        <f>SUM(B42/$B$44)</f>
        <v>0.41083132114522247</v>
      </c>
      <c r="D42" s="474"/>
      <c r="E42" s="474"/>
    </row>
    <row r="43" spans="1:5" ht="15.75" thickBot="1" x14ac:dyDescent="0.3">
      <c r="A43" s="122" t="s">
        <v>186</v>
      </c>
      <c r="B43" s="394">
        <v>19</v>
      </c>
      <c r="C43" s="374">
        <f>SUM(B43/$B$44)</f>
        <v>6.5539841324594684E-3</v>
      </c>
      <c r="D43" s="474"/>
      <c r="E43" s="474"/>
    </row>
    <row r="44" spans="1:5" ht="16.5" thickTop="1" thickBot="1" x14ac:dyDescent="0.3">
      <c r="A44" s="137" t="s">
        <v>31</v>
      </c>
      <c r="B44" s="231">
        <f>SUM(B40:B43)</f>
        <v>2899</v>
      </c>
      <c r="C44" s="854">
        <f>SUM(B44/$B$44)</f>
        <v>1</v>
      </c>
      <c r="D44" s="855"/>
      <c r="E44" s="855"/>
    </row>
    <row r="45" spans="1:5" ht="15.75" thickBot="1" x14ac:dyDescent="0.3">
      <c r="A45" s="962" t="s">
        <v>546</v>
      </c>
      <c r="B45" s="1021"/>
      <c r="C45" s="1021"/>
      <c r="D45" s="1021"/>
      <c r="E45" s="966"/>
    </row>
    <row r="46" spans="1:5" x14ac:dyDescent="0.25">
      <c r="A46" s="757" t="s">
        <v>187</v>
      </c>
      <c r="B46" s="753">
        <v>1004</v>
      </c>
      <c r="C46" s="857">
        <f>SUM(B46/$B$49)</f>
        <v>0.3463263194204898</v>
      </c>
      <c r="D46" s="858"/>
      <c r="E46" s="858"/>
    </row>
    <row r="47" spans="1:5" x14ac:dyDescent="0.25">
      <c r="A47" s="104" t="s">
        <v>188</v>
      </c>
      <c r="B47" s="392">
        <v>1146</v>
      </c>
      <c r="C47" s="373">
        <v>0.39600000000000002</v>
      </c>
      <c r="D47" s="474"/>
      <c r="E47" s="474"/>
    </row>
    <row r="48" spans="1:5" ht="15.75" thickBot="1" x14ac:dyDescent="0.3">
      <c r="A48" s="122" t="s">
        <v>189</v>
      </c>
      <c r="B48" s="394">
        <v>749</v>
      </c>
      <c r="C48" s="374">
        <f>SUM(B48/$B$49)</f>
        <v>0.25836495343221799</v>
      </c>
      <c r="D48" s="474"/>
      <c r="E48" s="474"/>
    </row>
    <row r="49" spans="1:5" ht="16.5" thickTop="1" thickBot="1" x14ac:dyDescent="0.3">
      <c r="A49" s="39" t="s">
        <v>31</v>
      </c>
      <c r="B49" s="120">
        <f>SUM(B46:B48)</f>
        <v>2899</v>
      </c>
      <c r="C49" s="375">
        <f>SUM(B49/$B$49)</f>
        <v>1</v>
      </c>
      <c r="D49" s="474"/>
      <c r="E49" s="474"/>
    </row>
    <row r="51" spans="1:5" ht="15.75" thickBot="1" x14ac:dyDescent="0.3"/>
    <row r="52" spans="1:5" ht="19.5" thickBot="1" x14ac:dyDescent="0.35">
      <c r="A52" s="1008" t="s">
        <v>171</v>
      </c>
      <c r="B52" s="1009"/>
      <c r="C52" s="1009"/>
      <c r="D52" s="1009"/>
      <c r="E52" s="1010"/>
    </row>
    <row r="53" spans="1:5" ht="16.5" thickBot="1" x14ac:dyDescent="0.3">
      <c r="A53" s="1114" t="s">
        <v>283</v>
      </c>
      <c r="B53" s="1115"/>
      <c r="C53" s="1115"/>
      <c r="D53" s="1115"/>
      <c r="E53" s="1116"/>
    </row>
    <row r="54" spans="1:5" ht="15.75" customHeight="1" thickBot="1" x14ac:dyDescent="0.3">
      <c r="A54" s="118"/>
      <c r="B54" s="1117" t="s">
        <v>169</v>
      </c>
      <c r="C54" s="1118"/>
      <c r="D54" s="1117" t="s">
        <v>170</v>
      </c>
      <c r="E54" s="1118"/>
    </row>
    <row r="55" spans="1:5" ht="15.75" thickBot="1" x14ac:dyDescent="0.3">
      <c r="A55" s="150"/>
      <c r="B55" s="194" t="s">
        <v>150</v>
      </c>
      <c r="C55" s="193" t="s">
        <v>135</v>
      </c>
      <c r="D55" s="194" t="s">
        <v>150</v>
      </c>
      <c r="E55" s="193" t="s">
        <v>135</v>
      </c>
    </row>
    <row r="56" spans="1:5" ht="15.75" thickBot="1" x14ac:dyDescent="0.3">
      <c r="A56" s="1027" t="s">
        <v>547</v>
      </c>
      <c r="B56" s="963"/>
      <c r="C56" s="963"/>
      <c r="D56" s="963"/>
      <c r="E56" s="1028"/>
    </row>
    <row r="57" spans="1:5" x14ac:dyDescent="0.25">
      <c r="A57" s="103" t="s">
        <v>173</v>
      </c>
      <c r="B57" s="455">
        <v>144</v>
      </c>
      <c r="C57" s="694">
        <f>B57/B65</f>
        <v>5.2650822669104203E-2</v>
      </c>
      <c r="D57" s="455">
        <v>94</v>
      </c>
      <c r="E57" s="694">
        <f>D57/D65</f>
        <v>5.3991958644457209E-2</v>
      </c>
    </row>
    <row r="58" spans="1:5" ht="12" customHeight="1" x14ac:dyDescent="0.25">
      <c r="A58" s="1112" t="s">
        <v>375</v>
      </c>
      <c r="B58" s="1111">
        <v>1216</v>
      </c>
      <c r="C58" s="1101">
        <f>B58/B65</f>
        <v>0.44460694698354664</v>
      </c>
      <c r="D58" s="1030">
        <v>637</v>
      </c>
      <c r="E58" s="1101">
        <v>0.36699999999999999</v>
      </c>
    </row>
    <row r="59" spans="1:5" ht="6" customHeight="1" x14ac:dyDescent="0.25">
      <c r="A59" s="1113"/>
      <c r="B59" s="1111"/>
      <c r="C59" s="1102"/>
      <c r="D59" s="1031"/>
      <c r="E59" s="1102"/>
    </row>
    <row r="60" spans="1:5" x14ac:dyDescent="0.25">
      <c r="A60" s="104" t="s">
        <v>376</v>
      </c>
      <c r="B60" s="392">
        <v>422</v>
      </c>
      <c r="C60" s="393">
        <f>B60/B65</f>
        <v>0.15429616087751372</v>
      </c>
      <c r="D60" s="392">
        <v>281</v>
      </c>
      <c r="E60" s="393">
        <f>D60/D65</f>
        <v>0.1614014933946008</v>
      </c>
    </row>
    <row r="61" spans="1:5" x14ac:dyDescent="0.25">
      <c r="A61" s="104" t="s">
        <v>377</v>
      </c>
      <c r="B61" s="392">
        <v>582</v>
      </c>
      <c r="C61" s="393">
        <f>B61/B65</f>
        <v>0.21279707495429617</v>
      </c>
      <c r="D61" s="392">
        <v>413</v>
      </c>
      <c r="E61" s="393">
        <f>D61/D65</f>
        <v>0.23721998851234921</v>
      </c>
    </row>
    <row r="62" spans="1:5" ht="9.75" customHeight="1" x14ac:dyDescent="0.25">
      <c r="A62" s="1112" t="s">
        <v>380</v>
      </c>
      <c r="B62" s="1111">
        <v>370</v>
      </c>
      <c r="C62" s="1101">
        <f>B62/B65</f>
        <v>0.13528336380255943</v>
      </c>
      <c r="D62" s="1030">
        <v>314</v>
      </c>
      <c r="E62" s="1101">
        <f>D62/D65</f>
        <v>0.18035611717403791</v>
      </c>
    </row>
    <row r="63" spans="1:5" ht="6.75" customHeight="1" x14ac:dyDescent="0.25">
      <c r="A63" s="1113"/>
      <c r="B63" s="1111"/>
      <c r="C63" s="1102"/>
      <c r="D63" s="1031"/>
      <c r="E63" s="1102"/>
    </row>
    <row r="64" spans="1:5" ht="15.75" thickBot="1" x14ac:dyDescent="0.3">
      <c r="A64" s="105" t="s">
        <v>125</v>
      </c>
      <c r="B64" s="394">
        <v>1</v>
      </c>
      <c r="C64" s="395">
        <f>B64/B65</f>
        <v>3.6563071297989033E-4</v>
      </c>
      <c r="D64" s="394">
        <v>2</v>
      </c>
      <c r="E64" s="395">
        <f>D64/D65</f>
        <v>1.1487650775416428E-3</v>
      </c>
    </row>
    <row r="65" spans="1:5" ht="16.5" thickTop="1" thickBot="1" x14ac:dyDescent="0.3">
      <c r="A65" s="38" t="s">
        <v>172</v>
      </c>
      <c r="B65" s="396">
        <f>SUM(B57:B64)</f>
        <v>2735</v>
      </c>
      <c r="C65" s="695">
        <f>SUM(C57:C64)</f>
        <v>1</v>
      </c>
      <c r="D65" s="456">
        <f>SUM(D57:D64)</f>
        <v>1741</v>
      </c>
      <c r="E65" s="695">
        <f>SUM(E57:E64)</f>
        <v>1.0011183228029867</v>
      </c>
    </row>
    <row r="66" spans="1:5" ht="15.75" customHeight="1" thickBot="1" x14ac:dyDescent="0.3">
      <c r="A66" s="1107" t="s">
        <v>541</v>
      </c>
      <c r="B66" s="964"/>
      <c r="C66" s="964"/>
      <c r="D66" s="964"/>
      <c r="E66" s="1108"/>
    </row>
    <row r="67" spans="1:5" x14ac:dyDescent="0.25">
      <c r="A67" s="103" t="s">
        <v>126</v>
      </c>
      <c r="B67" s="455">
        <v>446</v>
      </c>
      <c r="C67" s="696">
        <f>B67/B73</f>
        <v>0.16307129798903108</v>
      </c>
      <c r="D67" s="455">
        <v>285</v>
      </c>
      <c r="E67" s="696">
        <f>D67/D73</f>
        <v>0.1636990235496841</v>
      </c>
    </row>
    <row r="68" spans="1:5" x14ac:dyDescent="0.25">
      <c r="A68" s="104" t="s">
        <v>127</v>
      </c>
      <c r="B68" s="392">
        <v>163</v>
      </c>
      <c r="C68" s="697">
        <f>B68/B73</f>
        <v>5.9597806215722124E-2</v>
      </c>
      <c r="D68" s="392">
        <v>159</v>
      </c>
      <c r="E68" s="697">
        <f>D68/D73</f>
        <v>9.1326823664560602E-2</v>
      </c>
    </row>
    <row r="69" spans="1:5" x14ac:dyDescent="0.25">
      <c r="A69" s="104" t="s">
        <v>128</v>
      </c>
      <c r="B69" s="392">
        <v>30</v>
      </c>
      <c r="C69" s="697">
        <f>B69/B73</f>
        <v>1.0968921389396709E-2</v>
      </c>
      <c r="D69" s="392">
        <v>15</v>
      </c>
      <c r="E69" s="697">
        <f>D69/D73</f>
        <v>8.6157380815623207E-3</v>
      </c>
    </row>
    <row r="70" spans="1:5" x14ac:dyDescent="0.25">
      <c r="A70" s="104" t="s">
        <v>129</v>
      </c>
      <c r="B70" s="392">
        <v>944</v>
      </c>
      <c r="C70" s="697">
        <f>B70/B73</f>
        <v>0.34515539305301646</v>
      </c>
      <c r="D70" s="392">
        <v>569</v>
      </c>
      <c r="E70" s="697">
        <f>D70/D73</f>
        <v>0.32682366456059736</v>
      </c>
    </row>
    <row r="71" spans="1:5" x14ac:dyDescent="0.25">
      <c r="A71" s="104" t="s">
        <v>379</v>
      </c>
      <c r="B71" s="392">
        <v>952</v>
      </c>
      <c r="C71" s="697">
        <f>B71/B73</f>
        <v>0.34808043875685557</v>
      </c>
      <c r="D71" s="392">
        <v>628</v>
      </c>
      <c r="E71" s="697">
        <v>0.36</v>
      </c>
    </row>
    <row r="72" spans="1:5" ht="15.75" thickBot="1" x14ac:dyDescent="0.3">
      <c r="A72" s="122" t="s">
        <v>131</v>
      </c>
      <c r="B72" s="394">
        <v>200</v>
      </c>
      <c r="C72" s="698">
        <f>B72/B73</f>
        <v>7.3126142595978064E-2</v>
      </c>
      <c r="D72" s="394">
        <v>85</v>
      </c>
      <c r="E72" s="698">
        <f>D72/D73</f>
        <v>4.8822515795519814E-2</v>
      </c>
    </row>
    <row r="73" spans="1:5" ht="16.5" thickTop="1" thickBot="1" x14ac:dyDescent="0.3">
      <c r="A73" s="40" t="s">
        <v>174</v>
      </c>
      <c r="B73" s="396">
        <f>SUM(B67:B72)</f>
        <v>2735</v>
      </c>
      <c r="C73" s="695">
        <f>SUM(C67:C72)</f>
        <v>1</v>
      </c>
      <c r="D73" s="456">
        <f>SUM(D67:D72)</f>
        <v>1741</v>
      </c>
      <c r="E73" s="695">
        <f>SUM(E67:E72)</f>
        <v>0.99928776565192412</v>
      </c>
    </row>
    <row r="74" spans="1:5" ht="15" customHeight="1" thickBot="1" x14ac:dyDescent="0.3">
      <c r="A74" s="1107" t="s">
        <v>542</v>
      </c>
      <c r="B74" s="964"/>
      <c r="C74" s="964"/>
      <c r="D74" s="964"/>
      <c r="E74" s="1108"/>
    </row>
    <row r="75" spans="1:5" ht="15.75" thickBot="1" x14ac:dyDescent="0.3">
      <c r="A75" s="103" t="s">
        <v>370</v>
      </c>
      <c r="B75" s="1109" t="s">
        <v>500</v>
      </c>
      <c r="C75" s="1110"/>
      <c r="D75" s="910"/>
      <c r="E75" s="244"/>
    </row>
    <row r="76" spans="1:5" x14ac:dyDescent="0.25">
      <c r="A76" s="104" t="s">
        <v>366</v>
      </c>
      <c r="B76" s="1103">
        <v>1</v>
      </c>
      <c r="C76" s="1104"/>
      <c r="D76" s="911"/>
      <c r="E76" s="912"/>
    </row>
    <row r="77" spans="1:5" ht="15.75" thickBot="1" x14ac:dyDescent="0.3">
      <c r="A77" s="851" t="s">
        <v>367</v>
      </c>
      <c r="B77" s="1105">
        <v>48</v>
      </c>
      <c r="C77" s="1106"/>
      <c r="D77" s="913"/>
      <c r="E77" s="914"/>
    </row>
    <row r="78" spans="1:5" ht="15.75" customHeight="1" thickBot="1" x14ac:dyDescent="0.3">
      <c r="A78" s="962" t="s">
        <v>543</v>
      </c>
      <c r="B78" s="1021"/>
      <c r="C78" s="1021"/>
      <c r="D78" s="1021"/>
      <c r="E78" s="966"/>
    </row>
    <row r="79" spans="1:5" x14ac:dyDescent="0.25">
      <c r="A79" s="112" t="s">
        <v>175</v>
      </c>
      <c r="B79" s="753">
        <v>2177</v>
      </c>
      <c r="C79" s="852">
        <f>B79/B82</f>
        <v>0.79597806215722122</v>
      </c>
      <c r="D79" s="753">
        <v>1097</v>
      </c>
      <c r="E79" s="852">
        <f>D79/D82</f>
        <v>0.63009764503159105</v>
      </c>
    </row>
    <row r="80" spans="1:5" x14ac:dyDescent="0.25">
      <c r="A80" s="107" t="s">
        <v>176</v>
      </c>
      <c r="B80" s="392">
        <v>44</v>
      </c>
      <c r="C80" s="393">
        <f>B80/B82</f>
        <v>1.6087751371115174E-2</v>
      </c>
      <c r="D80" s="392">
        <v>20</v>
      </c>
      <c r="E80" s="393">
        <f>D80/D82</f>
        <v>1.1487650775416428E-2</v>
      </c>
    </row>
    <row r="81" spans="1:5" ht="15.75" thickBot="1" x14ac:dyDescent="0.3">
      <c r="A81" s="105" t="s">
        <v>177</v>
      </c>
      <c r="B81" s="394">
        <v>514</v>
      </c>
      <c r="C81" s="698">
        <f>B81/B82</f>
        <v>0.18793418647166363</v>
      </c>
      <c r="D81" s="394">
        <v>624</v>
      </c>
      <c r="E81" s="698">
        <v>0.35899999999999999</v>
      </c>
    </row>
    <row r="82" spans="1:5" ht="16.5" thickTop="1" thickBot="1" x14ac:dyDescent="0.3">
      <c r="A82" s="135" t="s">
        <v>31</v>
      </c>
      <c r="B82" s="556">
        <f>SUM(B79:B81)</f>
        <v>2735</v>
      </c>
      <c r="C82" s="853">
        <f>SUM(C79:C81)</f>
        <v>1</v>
      </c>
      <c r="D82" s="556">
        <f>SUM(D79:D81)</f>
        <v>1741</v>
      </c>
      <c r="E82" s="853">
        <f>SUM(E79:E81)</f>
        <v>1.0005852958070074</v>
      </c>
    </row>
    <row r="83" spans="1:5" ht="15.75" customHeight="1" thickBot="1" x14ac:dyDescent="0.3">
      <c r="A83" s="962" t="s">
        <v>544</v>
      </c>
      <c r="B83" s="1021"/>
      <c r="C83" s="1021"/>
      <c r="D83" s="1021"/>
      <c r="E83" s="966"/>
    </row>
    <row r="84" spans="1:5" x14ac:dyDescent="0.25">
      <c r="A84" s="901" t="s">
        <v>178</v>
      </c>
      <c r="B84" s="899">
        <v>2550</v>
      </c>
      <c r="C84" s="859">
        <v>0.93200000000000005</v>
      </c>
      <c r="D84" s="858"/>
      <c r="E84" s="858"/>
    </row>
    <row r="85" spans="1:5" x14ac:dyDescent="0.25">
      <c r="A85" s="104" t="s">
        <v>179</v>
      </c>
      <c r="B85" s="900">
        <v>21</v>
      </c>
      <c r="C85" s="472">
        <f>B85/B91</f>
        <v>7.6782449725776962E-3</v>
      </c>
      <c r="D85" s="474"/>
      <c r="E85" s="474"/>
    </row>
    <row r="86" spans="1:5" x14ac:dyDescent="0.25">
      <c r="A86" s="104" t="s">
        <v>180</v>
      </c>
      <c r="B86" s="900">
        <v>48</v>
      </c>
      <c r="C86" s="472">
        <f>B86/B91</f>
        <v>1.7550274223034734E-2</v>
      </c>
      <c r="D86" s="474"/>
      <c r="E86" s="474"/>
    </row>
    <row r="87" spans="1:5" x14ac:dyDescent="0.25">
      <c r="A87" s="104" t="s">
        <v>181</v>
      </c>
      <c r="B87" s="900">
        <v>49</v>
      </c>
      <c r="C87" s="472">
        <f>B87/B91</f>
        <v>1.7915904936014627E-2</v>
      </c>
      <c r="D87" s="474"/>
      <c r="E87" s="474"/>
    </row>
    <row r="88" spans="1:5" x14ac:dyDescent="0.25">
      <c r="A88" s="104" t="s">
        <v>368</v>
      </c>
      <c r="B88" s="900">
        <v>37</v>
      </c>
      <c r="C88" s="472">
        <f>B88/B91</f>
        <v>1.3528336380255941E-2</v>
      </c>
      <c r="D88" s="474"/>
      <c r="E88" s="474"/>
    </row>
    <row r="89" spans="1:5" x14ac:dyDescent="0.25">
      <c r="A89" s="104" t="s">
        <v>369</v>
      </c>
      <c r="B89" s="900">
        <v>20</v>
      </c>
      <c r="C89" s="472">
        <f>B89/B91</f>
        <v>7.3126142595978062E-3</v>
      </c>
      <c r="D89" s="474"/>
      <c r="E89" s="474"/>
    </row>
    <row r="90" spans="1:5" ht="15.75" thickBot="1" x14ac:dyDescent="0.3">
      <c r="A90" s="122" t="s">
        <v>182</v>
      </c>
      <c r="B90" s="394">
        <v>10</v>
      </c>
      <c r="C90" s="473">
        <v>3.0000000000000001E-3</v>
      </c>
      <c r="D90" s="474"/>
      <c r="E90" s="474"/>
    </row>
    <row r="91" spans="1:5" ht="16.5" thickTop="1" thickBot="1" x14ac:dyDescent="0.3">
      <c r="A91" s="137" t="s">
        <v>31</v>
      </c>
      <c r="B91" s="231">
        <f>SUM(B84:B90)</f>
        <v>2735</v>
      </c>
      <c r="C91" s="856">
        <f>SUM(C84:C90)</f>
        <v>0.99898537477148086</v>
      </c>
      <c r="D91" s="855"/>
      <c r="E91" s="855"/>
    </row>
    <row r="92" spans="1:5" ht="15.75" customHeight="1" thickBot="1" x14ac:dyDescent="0.3">
      <c r="A92" s="962" t="s">
        <v>545</v>
      </c>
      <c r="B92" s="1021"/>
      <c r="C92" s="1021"/>
      <c r="D92" s="1021"/>
      <c r="E92" s="966"/>
    </row>
    <row r="93" spans="1:5" s="219" customFormat="1" x14ac:dyDescent="0.25">
      <c r="A93" s="901" t="s">
        <v>183</v>
      </c>
      <c r="B93" s="899">
        <v>1421</v>
      </c>
      <c r="C93" s="857">
        <v>0.51900000000000002</v>
      </c>
      <c r="D93" s="858"/>
      <c r="E93" s="858"/>
    </row>
    <row r="94" spans="1:5" x14ac:dyDescent="0.25">
      <c r="A94" s="104" t="s">
        <v>184</v>
      </c>
      <c r="B94" s="900">
        <v>82</v>
      </c>
      <c r="C94" s="373">
        <f>B94/B97</f>
        <v>2.9981718464351007E-2</v>
      </c>
      <c r="D94" s="474"/>
      <c r="E94" s="474"/>
    </row>
    <row r="95" spans="1:5" x14ac:dyDescent="0.25">
      <c r="A95" s="104" t="s">
        <v>185</v>
      </c>
      <c r="B95" s="900">
        <v>1224</v>
      </c>
      <c r="C95" s="373">
        <f>B95/B97</f>
        <v>0.44753199268738575</v>
      </c>
      <c r="D95" s="474"/>
      <c r="E95" s="474"/>
    </row>
    <row r="96" spans="1:5" ht="15.75" thickBot="1" x14ac:dyDescent="0.3">
      <c r="A96" s="122" t="s">
        <v>186</v>
      </c>
      <c r="B96" s="394">
        <v>8</v>
      </c>
      <c r="C96" s="374">
        <f>B96/B97</f>
        <v>2.9250457038391227E-3</v>
      </c>
      <c r="D96" s="474"/>
      <c r="E96" s="474"/>
    </row>
    <row r="97" spans="1:5" ht="16.5" thickTop="1" thickBot="1" x14ac:dyDescent="0.3">
      <c r="A97" s="137" t="s">
        <v>31</v>
      </c>
      <c r="B97" s="231">
        <f>SUM(B92:B96)</f>
        <v>2735</v>
      </c>
      <c r="C97" s="854">
        <f>SUM(C92:C96)</f>
        <v>0.99943875685557593</v>
      </c>
      <c r="D97" s="855"/>
      <c r="E97" s="855"/>
    </row>
    <row r="98" spans="1:5" ht="15.75" customHeight="1" thickBot="1" x14ac:dyDescent="0.3">
      <c r="A98" s="962" t="s">
        <v>546</v>
      </c>
      <c r="B98" s="1021"/>
      <c r="C98" s="1021"/>
      <c r="D98" s="1021"/>
      <c r="E98" s="966"/>
    </row>
    <row r="99" spans="1:5" x14ac:dyDescent="0.25">
      <c r="A99" s="901" t="s">
        <v>187</v>
      </c>
      <c r="B99" s="899">
        <v>1819</v>
      </c>
      <c r="C99" s="857">
        <f>B99/B102</f>
        <v>0.66508226691042049</v>
      </c>
      <c r="D99" s="858"/>
      <c r="E99" s="858"/>
    </row>
    <row r="100" spans="1:5" x14ac:dyDescent="0.25">
      <c r="A100" s="104" t="s">
        <v>188</v>
      </c>
      <c r="B100" s="900">
        <v>181</v>
      </c>
      <c r="C100" s="373">
        <f>B100/B102</f>
        <v>6.6179159049360142E-2</v>
      </c>
      <c r="D100" s="474"/>
      <c r="E100" s="474"/>
    </row>
    <row r="101" spans="1:5" ht="15.75" thickBot="1" x14ac:dyDescent="0.3">
      <c r="A101" s="122" t="s">
        <v>189</v>
      </c>
      <c r="B101" s="394">
        <v>735</v>
      </c>
      <c r="C101" s="374">
        <f>B101/B102</f>
        <v>0.26873857404021939</v>
      </c>
      <c r="D101" s="474"/>
      <c r="E101" s="474"/>
    </row>
    <row r="102" spans="1:5" ht="16.5" thickTop="1" thickBot="1" x14ac:dyDescent="0.3">
      <c r="A102" s="39" t="s">
        <v>31</v>
      </c>
      <c r="B102" s="120">
        <f>SUM(B99:B101)</f>
        <v>2735</v>
      </c>
      <c r="C102" s="375">
        <f>SUM(C99:C101)</f>
        <v>1</v>
      </c>
      <c r="D102" s="474"/>
      <c r="E102" s="474"/>
    </row>
    <row r="103" spans="1:5" ht="27.75" customHeight="1" x14ac:dyDescent="0.25">
      <c r="A103" s="1100" t="s">
        <v>378</v>
      </c>
      <c r="B103" s="1100"/>
      <c r="C103" s="1100"/>
      <c r="D103" s="1100"/>
      <c r="E103" s="1100"/>
    </row>
  </sheetData>
  <sheetProtection algorithmName="SHA-512" hashValue="h8BfKlhdK5Oo8GdSTfk0X8moxb3Ap6UvahrqhMsvmjU7YJT/AkOzi0ni5e6KHXM/1C2Z6N3FpDQjBFp/B/FCdQ==" saltValue="sK/kCGhZ/YZeP6hLyXOVHA==" spinCount="100000" sheet="1" objects="1" scenarios="1"/>
  <mergeCells count="38">
    <mergeCell ref="A1:E1"/>
    <mergeCell ref="A2:E2"/>
    <mergeCell ref="B3:C3"/>
    <mergeCell ref="D3:E3"/>
    <mergeCell ref="B54:C54"/>
    <mergeCell ref="D54:E54"/>
    <mergeCell ref="A5:E5"/>
    <mergeCell ref="A15:E15"/>
    <mergeCell ref="A23:E23"/>
    <mergeCell ref="B24:C24"/>
    <mergeCell ref="D24:E24"/>
    <mergeCell ref="A25:E25"/>
    <mergeCell ref="A53:E53"/>
    <mergeCell ref="A52:E52"/>
    <mergeCell ref="A56:E56"/>
    <mergeCell ref="A66:E66"/>
    <mergeCell ref="A30:E30"/>
    <mergeCell ref="A39:E39"/>
    <mergeCell ref="A98:E98"/>
    <mergeCell ref="A45:E45"/>
    <mergeCell ref="A83:E83"/>
    <mergeCell ref="B75:C75"/>
    <mergeCell ref="A78:E78"/>
    <mergeCell ref="A74:E74"/>
    <mergeCell ref="B58:B59"/>
    <mergeCell ref="B62:B63"/>
    <mergeCell ref="D58:D59"/>
    <mergeCell ref="D62:D63"/>
    <mergeCell ref="A58:A59"/>
    <mergeCell ref="A62:A63"/>
    <mergeCell ref="A103:E103"/>
    <mergeCell ref="C58:C59"/>
    <mergeCell ref="C62:C63"/>
    <mergeCell ref="E58:E59"/>
    <mergeCell ref="E62:E63"/>
    <mergeCell ref="B76:C76"/>
    <mergeCell ref="B77:C77"/>
    <mergeCell ref="A92:E92"/>
  </mergeCells>
  <printOptions horizontalCentered="1" verticalCentered="1"/>
  <pageMargins left="0.25" right="0.25" top="0.25" bottom="0" header="0.3" footer="0.3"/>
  <pageSetup scale="90" firstPageNumber="21" fitToHeight="2" orientation="portrait" useFirstPageNumber="1" r:id="rId1"/>
  <headerFooter>
    <oddHeader>&amp;L&amp;9
Semi-Annual Child Welfare Report&amp;C&amp;"-,Bold"&amp;14ARIZONA DEPARTMENT of CHILD SAFETY&amp;R&amp;8
&amp;9January 01, 2018 through June 30, 2018</oddHeader>
    <oddFooter>&amp;CPage &amp;P</oddFooter>
  </headerFooter>
  <rowBreaks count="1" manualBreakCount="1">
    <brk id="4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Layout" zoomScaleNormal="100" workbookViewId="0">
      <selection activeCell="C5" sqref="C5"/>
    </sheetView>
  </sheetViews>
  <sheetFormatPr defaultRowHeight="15" x14ac:dyDescent="0.25"/>
  <cols>
    <col min="1" max="1" width="36.42578125" customWidth="1"/>
    <col min="2" max="2" width="19.140625" customWidth="1"/>
    <col min="3" max="3" width="20.42578125" customWidth="1"/>
  </cols>
  <sheetData>
    <row r="1" spans="1:5" ht="19.5" thickBot="1" x14ac:dyDescent="0.35">
      <c r="A1" s="1121" t="s">
        <v>194</v>
      </c>
      <c r="B1" s="1122"/>
      <c r="C1" s="1123"/>
      <c r="E1" s="32"/>
    </row>
    <row r="2" spans="1:5" ht="16.5" thickBot="1" x14ac:dyDescent="0.3">
      <c r="A2" s="1124" t="s">
        <v>278</v>
      </c>
      <c r="B2" s="1125"/>
      <c r="C2" s="1126"/>
    </row>
    <row r="3" spans="1:5" ht="15.75" thickBot="1" x14ac:dyDescent="0.3">
      <c r="A3" s="139"/>
      <c r="B3" s="140" t="s">
        <v>150</v>
      </c>
      <c r="C3" s="228" t="s">
        <v>135</v>
      </c>
    </row>
    <row r="4" spans="1:5" ht="15.75" thickBot="1" x14ac:dyDescent="0.3">
      <c r="A4" s="962" t="s">
        <v>556</v>
      </c>
      <c r="B4" s="1021"/>
      <c r="C4" s="966"/>
    </row>
    <row r="5" spans="1:5" x14ac:dyDescent="0.25">
      <c r="A5" s="112" t="s">
        <v>432</v>
      </c>
      <c r="B5" s="462">
        <v>0</v>
      </c>
      <c r="C5" s="376">
        <f>SUM(B5/$B$13)</f>
        <v>0</v>
      </c>
    </row>
    <row r="6" spans="1:5" x14ac:dyDescent="0.25">
      <c r="A6" s="104" t="s">
        <v>433</v>
      </c>
      <c r="B6" s="392">
        <v>1</v>
      </c>
      <c r="C6" s="376">
        <f t="shared" ref="C6:C13" si="0">SUM(B6/$B$13)</f>
        <v>0.16666666666666666</v>
      </c>
    </row>
    <row r="7" spans="1:5" x14ac:dyDescent="0.25">
      <c r="A7" s="104" t="s">
        <v>363</v>
      </c>
      <c r="B7" s="392">
        <v>1</v>
      </c>
      <c r="C7" s="376">
        <f t="shared" si="0"/>
        <v>0.16666666666666666</v>
      </c>
    </row>
    <row r="8" spans="1:5" x14ac:dyDescent="0.25">
      <c r="A8" s="104" t="s">
        <v>364</v>
      </c>
      <c r="B8" s="392">
        <v>1</v>
      </c>
      <c r="C8" s="376">
        <f t="shared" si="0"/>
        <v>0.16666666666666666</v>
      </c>
    </row>
    <row r="9" spans="1:5" x14ac:dyDescent="0.25">
      <c r="A9" s="104" t="s">
        <v>365</v>
      </c>
      <c r="B9" s="392">
        <v>3</v>
      </c>
      <c r="C9" s="376">
        <v>0.499</v>
      </c>
    </row>
    <row r="10" spans="1:5" x14ac:dyDescent="0.25">
      <c r="A10" s="104" t="s">
        <v>132</v>
      </c>
      <c r="B10" s="392">
        <v>0</v>
      </c>
      <c r="C10" s="376">
        <f t="shared" si="0"/>
        <v>0</v>
      </c>
    </row>
    <row r="11" spans="1:5" x14ac:dyDescent="0.25">
      <c r="A11" s="104" t="s">
        <v>133</v>
      </c>
      <c r="B11" s="392">
        <v>0</v>
      </c>
      <c r="C11" s="376">
        <f t="shared" si="0"/>
        <v>0</v>
      </c>
    </row>
    <row r="12" spans="1:5" ht="15.75" thickBot="1" x14ac:dyDescent="0.3">
      <c r="A12" s="105" t="s">
        <v>125</v>
      </c>
      <c r="B12" s="394">
        <v>0</v>
      </c>
      <c r="C12" s="374">
        <f t="shared" si="0"/>
        <v>0</v>
      </c>
    </row>
    <row r="13" spans="1:5" ht="16.5" thickTop="1" thickBot="1" x14ac:dyDescent="0.3">
      <c r="A13" s="138" t="s">
        <v>172</v>
      </c>
      <c r="B13" s="136">
        <f>SUM(B5:B12)</f>
        <v>6</v>
      </c>
      <c r="C13" s="229">
        <f t="shared" si="0"/>
        <v>1</v>
      </c>
    </row>
    <row r="14" spans="1:5" ht="15.75" thickBot="1" x14ac:dyDescent="0.3">
      <c r="A14" s="962" t="s">
        <v>557</v>
      </c>
      <c r="B14" s="1021"/>
      <c r="C14" s="966"/>
    </row>
    <row r="15" spans="1:5" x14ac:dyDescent="0.25">
      <c r="A15" s="113" t="s">
        <v>126</v>
      </c>
      <c r="B15" s="462">
        <v>1</v>
      </c>
      <c r="C15" s="376">
        <f>SUM(B15/$B$21)</f>
        <v>0.16666666666666666</v>
      </c>
    </row>
    <row r="16" spans="1:5" x14ac:dyDescent="0.25">
      <c r="A16" s="110" t="s">
        <v>127</v>
      </c>
      <c r="B16" s="392">
        <v>0</v>
      </c>
      <c r="C16" s="376">
        <f t="shared" ref="C16:C20" si="1">SUM(B16/$B$21)</f>
        <v>0</v>
      </c>
    </row>
    <row r="17" spans="1:3" x14ac:dyDescent="0.25">
      <c r="A17" s="110" t="s">
        <v>128</v>
      </c>
      <c r="B17" s="392">
        <v>0</v>
      </c>
      <c r="C17" s="376">
        <f t="shared" si="1"/>
        <v>0</v>
      </c>
    </row>
    <row r="18" spans="1:3" x14ac:dyDescent="0.25">
      <c r="A18" s="110" t="s">
        <v>129</v>
      </c>
      <c r="B18" s="392">
        <v>3</v>
      </c>
      <c r="C18" s="376">
        <f t="shared" si="1"/>
        <v>0.5</v>
      </c>
    </row>
    <row r="19" spans="1:3" x14ac:dyDescent="0.25">
      <c r="A19" s="110" t="s">
        <v>379</v>
      </c>
      <c r="B19" s="392">
        <v>2</v>
      </c>
      <c r="C19" s="376">
        <f t="shared" si="1"/>
        <v>0.33333333333333331</v>
      </c>
    </row>
    <row r="20" spans="1:3" ht="15.75" thickBot="1" x14ac:dyDescent="0.3">
      <c r="A20" s="111" t="s">
        <v>131</v>
      </c>
      <c r="B20" s="394">
        <v>0</v>
      </c>
      <c r="C20" s="119">
        <f t="shared" si="1"/>
        <v>0</v>
      </c>
    </row>
    <row r="21" spans="1:3" ht="16.5" thickTop="1" thickBot="1" x14ac:dyDescent="0.3">
      <c r="A21" s="137" t="s">
        <v>174</v>
      </c>
      <c r="B21" s="136">
        <f>SUM(B15:B20)</f>
        <v>6</v>
      </c>
      <c r="C21" s="229">
        <f>SUM(C15:C20)</f>
        <v>1</v>
      </c>
    </row>
    <row r="22" spans="1:3" ht="15.75" thickBot="1" x14ac:dyDescent="0.3">
      <c r="A22" s="962" t="s">
        <v>558</v>
      </c>
      <c r="B22" s="1021"/>
      <c r="C22" s="966"/>
    </row>
    <row r="23" spans="1:3" x14ac:dyDescent="0.25">
      <c r="A23" s="113" t="s">
        <v>183</v>
      </c>
      <c r="B23" s="462">
        <v>1</v>
      </c>
      <c r="C23" s="376">
        <f>SUM(B23/$B$27)</f>
        <v>0.16666666666666666</v>
      </c>
    </row>
    <row r="24" spans="1:3" x14ac:dyDescent="0.25">
      <c r="A24" s="110" t="s">
        <v>184</v>
      </c>
      <c r="B24" s="392">
        <v>0</v>
      </c>
      <c r="C24" s="376">
        <f>SUM(B24/$B$27)</f>
        <v>0</v>
      </c>
    </row>
    <row r="25" spans="1:3" x14ac:dyDescent="0.25">
      <c r="A25" s="110" t="s">
        <v>185</v>
      </c>
      <c r="B25" s="392">
        <v>5</v>
      </c>
      <c r="C25" s="376">
        <f>SUM(B25/$B$27)</f>
        <v>0.83333333333333337</v>
      </c>
    </row>
    <row r="26" spans="1:3" ht="15.75" thickBot="1" x14ac:dyDescent="0.3">
      <c r="A26" s="111" t="s">
        <v>186</v>
      </c>
      <c r="B26" s="394">
        <v>0</v>
      </c>
      <c r="C26" s="374">
        <f>SUM(B26/$B$27)</f>
        <v>0</v>
      </c>
    </row>
    <row r="27" spans="1:3" ht="16.5" thickTop="1" thickBot="1" x14ac:dyDescent="0.3">
      <c r="A27" s="137" t="s">
        <v>31</v>
      </c>
      <c r="B27" s="136">
        <f>SUM(B23:B26)</f>
        <v>6</v>
      </c>
      <c r="C27" s="229">
        <f>SUM(C23:C26)</f>
        <v>1</v>
      </c>
    </row>
    <row r="28" spans="1:3" ht="15.75" thickBot="1" x14ac:dyDescent="0.3">
      <c r="A28" s="962" t="s">
        <v>559</v>
      </c>
      <c r="B28" s="1021"/>
      <c r="C28" s="966"/>
    </row>
    <row r="29" spans="1:3" x14ac:dyDescent="0.25">
      <c r="A29" s="113" t="s">
        <v>187</v>
      </c>
      <c r="B29" s="462">
        <v>3</v>
      </c>
      <c r="C29" s="376">
        <f>SUM(B29/$B$32)</f>
        <v>0.5</v>
      </c>
    </row>
    <row r="30" spans="1:3" x14ac:dyDescent="0.25">
      <c r="A30" s="110" t="s">
        <v>188</v>
      </c>
      <c r="B30" s="392">
        <v>2</v>
      </c>
      <c r="C30" s="376">
        <f>SUM(B30/$B$32)</f>
        <v>0.33333333333333331</v>
      </c>
    </row>
    <row r="31" spans="1:3" ht="15.75" thickBot="1" x14ac:dyDescent="0.3">
      <c r="A31" s="111" t="s">
        <v>189</v>
      </c>
      <c r="B31" s="394">
        <v>1</v>
      </c>
      <c r="C31" s="374">
        <f>SUM(B31/$B$32)</f>
        <v>0.16666666666666666</v>
      </c>
    </row>
    <row r="32" spans="1:3" ht="16.5" thickTop="1" thickBot="1" x14ac:dyDescent="0.3">
      <c r="A32" s="135" t="s">
        <v>31</v>
      </c>
      <c r="B32" s="136">
        <f>SUM(B29:B31)</f>
        <v>6</v>
      </c>
      <c r="C32" s="229">
        <f>SUM(C29:C31)</f>
        <v>0.99999999999999989</v>
      </c>
    </row>
    <row r="33" spans="1:4" ht="15.75" thickBot="1" x14ac:dyDescent="0.3">
      <c r="A33" s="962" t="s">
        <v>560</v>
      </c>
      <c r="B33" s="1021"/>
      <c r="C33" s="966"/>
    </row>
    <row r="34" spans="1:4" x14ac:dyDescent="0.25">
      <c r="A34" s="357" t="s">
        <v>548</v>
      </c>
      <c r="B34" s="455">
        <v>1</v>
      </c>
      <c r="C34" s="369">
        <f>SUM(B34/$B$38)</f>
        <v>0.16666666666666666</v>
      </c>
      <c r="D34" s="35"/>
    </row>
    <row r="35" spans="1:4" x14ac:dyDescent="0.25">
      <c r="A35" s="357" t="s">
        <v>549</v>
      </c>
      <c r="B35" s="392">
        <v>1</v>
      </c>
      <c r="C35" s="376">
        <f>SUM(B35/$B$38)</f>
        <v>0.16666666666666666</v>
      </c>
    </row>
    <row r="36" spans="1:4" x14ac:dyDescent="0.25">
      <c r="A36" s="357" t="s">
        <v>550</v>
      </c>
      <c r="B36" s="392">
        <v>3</v>
      </c>
      <c r="C36" s="376">
        <v>0.499</v>
      </c>
    </row>
    <row r="37" spans="1:4" ht="15.75" thickBot="1" x14ac:dyDescent="0.3">
      <c r="A37" s="122" t="s">
        <v>551</v>
      </c>
      <c r="B37" s="394">
        <v>1</v>
      </c>
      <c r="C37" s="371">
        <f>SUM(B37/$B$38)</f>
        <v>0.16666666666666666</v>
      </c>
    </row>
    <row r="38" spans="1:4" ht="16.5" thickTop="1" thickBot="1" x14ac:dyDescent="0.3">
      <c r="A38" s="38" t="s">
        <v>31</v>
      </c>
      <c r="B38" s="131">
        <f>SUM(B34:B37)</f>
        <v>6</v>
      </c>
      <c r="C38" s="230">
        <f>SUM(B38/$B$38)</f>
        <v>1</v>
      </c>
    </row>
  </sheetData>
  <sheetProtection algorithmName="SHA-512" hashValue="scGEwJWxqG1p9IebiQDs7O91Ig8gAnmhK+Xn9VxOt2cUSS7D9gZdkuNmLk2u1b/3zSsN/Vd89nkLyzECW+u3zA==" saltValue="SSwB0fQWIBwFg1vfpJ8UZQ==" spinCount="100000" sheet="1" objects="1" scenarios="1"/>
  <mergeCells count="7">
    <mergeCell ref="A33:C33"/>
    <mergeCell ref="A22:C22"/>
    <mergeCell ref="A28:C28"/>
    <mergeCell ref="A1:C1"/>
    <mergeCell ref="A2:C2"/>
    <mergeCell ref="A4:C4"/>
    <mergeCell ref="A14:C14"/>
  </mergeCells>
  <printOptions horizontalCentered="1"/>
  <pageMargins left="0.7" right="0.7" top="1.0416666666666667" bottom="0.75" header="0.3" footer="0.3"/>
  <pageSetup orientation="portrait" r:id="rId1"/>
  <headerFooter>
    <oddHeader>&amp;L&amp;9
Semi-Annual Child Welfare Report&amp;C&amp;"-,Bold"&amp;14ARIZONA DEPARTMENT of CHILD SAFETY&amp;R&amp;9
January 01, 2018 through June 30, 2018</oddHeader>
    <oddFooter>&amp;CPage 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Layout" zoomScaleNormal="100" workbookViewId="0">
      <selection activeCell="F12" sqref="F12"/>
    </sheetView>
  </sheetViews>
  <sheetFormatPr defaultRowHeight="15" x14ac:dyDescent="0.25"/>
  <cols>
    <col min="1" max="3" width="27.7109375" customWidth="1"/>
  </cols>
  <sheetData>
    <row r="1" spans="1:3" ht="19.5" thickBot="1" x14ac:dyDescent="0.35">
      <c r="A1" s="1008" t="s">
        <v>195</v>
      </c>
      <c r="B1" s="1009"/>
      <c r="C1" s="1010"/>
    </row>
    <row r="2" spans="1:3" ht="16.5" thickBot="1" x14ac:dyDescent="0.3">
      <c r="A2" s="1124" t="s">
        <v>278</v>
      </c>
      <c r="B2" s="1125"/>
      <c r="C2" s="1126"/>
    </row>
    <row r="3" spans="1:3" ht="15.75" thickBot="1" x14ac:dyDescent="0.3">
      <c r="A3" s="227"/>
      <c r="B3" s="225" t="s">
        <v>58</v>
      </c>
      <c r="C3" s="226" t="s">
        <v>135</v>
      </c>
    </row>
    <row r="4" spans="1:3" ht="15.75" thickBot="1" x14ac:dyDescent="0.3">
      <c r="A4" s="962" t="s">
        <v>552</v>
      </c>
      <c r="B4" s="1021"/>
      <c r="C4" s="966"/>
    </row>
    <row r="5" spans="1:3" x14ac:dyDescent="0.25">
      <c r="A5" s="113" t="s">
        <v>183</v>
      </c>
      <c r="B5" s="462">
        <v>1082</v>
      </c>
      <c r="C5" s="376">
        <f>SUM(B5/B9)</f>
        <v>0.60957746478873243</v>
      </c>
    </row>
    <row r="6" spans="1:3" x14ac:dyDescent="0.25">
      <c r="A6" s="110" t="s">
        <v>184</v>
      </c>
      <c r="B6" s="392">
        <v>51</v>
      </c>
      <c r="C6" s="376">
        <f>SUM(B6/$B$9)</f>
        <v>2.8732394366197182E-2</v>
      </c>
    </row>
    <row r="7" spans="1:3" x14ac:dyDescent="0.25">
      <c r="A7" s="110" t="s">
        <v>185</v>
      </c>
      <c r="B7" s="392">
        <v>623</v>
      </c>
      <c r="C7" s="376">
        <f>SUM(B7/$B$9)</f>
        <v>0.35098591549295777</v>
      </c>
    </row>
    <row r="8" spans="1:3" ht="15.75" thickBot="1" x14ac:dyDescent="0.3">
      <c r="A8" s="111" t="s">
        <v>186</v>
      </c>
      <c r="B8" s="555">
        <v>19</v>
      </c>
      <c r="C8" s="374">
        <v>0.01</v>
      </c>
    </row>
    <row r="9" spans="1:3" ht="16.5" thickTop="1" thickBot="1" x14ac:dyDescent="0.3">
      <c r="A9" s="137" t="s">
        <v>31</v>
      </c>
      <c r="B9" s="556">
        <f>SUM(B5:B8)</f>
        <v>1775</v>
      </c>
      <c r="C9" s="229">
        <f>SUM(C5:C8)</f>
        <v>0.99929577464788744</v>
      </c>
    </row>
    <row r="10" spans="1:3" ht="15.75" thickBot="1" x14ac:dyDescent="0.3">
      <c r="A10" s="962" t="s">
        <v>553</v>
      </c>
      <c r="B10" s="1021"/>
      <c r="C10" s="966"/>
    </row>
    <row r="11" spans="1:3" x14ac:dyDescent="0.25">
      <c r="A11" s="113" t="s">
        <v>187</v>
      </c>
      <c r="B11" s="462">
        <v>577</v>
      </c>
      <c r="C11" s="376">
        <f>SUM(B11/$B$14)</f>
        <v>0.32507042253521129</v>
      </c>
    </row>
    <row r="12" spans="1:3" x14ac:dyDescent="0.25">
      <c r="A12" s="110" t="s">
        <v>188</v>
      </c>
      <c r="B12" s="392">
        <v>837</v>
      </c>
      <c r="C12" s="376">
        <f>SUM(B12/$B$14)</f>
        <v>0.47154929577464788</v>
      </c>
    </row>
    <row r="13" spans="1:3" ht="15.75" thickBot="1" x14ac:dyDescent="0.3">
      <c r="A13" s="111" t="s">
        <v>189</v>
      </c>
      <c r="B13" s="555">
        <v>361</v>
      </c>
      <c r="C13" s="374">
        <f>SUM(B13/$B$14)</f>
        <v>0.20338028169014086</v>
      </c>
    </row>
    <row r="14" spans="1:3" ht="16.5" thickTop="1" thickBot="1" x14ac:dyDescent="0.3">
      <c r="A14" s="135" t="s">
        <v>31</v>
      </c>
      <c r="B14" s="231">
        <f>SUM(B11:B13)</f>
        <v>1775</v>
      </c>
      <c r="C14" s="229">
        <f>SUM(C11:C13)</f>
        <v>1</v>
      </c>
    </row>
    <row r="15" spans="1:3" ht="15.75" thickBot="1" x14ac:dyDescent="0.3">
      <c r="A15" s="962" t="s">
        <v>554</v>
      </c>
      <c r="B15" s="1021"/>
      <c r="C15" s="966"/>
    </row>
    <row r="16" spans="1:3" x14ac:dyDescent="0.25">
      <c r="A16" s="112" t="s">
        <v>370</v>
      </c>
      <c r="B16" s="1131" t="s">
        <v>443</v>
      </c>
      <c r="C16" s="1132"/>
    </row>
    <row r="17" spans="1:3" x14ac:dyDescent="0.25">
      <c r="A17" s="104" t="s">
        <v>366</v>
      </c>
      <c r="B17" s="1127" t="s">
        <v>391</v>
      </c>
      <c r="C17" s="1128"/>
    </row>
    <row r="18" spans="1:3" ht="15.75" thickBot="1" x14ac:dyDescent="0.3">
      <c r="A18" s="108" t="s">
        <v>367</v>
      </c>
      <c r="B18" s="1129" t="s">
        <v>444</v>
      </c>
      <c r="C18" s="1130"/>
    </row>
    <row r="19" spans="1:3" ht="15.75" thickBot="1" x14ac:dyDescent="0.3">
      <c r="A19" s="962" t="s">
        <v>555</v>
      </c>
      <c r="B19" s="1021"/>
      <c r="C19" s="966"/>
    </row>
    <row r="20" spans="1:3" x14ac:dyDescent="0.25">
      <c r="A20" s="109" t="s">
        <v>370</v>
      </c>
      <c r="B20" s="1133" t="s">
        <v>441</v>
      </c>
      <c r="C20" s="1134"/>
    </row>
    <row r="21" spans="1:3" x14ac:dyDescent="0.25">
      <c r="A21" s="110" t="s">
        <v>366</v>
      </c>
      <c r="B21" s="1127" t="s">
        <v>392</v>
      </c>
      <c r="C21" s="1128"/>
    </row>
    <row r="22" spans="1:3" ht="15.75" thickBot="1" x14ac:dyDescent="0.3">
      <c r="A22" s="114" t="s">
        <v>367</v>
      </c>
      <c r="B22" s="1129" t="s">
        <v>442</v>
      </c>
      <c r="C22" s="1130"/>
    </row>
  </sheetData>
  <sheetProtection algorithmName="SHA-512" hashValue="eHAff7pzc6bJ/3Xw30c102SZlaHkB+hasEmDrijrDL7z4E8EQhLpithJREVAgIA0/AHsxh4avt1aemWnkptEtg==" saltValue="o1Ie2rhkVucygTW5HuxW0w==" spinCount="100000" sheet="1" objects="1" scenarios="1"/>
  <mergeCells count="12">
    <mergeCell ref="A4:C4"/>
    <mergeCell ref="A1:C1"/>
    <mergeCell ref="A2:C2"/>
    <mergeCell ref="A19:C19"/>
    <mergeCell ref="B20:C20"/>
    <mergeCell ref="B21:C21"/>
    <mergeCell ref="B22:C22"/>
    <mergeCell ref="A10:C10"/>
    <mergeCell ref="B17:C17"/>
    <mergeCell ref="B18:C18"/>
    <mergeCell ref="A15:C15"/>
    <mergeCell ref="B16:C16"/>
  </mergeCells>
  <printOptions horizontalCentered="1"/>
  <pageMargins left="0.7" right="0.7" top="1.0201149425287399" bottom="0.75" header="0.3" footer="0.3"/>
  <pageSetup orientation="portrait" r:id="rId1"/>
  <headerFooter>
    <oddHeader>&amp;L&amp;9
Semi-Annual Child Welfare Report&amp;C&amp;"-,Bold"&amp;14ARIZONA DEPARTMENT of CHILD SAFEY&amp;R&amp;9
January 01, 2018 through June 30, 2018</oddHeader>
    <oddFooter xml:space="preserve">&amp;CPage 24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view="pageLayout" zoomScaleNormal="100" workbookViewId="0">
      <selection activeCell="E8" sqref="E8"/>
    </sheetView>
  </sheetViews>
  <sheetFormatPr defaultRowHeight="15" x14ac:dyDescent="0.25"/>
  <cols>
    <col min="1" max="1" width="6.5703125" style="12" customWidth="1"/>
    <col min="2" max="2" width="18.140625" style="42" customWidth="1"/>
    <col min="3" max="3" width="12.85546875" style="12" customWidth="1"/>
    <col min="4" max="10" width="12.85546875" style="47" customWidth="1"/>
    <col min="11" max="11" width="12.85546875" style="12" customWidth="1"/>
    <col min="12" max="28" width="6" style="12" customWidth="1"/>
    <col min="29" max="16384" width="9.140625" style="12"/>
  </cols>
  <sheetData>
    <row r="1" spans="1:19" ht="18.75" customHeight="1" thickBot="1" x14ac:dyDescent="0.3">
      <c r="A1" s="1148" t="s">
        <v>561</v>
      </c>
      <c r="B1" s="1149"/>
      <c r="C1" s="1149"/>
      <c r="D1" s="1149"/>
      <c r="E1" s="1149"/>
      <c r="F1" s="1149"/>
      <c r="G1" s="1149"/>
      <c r="H1" s="1149"/>
      <c r="I1" s="1149"/>
      <c r="J1" s="1149"/>
      <c r="K1" s="1150"/>
    </row>
    <row r="2" spans="1:19" ht="19.5" thickBot="1" x14ac:dyDescent="0.3">
      <c r="A2" s="1138" t="s">
        <v>381</v>
      </c>
      <c r="B2" s="1139"/>
      <c r="C2" s="1139"/>
      <c r="D2" s="1139"/>
      <c r="E2" s="1139"/>
      <c r="F2" s="1139"/>
      <c r="G2" s="1139"/>
      <c r="H2" s="1139"/>
      <c r="I2" s="1139"/>
      <c r="J2" s="1139"/>
      <c r="K2" s="1140"/>
      <c r="L2" s="41"/>
    </row>
    <row r="3" spans="1:19" ht="20.100000000000001" customHeight="1" thickBot="1" x14ac:dyDescent="0.3">
      <c r="A3" s="202"/>
      <c r="B3" s="203"/>
      <c r="C3" s="204" t="s">
        <v>59</v>
      </c>
      <c r="D3" s="205" t="s">
        <v>60</v>
      </c>
      <c r="E3" s="205" t="s">
        <v>61</v>
      </c>
      <c r="F3" s="205" t="s">
        <v>62</v>
      </c>
      <c r="G3" s="205" t="s">
        <v>63</v>
      </c>
      <c r="H3" s="195" t="s">
        <v>476</v>
      </c>
      <c r="I3" s="195" t="s">
        <v>474</v>
      </c>
      <c r="J3" s="348" t="s">
        <v>475</v>
      </c>
      <c r="K3" s="201" t="s">
        <v>22</v>
      </c>
      <c r="L3" s="43"/>
    </row>
    <row r="4" spans="1:19" ht="21.75" customHeight="1" x14ac:dyDescent="0.25">
      <c r="A4" s="1141" t="s">
        <v>55</v>
      </c>
      <c r="B4" s="340" t="s">
        <v>486</v>
      </c>
      <c r="C4" s="557">
        <v>1728</v>
      </c>
      <c r="D4" s="558">
        <v>942</v>
      </c>
      <c r="E4" s="558">
        <v>599</v>
      </c>
      <c r="F4" s="558">
        <v>324</v>
      </c>
      <c r="G4" s="558">
        <v>1610</v>
      </c>
      <c r="H4" s="282"/>
      <c r="I4" s="558">
        <v>581</v>
      </c>
      <c r="J4" s="563">
        <v>87</v>
      </c>
      <c r="K4" s="344">
        <f>SUM(C4:J4)</f>
        <v>5871</v>
      </c>
      <c r="L4" s="44"/>
      <c r="S4" s="44"/>
    </row>
    <row r="5" spans="1:19" ht="21.75" customHeight="1" x14ac:dyDescent="0.25">
      <c r="A5" s="1142"/>
      <c r="B5" s="341" t="s">
        <v>57</v>
      </c>
      <c r="C5" s="559">
        <v>131</v>
      </c>
      <c r="D5" s="560">
        <v>93</v>
      </c>
      <c r="E5" s="560">
        <v>49</v>
      </c>
      <c r="F5" s="560">
        <v>13</v>
      </c>
      <c r="G5" s="560">
        <v>119</v>
      </c>
      <c r="H5" s="283"/>
      <c r="I5" s="560">
        <v>67</v>
      </c>
      <c r="J5" s="564">
        <v>10</v>
      </c>
      <c r="K5" s="345">
        <f>SUM(C5:J5)</f>
        <v>482</v>
      </c>
      <c r="L5" s="69"/>
      <c r="S5" s="44"/>
    </row>
    <row r="6" spans="1:19" ht="21.75" customHeight="1" thickBot="1" x14ac:dyDescent="0.3">
      <c r="A6" s="1143"/>
      <c r="B6" s="342" t="s">
        <v>56</v>
      </c>
      <c r="C6" s="561">
        <f>C4/C5</f>
        <v>13.190839694656489</v>
      </c>
      <c r="D6" s="562">
        <f>D4/D5</f>
        <v>10.129032258064516</v>
      </c>
      <c r="E6" s="562">
        <f>E4/E5</f>
        <v>12.224489795918368</v>
      </c>
      <c r="F6" s="562">
        <f>F4/F5</f>
        <v>24.923076923076923</v>
      </c>
      <c r="G6" s="562">
        <f>G4/G5</f>
        <v>13.529411764705882</v>
      </c>
      <c r="H6" s="353"/>
      <c r="I6" s="562">
        <f>I4/I5</f>
        <v>8.6716417910447756</v>
      </c>
      <c r="J6" s="565">
        <f>J4/J5</f>
        <v>8.6999999999999993</v>
      </c>
      <c r="K6" s="355">
        <f>SUM(C6:J6)</f>
        <v>91.368492227466959</v>
      </c>
      <c r="L6" s="44"/>
      <c r="S6" s="44"/>
    </row>
    <row r="7" spans="1:19" ht="3.75" customHeight="1" thickBot="1" x14ac:dyDescent="0.3">
      <c r="A7" s="197"/>
      <c r="B7" s="198"/>
      <c r="C7" s="351"/>
      <c r="D7" s="199"/>
      <c r="E7" s="199"/>
      <c r="F7" s="199"/>
      <c r="G7" s="199"/>
      <c r="H7" s="199"/>
      <c r="I7" s="199"/>
      <c r="J7" s="352"/>
      <c r="K7" s="752"/>
      <c r="L7" s="44"/>
      <c r="S7" s="44"/>
    </row>
    <row r="8" spans="1:19" s="45" customFormat="1" ht="21.75" customHeight="1" x14ac:dyDescent="0.25">
      <c r="A8" s="1144" t="s">
        <v>382</v>
      </c>
      <c r="B8" s="340" t="s">
        <v>58</v>
      </c>
      <c r="C8" s="559">
        <v>1264</v>
      </c>
      <c r="D8" s="560">
        <v>561</v>
      </c>
      <c r="E8" s="560">
        <v>316</v>
      </c>
      <c r="F8" s="560">
        <v>108</v>
      </c>
      <c r="G8" s="560">
        <v>1224</v>
      </c>
      <c r="H8" s="560">
        <v>1</v>
      </c>
      <c r="I8" s="560">
        <v>27</v>
      </c>
      <c r="J8" s="349"/>
      <c r="K8" s="345">
        <f>SUM(C8:J8)</f>
        <v>3501</v>
      </c>
      <c r="L8" s="44"/>
      <c r="S8" s="44"/>
    </row>
    <row r="9" spans="1:19" s="45" customFormat="1" ht="21.75" customHeight="1" x14ac:dyDescent="0.25">
      <c r="A9" s="1145"/>
      <c r="B9" s="341" t="s">
        <v>57</v>
      </c>
      <c r="C9" s="559">
        <v>47</v>
      </c>
      <c r="D9" s="560">
        <v>29</v>
      </c>
      <c r="E9" s="560">
        <v>15</v>
      </c>
      <c r="F9" s="560">
        <v>8</v>
      </c>
      <c r="G9" s="560">
        <v>51</v>
      </c>
      <c r="H9" s="283"/>
      <c r="I9" s="283"/>
      <c r="J9" s="350"/>
      <c r="K9" s="345">
        <f>SUM(C9:J9)</f>
        <v>150</v>
      </c>
      <c r="L9" s="69"/>
      <c r="S9" s="44"/>
    </row>
    <row r="10" spans="1:19" s="45" customFormat="1" ht="21.75" customHeight="1" thickBot="1" x14ac:dyDescent="0.3">
      <c r="A10" s="1146"/>
      <c r="B10" s="342" t="s">
        <v>56</v>
      </c>
      <c r="C10" s="561">
        <f>C8/C9</f>
        <v>26.893617021276597</v>
      </c>
      <c r="D10" s="562">
        <f>D8/D9</f>
        <v>19.344827586206897</v>
      </c>
      <c r="E10" s="562">
        <f t="shared" ref="E10:G10" si="0">E8/E9</f>
        <v>21.066666666666666</v>
      </c>
      <c r="F10" s="562">
        <f t="shared" si="0"/>
        <v>13.5</v>
      </c>
      <c r="G10" s="562">
        <f t="shared" si="0"/>
        <v>24</v>
      </c>
      <c r="H10" s="353"/>
      <c r="I10" s="353"/>
      <c r="J10" s="354"/>
      <c r="K10" s="355">
        <f>SUM(C10:J10)</f>
        <v>104.80511127415016</v>
      </c>
      <c r="L10" s="44"/>
      <c r="S10" s="44"/>
    </row>
    <row r="11" spans="1:19" ht="3.75" customHeight="1" thickBot="1" x14ac:dyDescent="0.3">
      <c r="A11" s="197"/>
      <c r="B11" s="198"/>
      <c r="C11" s="351"/>
      <c r="D11" s="199"/>
      <c r="E11" s="199"/>
      <c r="F11" s="199"/>
      <c r="G11" s="199"/>
      <c r="H11" s="199"/>
      <c r="I11" s="199"/>
      <c r="J11" s="352"/>
      <c r="K11" s="752"/>
    </row>
    <row r="12" spans="1:19" ht="21.75" customHeight="1" x14ac:dyDescent="0.25">
      <c r="A12" s="1144" t="s">
        <v>118</v>
      </c>
      <c r="B12" s="340" t="s">
        <v>58</v>
      </c>
      <c r="C12" s="557">
        <v>5786</v>
      </c>
      <c r="D12" s="558">
        <v>2317</v>
      </c>
      <c r="E12" s="558">
        <v>1215</v>
      </c>
      <c r="F12" s="558">
        <v>392</v>
      </c>
      <c r="G12" s="558">
        <v>4663</v>
      </c>
      <c r="H12" s="558">
        <v>86</v>
      </c>
      <c r="I12" s="558">
        <v>29</v>
      </c>
      <c r="J12" s="563">
        <v>3</v>
      </c>
      <c r="K12" s="344">
        <f>SUM(C12:J12)</f>
        <v>14491</v>
      </c>
      <c r="L12" s="44"/>
      <c r="S12" s="44"/>
    </row>
    <row r="13" spans="1:19" ht="21.75" customHeight="1" x14ac:dyDescent="0.25">
      <c r="A13" s="1145"/>
      <c r="B13" s="341" t="s">
        <v>57</v>
      </c>
      <c r="C13" s="559">
        <v>168</v>
      </c>
      <c r="D13" s="560">
        <v>169</v>
      </c>
      <c r="E13" s="560">
        <v>49</v>
      </c>
      <c r="F13" s="560">
        <v>24</v>
      </c>
      <c r="G13" s="560">
        <v>160</v>
      </c>
      <c r="H13" s="283"/>
      <c r="I13" s="283"/>
      <c r="J13" s="350"/>
      <c r="K13" s="345">
        <f>SUM(C13:J13)</f>
        <v>570</v>
      </c>
      <c r="L13" s="69"/>
      <c r="S13" s="44"/>
    </row>
    <row r="14" spans="1:19" ht="21.75" customHeight="1" thickBot="1" x14ac:dyDescent="0.3">
      <c r="A14" s="1146"/>
      <c r="B14" s="342" t="s">
        <v>56</v>
      </c>
      <c r="C14" s="561">
        <f>C12/C13</f>
        <v>34.44047619047619</v>
      </c>
      <c r="D14" s="562">
        <f>D12/D13</f>
        <v>13.710059171597633</v>
      </c>
      <c r="E14" s="562">
        <f t="shared" ref="E14:G14" si="1">E12/E13</f>
        <v>24.795918367346939</v>
      </c>
      <c r="F14" s="562">
        <f>F12/F13</f>
        <v>16.333333333333332</v>
      </c>
      <c r="G14" s="562">
        <f t="shared" si="1"/>
        <v>29.143750000000001</v>
      </c>
      <c r="H14" s="353"/>
      <c r="I14" s="353"/>
      <c r="J14" s="353"/>
      <c r="K14" s="355">
        <f>SUM(C14:J14)</f>
        <v>118.42353706275409</v>
      </c>
      <c r="L14" s="44"/>
      <c r="S14" s="44"/>
    </row>
    <row r="15" spans="1:19" ht="48" customHeight="1" thickBot="1" x14ac:dyDescent="0.3">
      <c r="A15" s="1147" t="s">
        <v>472</v>
      </c>
      <c r="B15" s="1147"/>
      <c r="C15" s="1147"/>
      <c r="D15" s="1147"/>
      <c r="E15" s="1147"/>
      <c r="F15" s="1147"/>
      <c r="G15" s="1147"/>
      <c r="H15" s="1147"/>
      <c r="I15" s="1147"/>
      <c r="J15" s="1147"/>
      <c r="K15" s="1147"/>
    </row>
    <row r="16" spans="1:19" ht="16.5" thickBot="1" x14ac:dyDescent="0.3">
      <c r="A16" s="1138" t="s">
        <v>384</v>
      </c>
      <c r="B16" s="1139"/>
      <c r="C16" s="1139"/>
      <c r="D16" s="1139"/>
      <c r="E16" s="1139"/>
      <c r="F16" s="1139"/>
      <c r="G16" s="1139"/>
      <c r="H16" s="1139"/>
      <c r="I16" s="1139"/>
      <c r="J16" s="1139"/>
      <c r="K16" s="1140"/>
    </row>
    <row r="17" spans="1:13" ht="21.75" customHeight="1" thickBot="1" x14ac:dyDescent="0.3">
      <c r="A17" s="202"/>
      <c r="B17" s="339"/>
      <c r="C17" s="346" t="s">
        <v>59</v>
      </c>
      <c r="D17" s="347" t="s">
        <v>60</v>
      </c>
      <c r="E17" s="347" t="s">
        <v>61</v>
      </c>
      <c r="F17" s="347" t="s">
        <v>62</v>
      </c>
      <c r="G17" s="347" t="s">
        <v>63</v>
      </c>
      <c r="H17" s="195" t="s">
        <v>473</v>
      </c>
      <c r="I17" s="195" t="s">
        <v>474</v>
      </c>
      <c r="J17" s="348" t="s">
        <v>475</v>
      </c>
      <c r="K17" s="343" t="s">
        <v>22</v>
      </c>
    </row>
    <row r="18" spans="1:13" ht="22.5" customHeight="1" x14ac:dyDescent="0.25">
      <c r="A18" s="1141" t="s">
        <v>55</v>
      </c>
      <c r="B18" s="340" t="s">
        <v>487</v>
      </c>
      <c r="C18" s="557">
        <v>1542</v>
      </c>
      <c r="D18" s="558">
        <v>541</v>
      </c>
      <c r="E18" s="558">
        <v>304</v>
      </c>
      <c r="F18" s="558">
        <v>111</v>
      </c>
      <c r="G18" s="558">
        <v>1021</v>
      </c>
      <c r="H18" s="282"/>
      <c r="I18" s="282"/>
      <c r="J18" s="349"/>
      <c r="K18" s="662">
        <f>SUM(C18:H18)</f>
        <v>3519</v>
      </c>
    </row>
    <row r="19" spans="1:13" ht="22.5" customHeight="1" x14ac:dyDescent="0.25">
      <c r="A19" s="1142"/>
      <c r="B19" s="341" t="s">
        <v>57</v>
      </c>
      <c r="C19" s="559">
        <v>108</v>
      </c>
      <c r="D19" s="560">
        <v>38</v>
      </c>
      <c r="E19" s="560">
        <v>21</v>
      </c>
      <c r="F19" s="560">
        <v>7</v>
      </c>
      <c r="G19" s="560">
        <v>71</v>
      </c>
      <c r="H19" s="283"/>
      <c r="I19" s="283"/>
      <c r="J19" s="350"/>
      <c r="K19" s="663">
        <f t="shared" ref="K19:K20" si="2">SUM(C19:H19)</f>
        <v>245</v>
      </c>
    </row>
    <row r="20" spans="1:13" ht="22.5" customHeight="1" thickBot="1" x14ac:dyDescent="0.3">
      <c r="A20" s="1143"/>
      <c r="B20" s="342" t="s">
        <v>56</v>
      </c>
      <c r="C20" s="561">
        <f>C18/C19</f>
        <v>14.277777777777779</v>
      </c>
      <c r="D20" s="562">
        <f>D18/D19</f>
        <v>14.236842105263158</v>
      </c>
      <c r="E20" s="562">
        <f>E18/E19</f>
        <v>14.476190476190476</v>
      </c>
      <c r="F20" s="562">
        <f>F18/F19</f>
        <v>15.857142857142858</v>
      </c>
      <c r="G20" s="562">
        <f>G18/G19</f>
        <v>14.380281690140846</v>
      </c>
      <c r="H20" s="353"/>
      <c r="I20" s="353"/>
      <c r="J20" s="354"/>
      <c r="K20" s="664">
        <f t="shared" si="2"/>
        <v>73.228234906515112</v>
      </c>
    </row>
    <row r="21" spans="1:13" ht="3.75" customHeight="1" thickBot="1" x14ac:dyDescent="0.3">
      <c r="A21" s="197"/>
      <c r="B21" s="198"/>
      <c r="C21" s="351"/>
      <c r="D21" s="199"/>
      <c r="E21" s="199"/>
      <c r="F21" s="199"/>
      <c r="G21" s="199"/>
      <c r="H21" s="199"/>
      <c r="I21" s="199"/>
      <c r="J21" s="352"/>
      <c r="K21" s="200"/>
    </row>
    <row r="22" spans="1:13" ht="22.5" customHeight="1" x14ac:dyDescent="0.25">
      <c r="A22" s="1144" t="s">
        <v>382</v>
      </c>
      <c r="B22" s="340" t="s">
        <v>383</v>
      </c>
      <c r="C22" s="557">
        <v>1595</v>
      </c>
      <c r="D22" s="558">
        <v>1091</v>
      </c>
      <c r="E22" s="558">
        <v>469</v>
      </c>
      <c r="F22" s="558">
        <v>254</v>
      </c>
      <c r="G22" s="558">
        <v>1646</v>
      </c>
      <c r="H22" s="282"/>
      <c r="I22" s="282"/>
      <c r="J22" s="349"/>
      <c r="K22" s="662">
        <f>SUM(C22:J22)</f>
        <v>5055</v>
      </c>
    </row>
    <row r="23" spans="1:13" ht="22.5" customHeight="1" x14ac:dyDescent="0.25">
      <c r="A23" s="1145"/>
      <c r="B23" s="341" t="s">
        <v>57</v>
      </c>
      <c r="C23" s="559">
        <v>50</v>
      </c>
      <c r="D23" s="560">
        <v>34</v>
      </c>
      <c r="E23" s="560">
        <v>15</v>
      </c>
      <c r="F23" s="560">
        <v>8</v>
      </c>
      <c r="G23" s="560">
        <v>52</v>
      </c>
      <c r="H23" s="283"/>
      <c r="I23" s="283"/>
      <c r="J23" s="350"/>
      <c r="K23" s="663">
        <f t="shared" ref="K23:K24" si="3">SUM(C23:J23)</f>
        <v>159</v>
      </c>
    </row>
    <row r="24" spans="1:13" ht="22.5" customHeight="1" thickBot="1" x14ac:dyDescent="0.3">
      <c r="A24" s="1146"/>
      <c r="B24" s="342" t="s">
        <v>56</v>
      </c>
      <c r="C24" s="561">
        <f>C22/C23</f>
        <v>31.9</v>
      </c>
      <c r="D24" s="562">
        <f>D22/D23</f>
        <v>32.088235294117645</v>
      </c>
      <c r="E24" s="562">
        <f t="shared" ref="E24:G24" si="4">E22/E23</f>
        <v>31.266666666666666</v>
      </c>
      <c r="F24" s="562">
        <f t="shared" si="4"/>
        <v>31.75</v>
      </c>
      <c r="G24" s="562">
        <f t="shared" si="4"/>
        <v>31.653846153846153</v>
      </c>
      <c r="H24" s="353"/>
      <c r="I24" s="353"/>
      <c r="J24" s="354"/>
      <c r="K24" s="664">
        <f t="shared" si="3"/>
        <v>158.65874811463047</v>
      </c>
    </row>
    <row r="25" spans="1:13" ht="3.75" customHeight="1" thickBot="1" x14ac:dyDescent="0.3">
      <c r="A25" s="197"/>
      <c r="B25" s="198"/>
      <c r="C25" s="351"/>
      <c r="D25" s="199"/>
      <c r="E25" s="199"/>
      <c r="F25" s="199"/>
      <c r="G25" s="199"/>
      <c r="H25" s="199"/>
      <c r="I25" s="199"/>
      <c r="J25" s="352"/>
      <c r="K25" s="200"/>
    </row>
    <row r="26" spans="1:13" ht="22.5" customHeight="1" x14ac:dyDescent="0.25">
      <c r="A26" s="1144" t="s">
        <v>118</v>
      </c>
      <c r="B26" s="340" t="s">
        <v>58</v>
      </c>
      <c r="C26" s="557">
        <v>5995</v>
      </c>
      <c r="D26" s="558">
        <v>2558</v>
      </c>
      <c r="E26" s="558">
        <v>1228</v>
      </c>
      <c r="F26" s="558">
        <v>419</v>
      </c>
      <c r="G26" s="558">
        <v>4981</v>
      </c>
      <c r="H26" s="558">
        <v>19</v>
      </c>
      <c r="I26" s="558">
        <v>8</v>
      </c>
      <c r="J26" s="563">
        <v>15</v>
      </c>
      <c r="K26" s="662">
        <f>SUM(C26:J26)</f>
        <v>15223</v>
      </c>
      <c r="M26" s="356"/>
    </row>
    <row r="27" spans="1:13" ht="22.5" customHeight="1" x14ac:dyDescent="0.25">
      <c r="A27" s="1145"/>
      <c r="B27" s="341" t="s">
        <v>57</v>
      </c>
      <c r="C27" s="559">
        <v>247</v>
      </c>
      <c r="D27" s="560">
        <v>105</v>
      </c>
      <c r="E27" s="560">
        <v>50</v>
      </c>
      <c r="F27" s="560">
        <v>17</v>
      </c>
      <c r="G27" s="560">
        <v>205</v>
      </c>
      <c r="H27" s="560">
        <v>1</v>
      </c>
      <c r="I27" s="283"/>
      <c r="J27" s="564">
        <v>1</v>
      </c>
      <c r="K27" s="663">
        <f t="shared" ref="K27:K28" si="5">SUM(C27:J27)</f>
        <v>626</v>
      </c>
    </row>
    <row r="28" spans="1:13" ht="22.5" customHeight="1" thickBot="1" x14ac:dyDescent="0.3">
      <c r="A28" s="1146"/>
      <c r="B28" s="342" t="s">
        <v>56</v>
      </c>
      <c r="C28" s="561">
        <f>C26/C27</f>
        <v>24.271255060728745</v>
      </c>
      <c r="D28" s="562">
        <f t="shared" ref="D28:G28" si="6">D26/D27</f>
        <v>24.361904761904761</v>
      </c>
      <c r="E28" s="562">
        <f t="shared" si="6"/>
        <v>24.56</v>
      </c>
      <c r="F28" s="562">
        <f t="shared" si="6"/>
        <v>24.647058823529413</v>
      </c>
      <c r="G28" s="562">
        <f t="shared" si="6"/>
        <v>24.297560975609755</v>
      </c>
      <c r="H28" s="562">
        <f>H26/H27</f>
        <v>19</v>
      </c>
      <c r="I28" s="353"/>
      <c r="J28" s="565">
        <f>J26/J27</f>
        <v>15</v>
      </c>
      <c r="K28" s="664">
        <f t="shared" si="5"/>
        <v>156.13777962177267</v>
      </c>
    </row>
    <row r="29" spans="1:13" ht="18.75" customHeight="1" x14ac:dyDescent="0.25">
      <c r="A29" s="1135" t="s">
        <v>515</v>
      </c>
      <c r="B29" s="1136"/>
      <c r="C29" s="1136"/>
      <c r="D29" s="1136"/>
      <c r="E29" s="1136"/>
      <c r="F29" s="1136"/>
      <c r="G29" s="1136"/>
      <c r="H29" s="1136"/>
      <c r="I29" s="1136"/>
      <c r="J29" s="1136"/>
      <c r="K29" s="1137"/>
    </row>
    <row r="30" spans="1:13" x14ac:dyDescent="0.25">
      <c r="B30" s="12"/>
      <c r="D30" s="12"/>
      <c r="E30" s="12"/>
      <c r="F30" s="12"/>
      <c r="G30" s="12"/>
      <c r="H30" s="12"/>
      <c r="I30" s="12"/>
      <c r="J30" s="12"/>
    </row>
  </sheetData>
  <sheetProtection algorithmName="SHA-512" hashValue="7Tkx4LMf3I5Vg44YYxTlXam5gSgfSz5/IhygHDFdIYB3QxvJEtYSpLafAKOfPEWQcUsPArf3D55wJyfGoICvXg==" saltValue="9wx8KAz3wXvCU6P47FcSIw==" spinCount="100000" sheet="1" objects="1" scenarios="1"/>
  <mergeCells count="11">
    <mergeCell ref="A15:K15"/>
    <mergeCell ref="A1:K1"/>
    <mergeCell ref="A2:K2"/>
    <mergeCell ref="A4:A6"/>
    <mergeCell ref="A8:A10"/>
    <mergeCell ref="A12:A14"/>
    <mergeCell ref="A29:K29"/>
    <mergeCell ref="A16:K16"/>
    <mergeCell ref="A18:A20"/>
    <mergeCell ref="A22:A24"/>
    <mergeCell ref="A26:A28"/>
  </mergeCells>
  <printOptions horizontalCentered="1"/>
  <pageMargins left="0.2" right="0.2" top="0.69" bottom="0" header="0.3" footer="0.3"/>
  <pageSetup scale="96" firstPageNumber="25" fitToHeight="2" orientation="landscape" useFirstPageNumber="1" r:id="rId1"/>
  <headerFooter>
    <oddHeader>&amp;L&amp;9
Semi-Annual Child Welfare Report&amp;C&amp;"-,Bold"&amp;14ARIZONA DEPARTMENT of CHILD SAFETY&amp;R&amp;9
January 01, 2018 through June 30, 2018</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98"/>
  <sheetViews>
    <sheetView showWhiteSpace="0" view="pageLayout" zoomScale="85" zoomScaleNormal="100" zoomScalePageLayoutView="85" workbookViewId="0">
      <selection activeCell="F12" sqref="F12"/>
    </sheetView>
  </sheetViews>
  <sheetFormatPr defaultColWidth="9.140625" defaultRowHeight="15.75" x14ac:dyDescent="0.25"/>
  <cols>
    <col min="1" max="1" width="9.7109375" style="1" customWidth="1"/>
    <col min="2" max="2" width="138.140625" style="1" customWidth="1"/>
    <col min="3" max="9" width="9.7109375" style="1" customWidth="1"/>
    <col min="10" max="16384" width="9.140625" style="1"/>
  </cols>
  <sheetData>
    <row r="1" spans="2:2" ht="27.75" x14ac:dyDescent="0.25">
      <c r="B1" s="749" t="s">
        <v>499</v>
      </c>
    </row>
    <row r="3" spans="2:2" ht="236.25" x14ac:dyDescent="0.25">
      <c r="B3" s="744" t="s">
        <v>498</v>
      </c>
    </row>
    <row r="95" spans="2:2" ht="161.25" customHeight="1" x14ac:dyDescent="0.25"/>
    <row r="96" spans="2:2" ht="297.75" customHeight="1" x14ac:dyDescent="0.25">
      <c r="B96" s="743" t="s">
        <v>497</v>
      </c>
    </row>
    <row r="97" spans="2:2" ht="205.5" customHeight="1" x14ac:dyDescent="0.25">
      <c r="B97" s="743" t="s">
        <v>496</v>
      </c>
    </row>
    <row r="98" spans="2:2" ht="327.75" customHeight="1" x14ac:dyDescent="0.25">
      <c r="B98" s="743" t="s">
        <v>586</v>
      </c>
    </row>
  </sheetData>
  <sheetProtection algorithmName="SHA-512" hashValue="zmdJ1b1L6KssL3dDEActcRBZ3OckPCfThZv8sZXIxSYzOmgwO80ztQXRxKoKIT0ACO5eVG8wDsQdjWFvZ4RJBg==" saltValue="NLXDErNnrqdvwYZ041yETg==" spinCount="100000" sheet="1" objects="1" scenarios="1"/>
  <printOptions horizontalCentered="1"/>
  <pageMargins left="0.7" right="0.7" top="0.75" bottom="0.75" header="0.3" footer="0.3"/>
  <pageSetup scale="57" fitToHeight="6" orientation="portrait" useFirstPageNumber="1" r:id="rId1"/>
  <headerFooter>
    <oddHeader>&amp;L&amp;9
Semi-Annual Child Welfare Report&amp;C&amp;"-,Bold"&amp;16ARIZONA DEPARTMENT of CHILD SAFETY&amp;R&amp;9
January 01, 2018 through June 30, 2018</oddHeader>
    <oddFooter>&amp;CPage &amp;P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Layout" zoomScaleNormal="100" workbookViewId="0">
      <selection activeCell="F5" sqref="F5"/>
    </sheetView>
  </sheetViews>
  <sheetFormatPr defaultRowHeight="15" x14ac:dyDescent="0.25"/>
  <cols>
    <col min="1" max="1" width="5.5703125" style="12" customWidth="1"/>
    <col min="2" max="2" width="18.140625" style="42" customWidth="1"/>
    <col min="3" max="3" width="13.42578125" style="12" customWidth="1"/>
    <col min="4" max="11" width="13.42578125" style="47" customWidth="1"/>
    <col min="12" max="24" width="6" style="12" customWidth="1"/>
    <col min="25" max="16384" width="9.140625" style="12"/>
  </cols>
  <sheetData>
    <row r="1" spans="1:11" s="196" customFormat="1" ht="26.25" customHeight="1" thickBot="1" x14ac:dyDescent="0.4">
      <c r="A1" s="1170" t="s">
        <v>562</v>
      </c>
      <c r="B1" s="1171"/>
      <c r="C1" s="1171"/>
      <c r="D1" s="1171"/>
      <c r="E1" s="1171"/>
      <c r="F1" s="1171"/>
      <c r="G1" s="1171"/>
      <c r="H1" s="1171"/>
      <c r="I1" s="1171"/>
      <c r="J1" s="1171"/>
      <c r="K1" s="1172"/>
    </row>
    <row r="2" spans="1:11" ht="15.75" thickBot="1" x14ac:dyDescent="0.3">
      <c r="A2" s="1164" t="s">
        <v>264</v>
      </c>
      <c r="B2" s="1165"/>
      <c r="C2" s="1165"/>
      <c r="D2" s="1165"/>
      <c r="E2" s="1165"/>
      <c r="F2" s="1165"/>
      <c r="G2" s="1165"/>
      <c r="H2" s="1165"/>
      <c r="I2" s="1165"/>
      <c r="J2" s="1165"/>
      <c r="K2" s="1166"/>
    </row>
    <row r="3" spans="1:11" ht="18" thickBot="1" x14ac:dyDescent="0.3">
      <c r="A3" s="1167"/>
      <c r="B3" s="1168"/>
      <c r="C3" s="1169"/>
      <c r="D3" s="380" t="s">
        <v>59</v>
      </c>
      <c r="E3" s="379" t="s">
        <v>60</v>
      </c>
      <c r="F3" s="379" t="s">
        <v>61</v>
      </c>
      <c r="G3" s="379" t="s">
        <v>62</v>
      </c>
      <c r="H3" s="379" t="s">
        <v>63</v>
      </c>
      <c r="I3" s="379" t="s">
        <v>402</v>
      </c>
      <c r="J3" s="379" t="s">
        <v>64</v>
      </c>
      <c r="K3" s="206" t="s">
        <v>31</v>
      </c>
    </row>
    <row r="4" spans="1:11" x14ac:dyDescent="0.25">
      <c r="A4" s="1173" t="s">
        <v>65</v>
      </c>
      <c r="B4" s="1174"/>
      <c r="C4" s="1174"/>
      <c r="D4" s="588">
        <v>420</v>
      </c>
      <c r="E4" s="589">
        <v>285</v>
      </c>
      <c r="F4" s="589">
        <v>129</v>
      </c>
      <c r="G4" s="589">
        <v>52</v>
      </c>
      <c r="H4" s="589">
        <v>411</v>
      </c>
      <c r="I4" s="589">
        <v>84</v>
      </c>
      <c r="J4" s="590">
        <v>25</v>
      </c>
      <c r="K4" s="591">
        <f>SUM(D4:J4)</f>
        <v>1406</v>
      </c>
    </row>
    <row r="5" spans="1:11" ht="17.25" x14ac:dyDescent="0.25">
      <c r="A5" s="1158" t="s">
        <v>401</v>
      </c>
      <c r="B5" s="1159"/>
      <c r="C5" s="1159"/>
      <c r="D5" s="592">
        <v>323</v>
      </c>
      <c r="E5" s="593">
        <v>245</v>
      </c>
      <c r="F5" s="593">
        <v>96</v>
      </c>
      <c r="G5" s="593">
        <v>34</v>
      </c>
      <c r="H5" s="593">
        <v>328</v>
      </c>
      <c r="I5" s="593">
        <v>76</v>
      </c>
      <c r="J5" s="594">
        <v>21</v>
      </c>
      <c r="K5" s="595">
        <f>SUM(D5:J5)</f>
        <v>1123</v>
      </c>
    </row>
    <row r="6" spans="1:11" x14ac:dyDescent="0.25">
      <c r="A6" s="1156" t="s">
        <v>66</v>
      </c>
      <c r="B6" s="1157"/>
      <c r="C6" s="1157"/>
      <c r="D6" s="592">
        <v>78</v>
      </c>
      <c r="E6" s="593">
        <v>19</v>
      </c>
      <c r="F6" s="593">
        <v>21</v>
      </c>
      <c r="G6" s="593">
        <v>9</v>
      </c>
      <c r="H6" s="593">
        <v>74</v>
      </c>
      <c r="I6" s="593">
        <v>9</v>
      </c>
      <c r="J6" s="594">
        <v>2</v>
      </c>
      <c r="K6" s="595">
        <f>SUM(D6:J6)</f>
        <v>212</v>
      </c>
    </row>
    <row r="7" spans="1:11" ht="15.75" thickBot="1" x14ac:dyDescent="0.3">
      <c r="A7" s="1158" t="s">
        <v>400</v>
      </c>
      <c r="B7" s="1159"/>
      <c r="C7" s="1159"/>
      <c r="D7" s="596">
        <f t="shared" ref="D7:K7" si="0">D5+D6</f>
        <v>401</v>
      </c>
      <c r="E7" s="597">
        <f t="shared" si="0"/>
        <v>264</v>
      </c>
      <c r="F7" s="597">
        <f t="shared" si="0"/>
        <v>117</v>
      </c>
      <c r="G7" s="597">
        <f t="shared" si="0"/>
        <v>43</v>
      </c>
      <c r="H7" s="597">
        <f t="shared" si="0"/>
        <v>402</v>
      </c>
      <c r="I7" s="597">
        <f t="shared" si="0"/>
        <v>85</v>
      </c>
      <c r="J7" s="598">
        <f t="shared" si="0"/>
        <v>23</v>
      </c>
      <c r="K7" s="599">
        <f t="shared" si="0"/>
        <v>1335</v>
      </c>
    </row>
    <row r="8" spans="1:11" ht="18" customHeight="1" thickTop="1" thickBot="1" x14ac:dyDescent="0.3">
      <c r="A8" s="1160" t="s">
        <v>67</v>
      </c>
      <c r="B8" s="1161"/>
      <c r="C8" s="1161"/>
      <c r="D8" s="600">
        <f t="shared" ref="D8:K8" si="1">D4-D7</f>
        <v>19</v>
      </c>
      <c r="E8" s="601">
        <f t="shared" si="1"/>
        <v>21</v>
      </c>
      <c r="F8" s="601">
        <f t="shared" si="1"/>
        <v>12</v>
      </c>
      <c r="G8" s="601">
        <f t="shared" si="1"/>
        <v>9</v>
      </c>
      <c r="H8" s="601">
        <f t="shared" si="1"/>
        <v>9</v>
      </c>
      <c r="I8" s="665">
        <f t="shared" si="1"/>
        <v>-1</v>
      </c>
      <c r="J8" s="666">
        <f t="shared" si="1"/>
        <v>2</v>
      </c>
      <c r="K8" s="667">
        <f t="shared" si="1"/>
        <v>71</v>
      </c>
    </row>
    <row r="9" spans="1:11" ht="7.5" customHeight="1" x14ac:dyDescent="0.25">
      <c r="A9" s="158"/>
      <c r="B9" s="159"/>
      <c r="C9" s="159"/>
      <c r="D9" s="155"/>
      <c r="E9" s="155"/>
      <c r="F9" s="155"/>
      <c r="G9" s="155"/>
      <c r="H9" s="155"/>
      <c r="I9" s="155"/>
      <c r="J9" s="155"/>
      <c r="K9" s="156"/>
    </row>
    <row r="10" spans="1:11" ht="15.75" thickBot="1" x14ac:dyDescent="0.3">
      <c r="A10" s="1162" t="s">
        <v>68</v>
      </c>
      <c r="B10" s="1162"/>
      <c r="C10" s="1162"/>
      <c r="D10" s="1162"/>
      <c r="E10" s="1162"/>
      <c r="F10" s="1162"/>
      <c r="G10" s="1162"/>
      <c r="H10" s="1162"/>
      <c r="I10" s="1162"/>
      <c r="J10" s="1162"/>
      <c r="K10" s="1163"/>
    </row>
    <row r="11" spans="1:11" ht="15.75" thickBot="1" x14ac:dyDescent="0.3">
      <c r="A11" s="1164" t="s">
        <v>278</v>
      </c>
      <c r="B11" s="1165"/>
      <c r="C11" s="1165"/>
      <c r="D11" s="1165"/>
      <c r="E11" s="1165"/>
      <c r="F11" s="1165"/>
      <c r="G11" s="1165"/>
      <c r="H11" s="1165"/>
      <c r="I11" s="1165"/>
      <c r="J11" s="1165"/>
      <c r="K11" s="1166"/>
    </row>
    <row r="12" spans="1:11" ht="15.75" thickBot="1" x14ac:dyDescent="0.3">
      <c r="A12" s="1167"/>
      <c r="B12" s="1168"/>
      <c r="C12" s="1169"/>
      <c r="D12" s="204" t="s">
        <v>59</v>
      </c>
      <c r="E12" s="205" t="s">
        <v>60</v>
      </c>
      <c r="F12" s="205" t="s">
        <v>61</v>
      </c>
      <c r="G12" s="205" t="s">
        <v>62</v>
      </c>
      <c r="H12" s="205" t="s">
        <v>63</v>
      </c>
      <c r="I12" s="205" t="s">
        <v>69</v>
      </c>
      <c r="J12" s="205" t="s">
        <v>64</v>
      </c>
      <c r="K12" s="206" t="s">
        <v>31</v>
      </c>
    </row>
    <row r="13" spans="1:11" x14ac:dyDescent="0.25">
      <c r="A13" s="160"/>
      <c r="B13" s="1151" t="s">
        <v>70</v>
      </c>
      <c r="C13" s="1152"/>
      <c r="D13" s="578">
        <v>85</v>
      </c>
      <c r="E13" s="578">
        <v>18</v>
      </c>
      <c r="F13" s="578">
        <v>20</v>
      </c>
      <c r="G13" s="578">
        <v>9</v>
      </c>
      <c r="H13" s="578">
        <v>84</v>
      </c>
      <c r="I13" s="578">
        <v>10</v>
      </c>
      <c r="J13" s="861">
        <v>0</v>
      </c>
      <c r="K13" s="864">
        <f>SUM(D13:J13)</f>
        <v>226</v>
      </c>
    </row>
    <row r="14" spans="1:11" x14ac:dyDescent="0.25">
      <c r="A14" s="161"/>
      <c r="B14" s="1153" t="s">
        <v>268</v>
      </c>
      <c r="C14" s="1154"/>
      <c r="D14" s="578">
        <v>0</v>
      </c>
      <c r="E14" s="578">
        <v>0</v>
      </c>
      <c r="F14" s="578">
        <v>0</v>
      </c>
      <c r="G14" s="578">
        <v>0</v>
      </c>
      <c r="H14" s="578">
        <v>0</v>
      </c>
      <c r="I14" s="578">
        <v>0</v>
      </c>
      <c r="J14" s="861">
        <v>0</v>
      </c>
      <c r="K14" s="865">
        <f>SUM(D14:I14)</f>
        <v>0</v>
      </c>
    </row>
    <row r="15" spans="1:11" ht="15" customHeight="1" x14ac:dyDescent="0.25">
      <c r="A15" s="1155" t="s">
        <v>269</v>
      </c>
      <c r="B15" s="1153"/>
      <c r="C15" s="1154"/>
      <c r="D15" s="578">
        <v>0</v>
      </c>
      <c r="E15" s="578">
        <v>0</v>
      </c>
      <c r="F15" s="578">
        <v>0</v>
      </c>
      <c r="G15" s="578">
        <v>0</v>
      </c>
      <c r="H15" s="578">
        <v>0</v>
      </c>
      <c r="I15" s="578">
        <v>0</v>
      </c>
      <c r="J15" s="861">
        <v>0</v>
      </c>
      <c r="K15" s="865">
        <f>SUM(D15:I15)</f>
        <v>0</v>
      </c>
    </row>
    <row r="16" spans="1:11" ht="15" customHeight="1" x14ac:dyDescent="0.25">
      <c r="A16" s="1155" t="s">
        <v>399</v>
      </c>
      <c r="B16" s="1153"/>
      <c r="C16" s="1154"/>
      <c r="D16" s="578">
        <v>16</v>
      </c>
      <c r="E16" s="578">
        <v>11</v>
      </c>
      <c r="F16" s="578">
        <v>8</v>
      </c>
      <c r="G16" s="578">
        <v>0</v>
      </c>
      <c r="H16" s="578">
        <v>17</v>
      </c>
      <c r="I16" s="578">
        <v>0</v>
      </c>
      <c r="J16" s="861">
        <v>2</v>
      </c>
      <c r="K16" s="865">
        <f>SUM(D16:J16)</f>
        <v>54</v>
      </c>
    </row>
    <row r="17" spans="1:11" ht="15.75" thickBot="1" x14ac:dyDescent="0.3">
      <c r="A17" s="1188" t="s">
        <v>71</v>
      </c>
      <c r="B17" s="1189"/>
      <c r="C17" s="1190"/>
      <c r="D17" s="584">
        <v>0</v>
      </c>
      <c r="E17" s="585">
        <v>0</v>
      </c>
      <c r="F17" s="585">
        <v>0</v>
      </c>
      <c r="G17" s="585">
        <v>0</v>
      </c>
      <c r="H17" s="585">
        <v>0</v>
      </c>
      <c r="I17" s="585">
        <v>0</v>
      </c>
      <c r="J17" s="862">
        <v>0</v>
      </c>
      <c r="K17" s="866">
        <f>SUM(D17:J17)</f>
        <v>0</v>
      </c>
    </row>
    <row r="18" spans="1:11" ht="16.5" thickTop="1" thickBot="1" x14ac:dyDescent="0.3">
      <c r="A18" s="207"/>
      <c r="B18" s="1195" t="s">
        <v>72</v>
      </c>
      <c r="C18" s="1196"/>
      <c r="D18" s="586">
        <f t="shared" ref="D18:K18" si="2">SUM(D13:D17)</f>
        <v>101</v>
      </c>
      <c r="E18" s="587">
        <f t="shared" si="2"/>
        <v>29</v>
      </c>
      <c r="F18" s="587">
        <f t="shared" si="2"/>
        <v>28</v>
      </c>
      <c r="G18" s="587">
        <f t="shared" si="2"/>
        <v>9</v>
      </c>
      <c r="H18" s="587">
        <f t="shared" si="2"/>
        <v>101</v>
      </c>
      <c r="I18" s="587">
        <f t="shared" si="2"/>
        <v>10</v>
      </c>
      <c r="J18" s="863">
        <f t="shared" si="2"/>
        <v>2</v>
      </c>
      <c r="K18" s="867">
        <f t="shared" si="2"/>
        <v>280</v>
      </c>
    </row>
    <row r="19" spans="1:11" ht="7.5" customHeight="1" thickBot="1" x14ac:dyDescent="0.3">
      <c r="A19" s="158"/>
      <c r="B19" s="159"/>
      <c r="C19" s="159"/>
      <c r="D19" s="155"/>
      <c r="E19" s="155"/>
      <c r="F19" s="155"/>
      <c r="G19" s="155"/>
      <c r="H19" s="155"/>
      <c r="I19" s="155"/>
      <c r="J19" s="155"/>
      <c r="K19" s="156"/>
    </row>
    <row r="20" spans="1:11" ht="15.75" thickBot="1" x14ac:dyDescent="0.3">
      <c r="A20" s="1184" t="s">
        <v>73</v>
      </c>
      <c r="B20" s="1185"/>
      <c r="C20" s="1185"/>
      <c r="D20" s="1185"/>
      <c r="E20" s="1185"/>
      <c r="F20" s="1185"/>
      <c r="G20" s="1185"/>
      <c r="H20" s="1185"/>
      <c r="I20" s="1185"/>
      <c r="J20" s="1185"/>
      <c r="K20" s="1186"/>
    </row>
    <row r="21" spans="1:11" ht="15.75" thickBot="1" x14ac:dyDescent="0.3">
      <c r="A21" s="1164" t="s">
        <v>278</v>
      </c>
      <c r="B21" s="1165"/>
      <c r="C21" s="1165"/>
      <c r="D21" s="1165"/>
      <c r="E21" s="1165"/>
      <c r="F21" s="1165"/>
      <c r="G21" s="1165"/>
      <c r="H21" s="1165"/>
      <c r="I21" s="1165"/>
      <c r="J21" s="1165"/>
      <c r="K21" s="1166"/>
    </row>
    <row r="22" spans="1:11" ht="15.75" thickBot="1" x14ac:dyDescent="0.3">
      <c r="A22" s="1175"/>
      <c r="B22" s="1176"/>
      <c r="C22" s="1177"/>
      <c r="D22" s="204" t="s">
        <v>59</v>
      </c>
      <c r="E22" s="205" t="s">
        <v>60</v>
      </c>
      <c r="F22" s="205" t="s">
        <v>61</v>
      </c>
      <c r="G22" s="205" t="s">
        <v>62</v>
      </c>
      <c r="H22" s="205" t="s">
        <v>63</v>
      </c>
      <c r="I22" s="205" t="s">
        <v>69</v>
      </c>
      <c r="J22" s="205" t="s">
        <v>64</v>
      </c>
      <c r="K22" s="206" t="s">
        <v>31</v>
      </c>
    </row>
    <row r="23" spans="1:11" x14ac:dyDescent="0.25">
      <c r="A23" s="162"/>
      <c r="B23" s="1151" t="s">
        <v>74</v>
      </c>
      <c r="C23" s="1152"/>
      <c r="D23" s="575">
        <v>68</v>
      </c>
      <c r="E23" s="576">
        <v>29</v>
      </c>
      <c r="F23" s="576">
        <v>18</v>
      </c>
      <c r="G23" s="576">
        <v>7</v>
      </c>
      <c r="H23" s="576">
        <v>54</v>
      </c>
      <c r="I23" s="576">
        <v>11</v>
      </c>
      <c r="J23" s="868">
        <v>1</v>
      </c>
      <c r="K23" s="864">
        <f>SUM(D23:J23)</f>
        <v>188</v>
      </c>
    </row>
    <row r="24" spans="1:11" x14ac:dyDescent="0.25">
      <c r="A24" s="163"/>
      <c r="B24" s="1153" t="s">
        <v>75</v>
      </c>
      <c r="C24" s="1154"/>
      <c r="D24" s="577">
        <v>1</v>
      </c>
      <c r="E24" s="578">
        <v>0</v>
      </c>
      <c r="F24" s="578">
        <v>1</v>
      </c>
      <c r="G24" s="578">
        <v>1</v>
      </c>
      <c r="H24" s="578">
        <v>0</v>
      </c>
      <c r="I24" s="578">
        <v>0</v>
      </c>
      <c r="J24" s="861">
        <v>0</v>
      </c>
      <c r="K24" s="870">
        <f>SUM(D24:J24)</f>
        <v>3</v>
      </c>
    </row>
    <row r="25" spans="1:11" ht="15" customHeight="1" x14ac:dyDescent="0.25">
      <c r="A25" s="1155" t="s">
        <v>398</v>
      </c>
      <c r="B25" s="1153"/>
      <c r="C25" s="1154"/>
      <c r="D25" s="577">
        <v>0</v>
      </c>
      <c r="E25" s="578">
        <v>0</v>
      </c>
      <c r="F25" s="578">
        <v>0</v>
      </c>
      <c r="G25" s="578">
        <v>0</v>
      </c>
      <c r="H25" s="578">
        <v>0</v>
      </c>
      <c r="I25" s="578">
        <v>0</v>
      </c>
      <c r="J25" s="861">
        <v>0</v>
      </c>
      <c r="K25" s="870">
        <f>SUM(D25:J25)</f>
        <v>0</v>
      </c>
    </row>
    <row r="26" spans="1:11" x14ac:dyDescent="0.25">
      <c r="A26" s="163"/>
      <c r="B26" s="1153" t="s">
        <v>397</v>
      </c>
      <c r="C26" s="1154"/>
      <c r="D26" s="577">
        <v>0</v>
      </c>
      <c r="E26" s="578">
        <v>0</v>
      </c>
      <c r="F26" s="578">
        <v>0</v>
      </c>
      <c r="G26" s="578">
        <v>0</v>
      </c>
      <c r="H26" s="578">
        <v>0</v>
      </c>
      <c r="I26" s="578">
        <v>0</v>
      </c>
      <c r="J26" s="861">
        <v>0</v>
      </c>
      <c r="K26" s="870">
        <f>SUM(D26:J26)</f>
        <v>0</v>
      </c>
    </row>
    <row r="27" spans="1:11" ht="15.75" thickBot="1" x14ac:dyDescent="0.3">
      <c r="A27" s="163"/>
      <c r="B27" s="1153" t="s">
        <v>396</v>
      </c>
      <c r="C27" s="1154"/>
      <c r="D27" s="579">
        <v>0</v>
      </c>
      <c r="E27" s="580">
        <v>0</v>
      </c>
      <c r="F27" s="580">
        <v>2</v>
      </c>
      <c r="G27" s="580">
        <v>0</v>
      </c>
      <c r="H27" s="580">
        <v>0</v>
      </c>
      <c r="I27" s="580">
        <v>0</v>
      </c>
      <c r="J27" s="869">
        <v>0</v>
      </c>
      <c r="K27" s="866">
        <f>SUM(D27:J27)</f>
        <v>2</v>
      </c>
    </row>
    <row r="28" spans="1:11" ht="16.5" thickTop="1" thickBot="1" x14ac:dyDescent="0.3">
      <c r="A28" s="208"/>
      <c r="B28" s="1182" t="s">
        <v>76</v>
      </c>
      <c r="C28" s="1183"/>
      <c r="D28" s="581">
        <f t="shared" ref="D28:K28" si="3">SUM(D23:D27)</f>
        <v>69</v>
      </c>
      <c r="E28" s="582">
        <f t="shared" si="3"/>
        <v>29</v>
      </c>
      <c r="F28" s="582">
        <f t="shared" si="3"/>
        <v>21</v>
      </c>
      <c r="G28" s="582">
        <f t="shared" si="3"/>
        <v>8</v>
      </c>
      <c r="H28" s="582">
        <f t="shared" si="3"/>
        <v>54</v>
      </c>
      <c r="I28" s="582">
        <f t="shared" si="3"/>
        <v>11</v>
      </c>
      <c r="J28" s="582">
        <f t="shared" si="3"/>
        <v>1</v>
      </c>
      <c r="K28" s="583">
        <f t="shared" si="3"/>
        <v>193</v>
      </c>
    </row>
    <row r="29" spans="1:11" ht="7.5" customHeight="1" thickBot="1" x14ac:dyDescent="0.3">
      <c r="A29" s="158"/>
      <c r="B29" s="159"/>
      <c r="C29" s="159"/>
      <c r="D29" s="155"/>
      <c r="E29" s="155"/>
      <c r="F29" s="155"/>
      <c r="G29" s="155"/>
      <c r="H29" s="155"/>
      <c r="I29" s="155"/>
      <c r="J29" s="155"/>
      <c r="K29" s="157"/>
    </row>
    <row r="30" spans="1:11" ht="15.75" thickBot="1" x14ac:dyDescent="0.3">
      <c r="A30" s="1184" t="s">
        <v>570</v>
      </c>
      <c r="B30" s="1185"/>
      <c r="C30" s="1185"/>
      <c r="D30" s="1185"/>
      <c r="E30" s="1185"/>
      <c r="F30" s="1185"/>
      <c r="G30" s="1185"/>
      <c r="H30" s="1185"/>
      <c r="I30" s="1185"/>
      <c r="J30" s="1185"/>
      <c r="K30" s="1186"/>
    </row>
    <row r="31" spans="1:11" ht="15.75" thickBot="1" x14ac:dyDescent="0.3">
      <c r="A31" s="1164" t="s">
        <v>264</v>
      </c>
      <c r="B31" s="1165"/>
      <c r="C31" s="1165"/>
      <c r="D31" s="1165"/>
      <c r="E31" s="1165"/>
      <c r="F31" s="1165"/>
      <c r="G31" s="1165"/>
      <c r="H31" s="1165"/>
      <c r="I31" s="1165"/>
      <c r="J31" s="1165"/>
      <c r="K31" s="1166"/>
    </row>
    <row r="32" spans="1:11" ht="15.75" thickBot="1" x14ac:dyDescent="0.3">
      <c r="A32" s="1175"/>
      <c r="B32" s="1176"/>
      <c r="C32" s="1177"/>
      <c r="D32" s="380" t="s">
        <v>59</v>
      </c>
      <c r="E32" s="379" t="s">
        <v>60</v>
      </c>
      <c r="F32" s="379" t="s">
        <v>61</v>
      </c>
      <c r="G32" s="379" t="s">
        <v>62</v>
      </c>
      <c r="H32" s="379" t="s">
        <v>63</v>
      </c>
      <c r="I32" s="379" t="s">
        <v>69</v>
      </c>
      <c r="J32" s="871" t="s">
        <v>64</v>
      </c>
      <c r="K32" s="874" t="s">
        <v>31</v>
      </c>
    </row>
    <row r="33" spans="1:11" x14ac:dyDescent="0.25">
      <c r="A33" s="1193" t="s">
        <v>77</v>
      </c>
      <c r="B33" s="1194"/>
      <c r="C33" s="1194"/>
      <c r="D33" s="571">
        <f t="shared" ref="D33:K33" si="4">1-D34</f>
        <v>0.65586034912718205</v>
      </c>
      <c r="E33" s="572">
        <f t="shared" si="4"/>
        <v>0.78030303030303028</v>
      </c>
      <c r="F33" s="572">
        <f t="shared" si="4"/>
        <v>0.64102564102564097</v>
      </c>
      <c r="G33" s="572">
        <f t="shared" si="4"/>
        <v>0.62790697674418605</v>
      </c>
      <c r="H33" s="572">
        <f t="shared" si="4"/>
        <v>0.73134328358208955</v>
      </c>
      <c r="I33" s="572">
        <f t="shared" si="4"/>
        <v>0.74117647058823533</v>
      </c>
      <c r="J33" s="872">
        <f t="shared" si="4"/>
        <v>0.91304347826086962</v>
      </c>
      <c r="K33" s="875">
        <f t="shared" si="4"/>
        <v>0.71086142322097379</v>
      </c>
    </row>
    <row r="34" spans="1:11" ht="18" thickBot="1" x14ac:dyDescent="0.3">
      <c r="A34" s="1191" t="s">
        <v>395</v>
      </c>
      <c r="B34" s="1192"/>
      <c r="C34" s="1192"/>
      <c r="D34" s="573">
        <f t="shared" ref="D34:K34" si="5">D28/D7*2</f>
        <v>0.34413965087281795</v>
      </c>
      <c r="E34" s="574">
        <f t="shared" si="5"/>
        <v>0.2196969696969697</v>
      </c>
      <c r="F34" s="574">
        <f t="shared" si="5"/>
        <v>0.35897435897435898</v>
      </c>
      <c r="G34" s="574">
        <f t="shared" si="5"/>
        <v>0.37209302325581395</v>
      </c>
      <c r="H34" s="574">
        <f t="shared" si="5"/>
        <v>0.26865671641791045</v>
      </c>
      <c r="I34" s="574">
        <f t="shared" si="5"/>
        <v>0.25882352941176473</v>
      </c>
      <c r="J34" s="873">
        <f t="shared" si="5"/>
        <v>8.6956521739130432E-2</v>
      </c>
      <c r="K34" s="876">
        <f t="shared" si="5"/>
        <v>0.28913857677902621</v>
      </c>
    </row>
    <row r="35" spans="1:11" ht="15.75" x14ac:dyDescent="0.25">
      <c r="A35" s="3" t="s">
        <v>477</v>
      </c>
      <c r="B35" s="153"/>
      <c r="C35" s="152"/>
      <c r="D35" s="152"/>
      <c r="E35" s="152"/>
      <c r="F35" s="152"/>
      <c r="G35" s="152"/>
      <c r="H35" s="152"/>
      <c r="I35" s="152"/>
      <c r="J35" s="152"/>
      <c r="K35" s="152"/>
    </row>
    <row r="36" spans="1:11" ht="15.75" x14ac:dyDescent="0.25">
      <c r="A36" s="3" t="s">
        <v>478</v>
      </c>
      <c r="B36" s="152"/>
      <c r="C36" s="152"/>
      <c r="D36" s="152"/>
      <c r="E36" s="152"/>
      <c r="F36" s="152"/>
      <c r="G36" s="152"/>
      <c r="H36" s="152"/>
      <c r="I36" s="152"/>
      <c r="J36" s="152"/>
      <c r="K36" s="152"/>
    </row>
    <row r="37" spans="1:11" ht="15.75" x14ac:dyDescent="0.25">
      <c r="A37" s="3" t="s">
        <v>479</v>
      </c>
      <c r="B37" s="152"/>
      <c r="C37" s="152"/>
      <c r="D37" s="152"/>
      <c r="E37" s="152"/>
      <c r="F37" s="152"/>
      <c r="G37" s="152"/>
      <c r="H37" s="152"/>
      <c r="I37" s="152"/>
      <c r="J37" s="152"/>
      <c r="K37" s="152"/>
    </row>
    <row r="38" spans="1:11" x14ac:dyDescent="0.25">
      <c r="A38" s="710" t="s">
        <v>480</v>
      </c>
      <c r="B38" s="152"/>
      <c r="C38" s="152"/>
      <c r="D38" s="152"/>
      <c r="E38" s="152"/>
      <c r="F38" s="152"/>
      <c r="G38" s="152"/>
      <c r="H38" s="152"/>
      <c r="I38" s="152"/>
      <c r="J38" s="152"/>
      <c r="K38" s="152"/>
    </row>
    <row r="39" spans="1:11" ht="9.75" customHeight="1" thickBot="1" x14ac:dyDescent="0.3">
      <c r="A39" s="154"/>
      <c r="B39" s="154"/>
      <c r="C39" s="154"/>
      <c r="D39" s="151"/>
      <c r="E39" s="151"/>
      <c r="F39" s="151"/>
      <c r="G39" s="151"/>
      <c r="H39" s="151"/>
      <c r="I39" s="151"/>
      <c r="J39" s="151"/>
      <c r="K39" s="154"/>
    </row>
    <row r="40" spans="1:11" ht="15.75" thickBot="1" x14ac:dyDescent="0.3">
      <c r="A40" s="1184" t="s">
        <v>78</v>
      </c>
      <c r="B40" s="1185"/>
      <c r="C40" s="1185"/>
      <c r="D40" s="1185"/>
      <c r="E40" s="1185"/>
      <c r="F40" s="1185"/>
      <c r="G40" s="1185"/>
      <c r="H40" s="1185"/>
      <c r="I40" s="1185"/>
      <c r="J40" s="1185"/>
      <c r="K40" s="1186"/>
    </row>
    <row r="41" spans="1:11" ht="15.75" thickBot="1" x14ac:dyDescent="0.3">
      <c r="A41" s="1164" t="s">
        <v>264</v>
      </c>
      <c r="B41" s="1165"/>
      <c r="C41" s="1165"/>
      <c r="D41" s="1165"/>
      <c r="E41" s="1165"/>
      <c r="F41" s="1165"/>
      <c r="G41" s="1165"/>
      <c r="H41" s="1165"/>
      <c r="I41" s="1165"/>
      <c r="J41" s="1165"/>
      <c r="K41" s="1166"/>
    </row>
    <row r="42" spans="1:11" ht="15.75" thickBot="1" x14ac:dyDescent="0.3">
      <c r="A42" s="1175"/>
      <c r="B42" s="1176"/>
      <c r="C42" s="1177"/>
      <c r="D42" s="204" t="s">
        <v>59</v>
      </c>
      <c r="E42" s="205" t="s">
        <v>60</v>
      </c>
      <c r="F42" s="205" t="s">
        <v>61</v>
      </c>
      <c r="G42" s="205" t="s">
        <v>62</v>
      </c>
      <c r="H42" s="205" t="s">
        <v>63</v>
      </c>
      <c r="I42" s="205" t="s">
        <v>69</v>
      </c>
      <c r="J42" s="877" t="s">
        <v>64</v>
      </c>
      <c r="K42" s="881" t="s">
        <v>31</v>
      </c>
    </row>
    <row r="43" spans="1:11" x14ac:dyDescent="0.25">
      <c r="A43" s="1178" t="s">
        <v>65</v>
      </c>
      <c r="B43" s="1179"/>
      <c r="C43" s="1179"/>
      <c r="D43" s="566">
        <v>70</v>
      </c>
      <c r="E43" s="567">
        <v>51</v>
      </c>
      <c r="F43" s="567">
        <v>23</v>
      </c>
      <c r="G43" s="567">
        <v>9</v>
      </c>
      <c r="H43" s="567">
        <v>65</v>
      </c>
      <c r="I43" s="567">
        <v>15</v>
      </c>
      <c r="J43" s="878">
        <v>3</v>
      </c>
      <c r="K43" s="882">
        <f>SUM(D43:J43)</f>
        <v>236</v>
      </c>
    </row>
    <row r="44" spans="1:11" x14ac:dyDescent="0.25">
      <c r="A44" s="1158" t="s">
        <v>79</v>
      </c>
      <c r="B44" s="1187"/>
      <c r="C44" s="1187"/>
      <c r="D44" s="568">
        <v>67</v>
      </c>
      <c r="E44" s="569">
        <v>46</v>
      </c>
      <c r="F44" s="569">
        <v>23</v>
      </c>
      <c r="G44" s="569">
        <v>9</v>
      </c>
      <c r="H44" s="569">
        <v>60</v>
      </c>
      <c r="I44" s="569">
        <v>15</v>
      </c>
      <c r="J44" s="879">
        <v>4</v>
      </c>
      <c r="K44" s="865">
        <f>SUM(D44:J44)</f>
        <v>224</v>
      </c>
    </row>
    <row r="45" spans="1:11" ht="15.75" thickBot="1" x14ac:dyDescent="0.3">
      <c r="A45" s="1180" t="s">
        <v>67</v>
      </c>
      <c r="B45" s="1181"/>
      <c r="C45" s="1181"/>
      <c r="D45" s="570">
        <v>3</v>
      </c>
      <c r="E45" s="461">
        <v>5</v>
      </c>
      <c r="F45" s="461">
        <v>0</v>
      </c>
      <c r="G45" s="461">
        <v>0</v>
      </c>
      <c r="H45" s="461">
        <v>5</v>
      </c>
      <c r="I45" s="461">
        <v>0</v>
      </c>
      <c r="J45" s="880">
        <v>-1</v>
      </c>
      <c r="K45" s="883">
        <f>SUM(K43-K44)</f>
        <v>12</v>
      </c>
    </row>
    <row r="46" spans="1:11" x14ac:dyDescent="0.25">
      <c r="A46" s="5" t="s">
        <v>394</v>
      </c>
      <c r="B46" s="6"/>
      <c r="C46" s="7"/>
      <c r="D46" s="8"/>
      <c r="E46" s="9"/>
      <c r="F46" s="46"/>
      <c r="G46" s="8"/>
      <c r="H46" s="8"/>
      <c r="I46" s="8"/>
      <c r="J46" s="8"/>
      <c r="K46" s="8"/>
    </row>
    <row r="47" spans="1:11" x14ac:dyDescent="0.25">
      <c r="A47" s="5" t="s">
        <v>393</v>
      </c>
      <c r="B47" s="5"/>
      <c r="C47" s="7"/>
      <c r="D47" s="4"/>
      <c r="E47" s="8"/>
      <c r="F47" s="10"/>
      <c r="G47" s="4"/>
      <c r="H47" s="4"/>
      <c r="I47" s="4"/>
      <c r="J47" s="4"/>
      <c r="K47" s="4"/>
    </row>
    <row r="48" spans="1:11" x14ac:dyDescent="0.25">
      <c r="A48" s="3"/>
      <c r="B48" s="3"/>
      <c r="C48" s="3"/>
      <c r="D48" s="3"/>
      <c r="E48" s="3"/>
      <c r="F48" s="11"/>
      <c r="G48" s="3"/>
      <c r="H48" s="3"/>
      <c r="I48" s="3"/>
      <c r="J48" s="3"/>
      <c r="K48" s="3"/>
    </row>
  </sheetData>
  <sheetProtection algorithmName="SHA-512" hashValue="9SunDwWy6JbgDYyQTyWk8z0Uwix5JV+iPjgHeItEWB2msVoCzHRksnKDCx8j1abeqHxbSl4APB4c6cenbjsvAg==" saltValue="etBlbvjZL7wiGoVnf+hehQ==" spinCount="100000" sheet="1" objects="1" scenarios="1"/>
  <mergeCells count="37">
    <mergeCell ref="A16:C16"/>
    <mergeCell ref="A17:C17"/>
    <mergeCell ref="A34:C34"/>
    <mergeCell ref="A25:C25"/>
    <mergeCell ref="A33:C33"/>
    <mergeCell ref="B27:C27"/>
    <mergeCell ref="B18:C18"/>
    <mergeCell ref="A20:K20"/>
    <mergeCell ref="A21:K21"/>
    <mergeCell ref="A22:C22"/>
    <mergeCell ref="B23:C23"/>
    <mergeCell ref="B24:C24"/>
    <mergeCell ref="B26:C26"/>
    <mergeCell ref="A42:C42"/>
    <mergeCell ref="A43:C43"/>
    <mergeCell ref="A45:C45"/>
    <mergeCell ref="B28:C28"/>
    <mergeCell ref="A30:K30"/>
    <mergeCell ref="A31:K31"/>
    <mergeCell ref="A32:C32"/>
    <mergeCell ref="A40:K40"/>
    <mergeCell ref="A41:K41"/>
    <mergeCell ref="A44:C44"/>
    <mergeCell ref="A1:K1"/>
    <mergeCell ref="A2:K2"/>
    <mergeCell ref="A3:C3"/>
    <mergeCell ref="A4:C4"/>
    <mergeCell ref="A5:C5"/>
    <mergeCell ref="B13:C13"/>
    <mergeCell ref="B14:C14"/>
    <mergeCell ref="A15:C15"/>
    <mergeCell ref="A6:C6"/>
    <mergeCell ref="A7:C7"/>
    <mergeCell ref="A8:C8"/>
    <mergeCell ref="A10:K10"/>
    <mergeCell ref="A11:K11"/>
    <mergeCell ref="A12:C12"/>
  </mergeCells>
  <printOptions horizontalCentered="1"/>
  <pageMargins left="0" right="0" top="0.75" bottom="0" header="0.3" footer="0.15"/>
  <pageSetup scale="76" orientation="landscape" r:id="rId1"/>
  <headerFooter>
    <oddHeader>&amp;L&amp;9
Semi-Annual Child Welfare Report&amp;C&amp;"-,Bold"&amp;14ARIZONA DEPARTMENT of CHILD SAFETY&amp;R&amp;9
January 01, 2018 through June 30, 2018</oddHeader>
    <oddFooter>&amp;CPage 26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Layout" zoomScaleNormal="100" workbookViewId="0">
      <selection activeCell="F12" sqref="F12"/>
    </sheetView>
  </sheetViews>
  <sheetFormatPr defaultRowHeight="15" x14ac:dyDescent="0.25"/>
  <cols>
    <col min="1" max="1" width="36.85546875" customWidth="1"/>
    <col min="2" max="18" width="11.140625" customWidth="1"/>
  </cols>
  <sheetData>
    <row r="1" spans="1:19" ht="15.75" thickBot="1" x14ac:dyDescent="0.3">
      <c r="A1" s="48"/>
      <c r="B1" s="48"/>
      <c r="C1" s="48"/>
      <c r="D1" s="48"/>
      <c r="E1" s="48"/>
      <c r="F1" s="48"/>
      <c r="G1" s="48"/>
      <c r="H1" s="48"/>
      <c r="I1" s="48"/>
      <c r="J1" s="48"/>
      <c r="K1" s="48"/>
      <c r="L1" s="48"/>
      <c r="M1" s="48"/>
      <c r="N1" s="48"/>
      <c r="O1" s="48"/>
      <c r="P1" s="48"/>
      <c r="Q1" s="48"/>
      <c r="R1" s="48"/>
    </row>
    <row r="2" spans="1:19" x14ac:dyDescent="0.25">
      <c r="A2" s="1197" t="s">
        <v>276</v>
      </c>
      <c r="B2" s="1198"/>
      <c r="C2" s="1198"/>
      <c r="D2" s="1198"/>
      <c r="E2" s="1198"/>
      <c r="F2" s="1198"/>
      <c r="G2" s="1198"/>
      <c r="H2" s="1198"/>
      <c r="I2" s="1198"/>
      <c r="J2" s="1198"/>
      <c r="K2" s="1198"/>
      <c r="L2" s="1198"/>
      <c r="M2" s="1198"/>
      <c r="N2" s="1198"/>
      <c r="O2" s="1198"/>
      <c r="P2" s="1198"/>
      <c r="Q2" s="1198"/>
      <c r="R2" s="1199"/>
      <c r="S2" s="35"/>
    </row>
    <row r="3" spans="1:19" ht="15.75" thickBot="1" x14ac:dyDescent="0.3">
      <c r="A3" s="1200"/>
      <c r="B3" s="1201"/>
      <c r="C3" s="1201"/>
      <c r="D3" s="1201"/>
      <c r="E3" s="1201"/>
      <c r="F3" s="1201"/>
      <c r="G3" s="1201"/>
      <c r="H3" s="1201"/>
      <c r="I3" s="1201"/>
      <c r="J3" s="1201"/>
      <c r="K3" s="1201"/>
      <c r="L3" s="1201"/>
      <c r="M3" s="1201"/>
      <c r="N3" s="1201"/>
      <c r="O3" s="1201"/>
      <c r="P3" s="1201"/>
      <c r="Q3" s="1201"/>
      <c r="R3" s="1202"/>
    </row>
    <row r="4" spans="1:19" ht="21" thickBot="1" x14ac:dyDescent="0.35">
      <c r="A4" s="49"/>
      <c r="B4" s="50"/>
      <c r="C4" s="50"/>
      <c r="D4" s="50"/>
      <c r="E4" s="50"/>
      <c r="F4" s="50"/>
      <c r="G4" s="50"/>
      <c r="H4" s="50"/>
      <c r="I4" s="49"/>
      <c r="J4" s="49"/>
      <c r="K4" s="49"/>
      <c r="L4" s="49"/>
      <c r="M4" s="49"/>
      <c r="N4" s="49"/>
      <c r="O4" s="49"/>
      <c r="P4" s="49"/>
      <c r="Q4" s="49"/>
      <c r="R4" s="49"/>
    </row>
    <row r="5" spans="1:19" ht="21" thickBot="1" x14ac:dyDescent="0.35">
      <c r="A5" s="51"/>
      <c r="B5" s="209" t="s">
        <v>198</v>
      </c>
      <c r="C5" s="210"/>
      <c r="D5" s="210"/>
      <c r="E5" s="210"/>
      <c r="F5" s="210"/>
      <c r="G5" s="210"/>
      <c r="H5" s="211"/>
      <c r="I5" s="52"/>
      <c r="J5" s="218" t="s">
        <v>199</v>
      </c>
      <c r="K5" s="210"/>
      <c r="L5" s="210"/>
      <c r="M5" s="210"/>
      <c r="N5" s="210"/>
      <c r="O5" s="210"/>
      <c r="P5" s="211"/>
      <c r="Q5" s="53"/>
      <c r="R5" s="212" t="s">
        <v>200</v>
      </c>
    </row>
    <row r="6" spans="1:19" ht="51.75" x14ac:dyDescent="0.25">
      <c r="A6" s="54"/>
      <c r="B6" s="602" t="s">
        <v>201</v>
      </c>
      <c r="C6" s="602" t="s">
        <v>202</v>
      </c>
      <c r="D6" s="602" t="s">
        <v>203</v>
      </c>
      <c r="E6" s="602" t="s">
        <v>204</v>
      </c>
      <c r="F6" s="602" t="s">
        <v>205</v>
      </c>
      <c r="G6" s="602" t="s">
        <v>206</v>
      </c>
      <c r="H6" s="602" t="s">
        <v>207</v>
      </c>
      <c r="I6" s="602"/>
      <c r="J6" s="602" t="s">
        <v>208</v>
      </c>
      <c r="K6" s="602" t="s">
        <v>209</v>
      </c>
      <c r="L6" s="602" t="s">
        <v>210</v>
      </c>
      <c r="M6" s="602" t="s">
        <v>211</v>
      </c>
      <c r="N6" s="602" t="s">
        <v>212</v>
      </c>
      <c r="O6" s="602" t="s">
        <v>213</v>
      </c>
      <c r="P6" s="602" t="s">
        <v>131</v>
      </c>
      <c r="Q6" s="602"/>
      <c r="R6" s="602" t="s">
        <v>214</v>
      </c>
    </row>
    <row r="7" spans="1:19" x14ac:dyDescent="0.25">
      <c r="A7" s="54"/>
      <c r="B7" s="54"/>
      <c r="C7" s="54"/>
      <c r="D7" s="54"/>
      <c r="E7" s="54"/>
      <c r="F7" s="54"/>
      <c r="G7" s="54"/>
      <c r="H7" s="55"/>
      <c r="I7" s="54"/>
      <c r="J7" s="54"/>
      <c r="K7" s="54"/>
      <c r="L7" s="54"/>
      <c r="M7" s="54"/>
      <c r="N7" s="54"/>
      <c r="O7" s="54"/>
      <c r="P7" s="54"/>
      <c r="Q7" s="54"/>
      <c r="R7" s="55"/>
    </row>
    <row r="8" spans="1:19" x14ac:dyDescent="0.25">
      <c r="A8" s="56" t="s">
        <v>215</v>
      </c>
      <c r="B8" s="57">
        <v>1643.2</v>
      </c>
      <c r="C8" s="57">
        <f>539.4+0.3</f>
        <v>539.69999999999993</v>
      </c>
      <c r="D8" s="57"/>
      <c r="E8" s="57">
        <v>1</v>
      </c>
      <c r="F8" s="57"/>
      <c r="G8" s="57"/>
      <c r="H8" s="57">
        <f>SUM(B8:F8)</f>
        <v>2183.9</v>
      </c>
      <c r="I8" s="54"/>
      <c r="J8" s="57">
        <f>873.2*J34/(SUM($J$34:$P$34))</f>
        <v>12.252366863796716</v>
      </c>
      <c r="K8" s="57">
        <f t="shared" ref="K8:P8" si="0">873.2*K34/(SUM($J$34:$P$34))</f>
        <v>16.788694791908352</v>
      </c>
      <c r="L8" s="57">
        <f t="shared" si="0"/>
        <v>648.6893143750948</v>
      </c>
      <c r="M8" s="57">
        <f t="shared" si="0"/>
        <v>25.358559545559402</v>
      </c>
      <c r="N8" s="57">
        <f>873.2*N34/(SUM($J$34:$P$34))</f>
        <v>13.673766053012308</v>
      </c>
      <c r="O8" s="57">
        <f t="shared" si="0"/>
        <v>121.72319292361789</v>
      </c>
      <c r="P8" s="57">
        <f t="shared" si="0"/>
        <v>34.714105447010574</v>
      </c>
      <c r="Q8" s="54"/>
      <c r="R8" s="58">
        <f>SUM(J8:P8)+H8</f>
        <v>3057.1000000000004</v>
      </c>
    </row>
    <row r="9" spans="1:19" x14ac:dyDescent="0.25">
      <c r="A9" s="56"/>
      <c r="B9" s="57"/>
      <c r="C9" s="57"/>
      <c r="D9" s="57"/>
      <c r="E9" s="57"/>
      <c r="F9" s="57"/>
      <c r="G9" s="57"/>
      <c r="H9" s="57"/>
      <c r="I9" s="54"/>
      <c r="J9" s="57"/>
      <c r="K9" s="57"/>
      <c r="L9" s="57"/>
      <c r="M9" s="57"/>
      <c r="N9" s="57"/>
      <c r="O9" s="57"/>
      <c r="P9" s="57"/>
      <c r="Q9" s="54"/>
      <c r="R9" s="58"/>
    </row>
    <row r="10" spans="1:19" x14ac:dyDescent="0.25">
      <c r="A10" s="59" t="s">
        <v>216</v>
      </c>
      <c r="B10" s="57">
        <v>54354.6</v>
      </c>
      <c r="C10" s="57">
        <v>20572</v>
      </c>
      <c r="D10" s="57">
        <v>0</v>
      </c>
      <c r="E10" s="57">
        <v>0</v>
      </c>
      <c r="F10" s="57">
        <v>0</v>
      </c>
      <c r="G10" s="57"/>
      <c r="H10" s="57">
        <f>SUM(B10:F10)</f>
        <v>74926.600000000006</v>
      </c>
      <c r="I10" s="57"/>
      <c r="J10" s="57">
        <v>1500</v>
      </c>
      <c r="K10" s="57">
        <v>722.5</v>
      </c>
      <c r="L10" s="57">
        <f>15282.3+4072.9</f>
        <v>19355.2</v>
      </c>
      <c r="M10" s="57">
        <v>0</v>
      </c>
      <c r="N10" s="57">
        <v>0</v>
      </c>
      <c r="O10" s="57">
        <f>8801.9</f>
        <v>8801.9</v>
      </c>
      <c r="P10" s="57">
        <f>492.6+200</f>
        <v>692.6</v>
      </c>
      <c r="Q10" s="57"/>
      <c r="R10" s="57">
        <f>H10+SUM(J10:P10)</f>
        <v>105998.8</v>
      </c>
    </row>
    <row r="11" spans="1:19" x14ac:dyDescent="0.25">
      <c r="A11" s="59" t="s">
        <v>217</v>
      </c>
      <c r="B11" s="57">
        <v>38077</v>
      </c>
      <c r="C11" s="57">
        <v>31000</v>
      </c>
      <c r="D11" s="57">
        <v>0</v>
      </c>
      <c r="E11" s="57">
        <v>0</v>
      </c>
      <c r="F11" s="57">
        <f>207.1</f>
        <v>207.1</v>
      </c>
      <c r="G11" s="57">
        <v>0</v>
      </c>
      <c r="H11" s="57">
        <f>SUM(B11:G11)</f>
        <v>69284.100000000006</v>
      </c>
      <c r="I11" s="57"/>
      <c r="J11" s="57">
        <v>3965.9</v>
      </c>
      <c r="K11" s="57">
        <v>0</v>
      </c>
      <c r="L11" s="57">
        <f>9673.8+975.6-2688.039-207.1</f>
        <v>7754.2609999999986</v>
      </c>
      <c r="M11" s="57">
        <v>5463.2</v>
      </c>
      <c r="N11" s="57">
        <v>0</v>
      </c>
      <c r="O11" s="57">
        <v>4500</v>
      </c>
      <c r="P11" s="57">
        <v>0</v>
      </c>
      <c r="Q11" s="57"/>
      <c r="R11" s="57">
        <f>H11+SUM(J11:P11)</f>
        <v>90967.46100000001</v>
      </c>
    </row>
    <row r="12" spans="1:19" x14ac:dyDescent="0.25">
      <c r="A12" s="59" t="s">
        <v>218</v>
      </c>
      <c r="B12" s="57">
        <v>1298</v>
      </c>
      <c r="C12" s="57">
        <v>1322</v>
      </c>
      <c r="D12" s="57">
        <v>0</v>
      </c>
      <c r="E12" s="57">
        <v>0</v>
      </c>
      <c r="F12" s="57">
        <v>0</v>
      </c>
      <c r="G12" s="57"/>
      <c r="H12" s="57">
        <f>SUM(B12:F12)</f>
        <v>2620</v>
      </c>
      <c r="I12" s="57"/>
      <c r="J12" s="57">
        <v>0</v>
      </c>
      <c r="K12" s="57">
        <v>0</v>
      </c>
      <c r="L12" s="57">
        <f>372+47.3</f>
        <v>419.3</v>
      </c>
      <c r="M12" s="57">
        <v>0</v>
      </c>
      <c r="N12" s="57">
        <v>0</v>
      </c>
      <c r="O12" s="57">
        <v>0</v>
      </c>
      <c r="P12" s="57">
        <v>0</v>
      </c>
      <c r="Q12" s="57"/>
      <c r="R12" s="57">
        <f>-L12+C12+B12</f>
        <v>2200.6999999999998</v>
      </c>
    </row>
    <row r="13" spans="1:19" x14ac:dyDescent="0.25">
      <c r="A13" s="59" t="s">
        <v>219</v>
      </c>
      <c r="B13" s="57">
        <v>0</v>
      </c>
      <c r="C13" s="57"/>
      <c r="D13" s="57"/>
      <c r="E13" s="57"/>
      <c r="F13" s="57"/>
      <c r="G13" s="57">
        <v>3770</v>
      </c>
      <c r="H13" s="57">
        <f>SUM(B13:G13)</f>
        <v>3770</v>
      </c>
      <c r="I13" s="57"/>
      <c r="J13" s="57"/>
      <c r="K13" s="57"/>
      <c r="L13" s="57"/>
      <c r="M13" s="57"/>
      <c r="N13" s="57"/>
      <c r="O13" s="57"/>
      <c r="P13" s="57"/>
      <c r="Q13" s="57"/>
      <c r="R13" s="57">
        <f>B13</f>
        <v>0</v>
      </c>
    </row>
    <row r="14" spans="1:19" x14ac:dyDescent="0.25">
      <c r="A14" s="60" t="s">
        <v>220</v>
      </c>
      <c r="B14" s="57">
        <f>R14-SUM(J14:P14)-SUM(C14:F14)</f>
        <v>1707</v>
      </c>
      <c r="C14" s="57">
        <v>0</v>
      </c>
      <c r="D14" s="57">
        <v>0</v>
      </c>
      <c r="E14" s="57">
        <v>0</v>
      </c>
      <c r="F14" s="57">
        <v>0</v>
      </c>
      <c r="G14" s="57"/>
      <c r="H14" s="57">
        <f t="shared" ref="H14:H32" si="1">SUM(B14:F14)</f>
        <v>1707</v>
      </c>
      <c r="I14" s="57"/>
      <c r="J14" s="57">
        <v>0</v>
      </c>
      <c r="K14" s="57">
        <v>0</v>
      </c>
      <c r="L14" s="57">
        <v>0</v>
      </c>
      <c r="M14" s="57">
        <v>0</v>
      </c>
      <c r="N14" s="57">
        <v>0</v>
      </c>
      <c r="O14" s="57">
        <v>0</v>
      </c>
      <c r="P14" s="57">
        <v>0</v>
      </c>
      <c r="Q14" s="57">
        <v>0</v>
      </c>
      <c r="R14" s="57">
        <v>1707</v>
      </c>
    </row>
    <row r="15" spans="1:19" x14ac:dyDescent="0.25">
      <c r="A15" s="60" t="s">
        <v>221</v>
      </c>
      <c r="B15" s="57">
        <v>2178.6999999999998</v>
      </c>
      <c r="C15" s="57">
        <v>2791.3</v>
      </c>
      <c r="D15" s="57">
        <v>0</v>
      </c>
      <c r="E15" s="57">
        <v>0</v>
      </c>
      <c r="F15" s="57">
        <v>0</v>
      </c>
      <c r="G15" s="57"/>
      <c r="H15" s="57">
        <f t="shared" si="1"/>
        <v>4970</v>
      </c>
      <c r="I15" s="57"/>
      <c r="J15" s="57">
        <v>0</v>
      </c>
      <c r="K15" s="57">
        <v>0</v>
      </c>
      <c r="L15" s="57">
        <f>883.5+127.2</f>
        <v>1010.7</v>
      </c>
      <c r="M15" s="57">
        <v>0</v>
      </c>
      <c r="N15" s="57">
        <v>0</v>
      </c>
      <c r="O15" s="57">
        <v>0</v>
      </c>
      <c r="P15" s="57">
        <v>0</v>
      </c>
      <c r="Q15" s="57"/>
      <c r="R15" s="57">
        <f>L15+H15</f>
        <v>5980.7</v>
      </c>
    </row>
    <row r="16" spans="1:19" x14ac:dyDescent="0.25">
      <c r="A16" s="60" t="s">
        <v>222</v>
      </c>
      <c r="B16" s="57">
        <v>497.5</v>
      </c>
      <c r="C16" s="57"/>
      <c r="D16" s="57"/>
      <c r="E16" s="57"/>
      <c r="F16" s="57"/>
      <c r="G16" s="57"/>
      <c r="H16" s="57">
        <f t="shared" si="1"/>
        <v>497.5</v>
      </c>
      <c r="I16" s="57"/>
      <c r="J16" s="57"/>
      <c r="K16" s="57"/>
      <c r="L16" s="57">
        <v>96.7</v>
      </c>
      <c r="M16" s="57"/>
      <c r="N16" s="57"/>
      <c r="O16" s="57"/>
      <c r="P16" s="57"/>
      <c r="Q16" s="57"/>
      <c r="R16" s="57">
        <f>594.2</f>
        <v>594.20000000000005</v>
      </c>
    </row>
    <row r="17" spans="1:18" x14ac:dyDescent="0.25">
      <c r="A17" s="60" t="s">
        <v>223</v>
      </c>
      <c r="B17" s="57">
        <v>1328.5</v>
      </c>
      <c r="C17" s="57">
        <v>558</v>
      </c>
      <c r="D17" s="57">
        <v>0</v>
      </c>
      <c r="E17" s="57">
        <v>0</v>
      </c>
      <c r="F17" s="57">
        <v>0</v>
      </c>
      <c r="G17" s="57"/>
      <c r="H17" s="57">
        <f t="shared" si="1"/>
        <v>1886.5</v>
      </c>
      <c r="I17" s="57"/>
      <c r="J17" s="57">
        <v>0</v>
      </c>
      <c r="K17" s="57">
        <v>0</v>
      </c>
      <c r="L17" s="57">
        <f>R17-P17-C17-B17</f>
        <v>442.80000000000018</v>
      </c>
      <c r="M17" s="57">
        <v>0</v>
      </c>
      <c r="N17" s="57">
        <v>0</v>
      </c>
      <c r="O17" s="57">
        <v>0</v>
      </c>
      <c r="P17" s="57">
        <v>150</v>
      </c>
      <c r="Q17" s="57">
        <v>0</v>
      </c>
      <c r="R17" s="57">
        <v>2479.3000000000002</v>
      </c>
    </row>
    <row r="18" spans="1:18" x14ac:dyDescent="0.25">
      <c r="A18" s="60" t="s">
        <v>224</v>
      </c>
      <c r="B18" s="57">
        <f>R18-SUM(J18:P18)-SUM(C18:F18)</f>
        <v>155.9</v>
      </c>
      <c r="C18" s="57">
        <v>0</v>
      </c>
      <c r="D18" s="57">
        <v>0</v>
      </c>
      <c r="E18" s="57">
        <v>0</v>
      </c>
      <c r="F18" s="57">
        <v>0</v>
      </c>
      <c r="G18" s="57"/>
      <c r="H18" s="57">
        <f t="shared" si="1"/>
        <v>155.9</v>
      </c>
      <c r="I18" s="57"/>
      <c r="J18" s="57">
        <v>0</v>
      </c>
      <c r="K18" s="57">
        <v>0</v>
      </c>
      <c r="L18" s="57">
        <v>0</v>
      </c>
      <c r="M18" s="57">
        <v>0</v>
      </c>
      <c r="N18" s="57">
        <v>0</v>
      </c>
      <c r="O18" s="57">
        <v>0</v>
      </c>
      <c r="P18" s="57">
        <v>0</v>
      </c>
      <c r="Q18" s="57">
        <v>0</v>
      </c>
      <c r="R18" s="57">
        <v>155.9</v>
      </c>
    </row>
    <row r="19" spans="1:18" x14ac:dyDescent="0.25">
      <c r="A19" s="60" t="s">
        <v>225</v>
      </c>
      <c r="B19" s="57">
        <v>9531</v>
      </c>
      <c r="C19" s="57">
        <v>0</v>
      </c>
      <c r="D19" s="57">
        <v>0</v>
      </c>
      <c r="E19" s="57">
        <v>0</v>
      </c>
      <c r="F19" s="57">
        <v>0</v>
      </c>
      <c r="G19" s="57"/>
      <c r="H19" s="57">
        <f t="shared" si="1"/>
        <v>9531</v>
      </c>
      <c r="I19" s="57"/>
      <c r="J19" s="57">
        <v>0</v>
      </c>
      <c r="K19" s="57">
        <v>0</v>
      </c>
      <c r="L19" s="57">
        <v>102</v>
      </c>
      <c r="M19" s="57">
        <v>0</v>
      </c>
      <c r="N19" s="57">
        <v>0</v>
      </c>
      <c r="O19" s="57">
        <v>0</v>
      </c>
      <c r="P19" s="57">
        <v>0</v>
      </c>
      <c r="Q19" s="57"/>
      <c r="R19" s="57">
        <v>9633</v>
      </c>
    </row>
    <row r="20" spans="1:18" x14ac:dyDescent="0.25">
      <c r="A20" s="60" t="s">
        <v>226</v>
      </c>
      <c r="B20" s="57">
        <f>R20-SUM(J20:P20)-SUM(C20:F20)</f>
        <v>150</v>
      </c>
      <c r="C20" s="57">
        <v>0</v>
      </c>
      <c r="D20" s="57">
        <v>0</v>
      </c>
      <c r="E20" s="57">
        <v>0</v>
      </c>
      <c r="F20" s="57">
        <v>0</v>
      </c>
      <c r="G20" s="57"/>
      <c r="H20" s="57">
        <f t="shared" si="1"/>
        <v>150</v>
      </c>
      <c r="I20" s="57"/>
      <c r="J20" s="57"/>
      <c r="K20" s="57"/>
      <c r="L20" s="57">
        <v>9000</v>
      </c>
      <c r="M20" s="57"/>
      <c r="N20" s="57"/>
      <c r="O20" s="57"/>
      <c r="P20" s="57"/>
      <c r="Q20" s="57"/>
      <c r="R20" s="57">
        <v>9150</v>
      </c>
    </row>
    <row r="21" spans="1:18" x14ac:dyDescent="0.25">
      <c r="A21" s="60" t="s">
        <v>227</v>
      </c>
      <c r="B21" s="57">
        <v>84790.27</v>
      </c>
      <c r="C21" s="57">
        <v>22445.7</v>
      </c>
      <c r="D21" s="57"/>
      <c r="E21" s="57"/>
      <c r="F21" s="57"/>
      <c r="G21" s="57"/>
      <c r="H21" s="57">
        <f>SUM(B21:F21)</f>
        <v>107235.97</v>
      </c>
      <c r="I21" s="57"/>
      <c r="J21" s="57"/>
      <c r="K21" s="57">
        <v>1484.2</v>
      </c>
      <c r="L21" s="57">
        <f>R21-H21-K21-P21</f>
        <v>155981.44999999998</v>
      </c>
      <c r="M21" s="57"/>
      <c r="N21" s="57"/>
      <c r="O21" s="57"/>
      <c r="P21" s="57">
        <v>3800</v>
      </c>
      <c r="Q21" s="57"/>
      <c r="R21" s="57">
        <v>268501.62</v>
      </c>
    </row>
    <row r="22" spans="1:18" x14ac:dyDescent="0.25">
      <c r="A22" s="60" t="s">
        <v>228</v>
      </c>
      <c r="B22" s="57">
        <v>10573.9</v>
      </c>
      <c r="C22" s="57">
        <f>R22-B22</f>
        <v>1725.8999999999996</v>
      </c>
      <c r="D22" s="57"/>
      <c r="E22" s="57"/>
      <c r="F22" s="57"/>
      <c r="G22" s="57"/>
      <c r="H22" s="57">
        <f t="shared" si="1"/>
        <v>12299.8</v>
      </c>
      <c r="I22" s="57"/>
      <c r="J22" s="57"/>
      <c r="K22" s="57"/>
      <c r="L22" s="57"/>
      <c r="M22" s="57"/>
      <c r="N22" s="57"/>
      <c r="O22" s="57"/>
      <c r="P22" s="57"/>
      <c r="Q22" s="57"/>
      <c r="R22" s="57">
        <v>12299.8</v>
      </c>
    </row>
    <row r="23" spans="1:18" x14ac:dyDescent="0.25">
      <c r="A23" s="60" t="s">
        <v>229</v>
      </c>
      <c r="B23" s="57">
        <v>2969.3</v>
      </c>
      <c r="C23" s="57"/>
      <c r="D23" s="57"/>
      <c r="E23" s="57"/>
      <c r="F23" s="57"/>
      <c r="G23" s="57"/>
      <c r="H23" s="57">
        <f t="shared" si="1"/>
        <v>2969.3</v>
      </c>
      <c r="I23" s="57"/>
      <c r="J23" s="57"/>
      <c r="K23" s="57"/>
      <c r="L23" s="57"/>
      <c r="M23" s="57"/>
      <c r="N23" s="57"/>
      <c r="O23" s="57"/>
      <c r="P23" s="57">
        <f>R23-H23</f>
        <v>1169.8999999999996</v>
      </c>
      <c r="Q23" s="57"/>
      <c r="R23" s="57">
        <v>4139.2</v>
      </c>
    </row>
    <row r="24" spans="1:18" x14ac:dyDescent="0.25">
      <c r="A24" s="61" t="s">
        <v>230</v>
      </c>
      <c r="B24" s="57">
        <f>R24-SUM(J24:P24)-SUM(C24:F24)</f>
        <v>2000</v>
      </c>
      <c r="C24" s="57"/>
      <c r="D24" s="57"/>
      <c r="E24" s="57"/>
      <c r="F24" s="57"/>
      <c r="G24" s="57"/>
      <c r="H24" s="57">
        <f t="shared" si="1"/>
        <v>2000</v>
      </c>
      <c r="I24" s="57"/>
      <c r="J24" s="57"/>
      <c r="K24" s="57"/>
      <c r="L24" s="57"/>
      <c r="M24" s="57"/>
      <c r="N24" s="57"/>
      <c r="O24" s="57"/>
      <c r="P24" s="57"/>
      <c r="Q24" s="57"/>
      <c r="R24" s="57">
        <v>2000</v>
      </c>
    </row>
    <row r="25" spans="1:18" x14ac:dyDescent="0.25">
      <c r="A25" s="60" t="s">
        <v>231</v>
      </c>
      <c r="B25" s="57">
        <v>36028</v>
      </c>
      <c r="C25" s="57">
        <v>21423</v>
      </c>
      <c r="D25" s="57"/>
      <c r="E25" s="57"/>
      <c r="F25" s="57"/>
      <c r="G25" s="57"/>
      <c r="H25" s="57">
        <f t="shared" si="1"/>
        <v>57451</v>
      </c>
      <c r="I25" s="57"/>
      <c r="J25" s="57"/>
      <c r="K25" s="57"/>
      <c r="L25" s="57">
        <f>R25-M25-H25</f>
        <v>27687.300000000003</v>
      </c>
      <c r="M25" s="57">
        <v>5849.5</v>
      </c>
      <c r="N25" s="57"/>
      <c r="O25" s="57"/>
      <c r="P25" s="57"/>
      <c r="Q25" s="57"/>
      <c r="R25" s="57">
        <v>90987.8</v>
      </c>
    </row>
    <row r="26" spans="1:18" x14ac:dyDescent="0.25">
      <c r="A26" s="60" t="s">
        <v>232</v>
      </c>
      <c r="B26" s="57">
        <v>23187.5</v>
      </c>
      <c r="C26" s="57">
        <f>2574.8+4398.3</f>
        <v>6973.1</v>
      </c>
      <c r="D26" s="57"/>
      <c r="E26" s="57"/>
      <c r="F26" s="57"/>
      <c r="G26" s="57"/>
      <c r="H26" s="57">
        <f t="shared" si="1"/>
        <v>30160.6</v>
      </c>
      <c r="I26" s="57"/>
      <c r="J26" s="57"/>
      <c r="K26" s="57"/>
      <c r="L26" s="57">
        <f>R26-H26</f>
        <v>22434.9</v>
      </c>
      <c r="M26" s="57">
        <v>0</v>
      </c>
      <c r="N26" s="57"/>
      <c r="O26" s="57"/>
      <c r="P26" s="57"/>
      <c r="Q26" s="57"/>
      <c r="R26" s="57">
        <v>52595.5</v>
      </c>
    </row>
    <row r="27" spans="1:18" x14ac:dyDescent="0.25">
      <c r="A27" s="61" t="s">
        <v>233</v>
      </c>
      <c r="B27" s="57">
        <f>R27-SUM(J27:P27)-SUM(C27:F27)</f>
        <v>19980.8</v>
      </c>
      <c r="C27" s="57"/>
      <c r="D27" s="57"/>
      <c r="E27" s="57"/>
      <c r="F27" s="57"/>
      <c r="G27" s="57"/>
      <c r="H27" s="57">
        <f t="shared" si="1"/>
        <v>19980.8</v>
      </c>
      <c r="I27" s="57"/>
      <c r="J27" s="57"/>
      <c r="K27" s="57"/>
      <c r="L27" s="57">
        <v>12772.8</v>
      </c>
      <c r="M27" s="57"/>
      <c r="N27" s="57"/>
      <c r="O27" s="57"/>
      <c r="P27" s="57"/>
      <c r="Q27" s="57"/>
      <c r="R27" s="57">
        <v>32753.599999999999</v>
      </c>
    </row>
    <row r="28" spans="1:18" x14ac:dyDescent="0.25">
      <c r="A28" s="61" t="s">
        <v>234</v>
      </c>
      <c r="B28" s="57">
        <v>36952.400000000001</v>
      </c>
      <c r="C28" s="57">
        <f>46340.1</f>
        <v>46340.1</v>
      </c>
      <c r="D28" s="57"/>
      <c r="E28" s="57"/>
      <c r="F28" s="57"/>
      <c r="G28" s="57"/>
      <c r="H28" s="57">
        <f t="shared" si="1"/>
        <v>83292.5</v>
      </c>
      <c r="I28" s="57"/>
      <c r="J28" s="57"/>
      <c r="K28" s="57">
        <v>0</v>
      </c>
      <c r="L28" s="57">
        <f>R28-H28-P28-O28</f>
        <v>10755</v>
      </c>
      <c r="M28" s="57"/>
      <c r="N28" s="57"/>
      <c r="O28" s="57">
        <v>41000</v>
      </c>
      <c r="P28" s="57">
        <f>3100+1525.5</f>
        <v>4625.5</v>
      </c>
      <c r="Q28" s="57"/>
      <c r="R28" s="62">
        <v>139673</v>
      </c>
    </row>
    <row r="29" spans="1:18" x14ac:dyDescent="0.25">
      <c r="A29" s="60" t="s">
        <v>235</v>
      </c>
      <c r="B29" s="57">
        <v>15794</v>
      </c>
      <c r="C29" s="57">
        <v>5911.2</v>
      </c>
      <c r="D29" s="57"/>
      <c r="E29" s="57">
        <v>1000</v>
      </c>
      <c r="F29" s="57"/>
      <c r="G29" s="57"/>
      <c r="H29" s="57">
        <f t="shared" si="1"/>
        <v>22705.200000000001</v>
      </c>
      <c r="I29" s="57"/>
      <c r="J29" s="57"/>
      <c r="K29" s="57">
        <f>R29-H29-L29</f>
        <v>5282.8999999999978</v>
      </c>
      <c r="L29" s="57">
        <v>1000</v>
      </c>
      <c r="M29" s="57"/>
      <c r="N29" s="57"/>
      <c r="O29" s="57"/>
      <c r="P29" s="57"/>
      <c r="Q29" s="57"/>
      <c r="R29" s="57">
        <v>28988.1</v>
      </c>
    </row>
    <row r="30" spans="1:18" x14ac:dyDescent="0.25">
      <c r="A30" s="60" t="s">
        <v>236</v>
      </c>
      <c r="B30" s="57">
        <v>4000</v>
      </c>
      <c r="C30" s="57"/>
      <c r="D30" s="57"/>
      <c r="E30" s="57"/>
      <c r="F30" s="57"/>
      <c r="G30" s="57"/>
      <c r="H30" s="57">
        <f t="shared" si="1"/>
        <v>4000</v>
      </c>
      <c r="I30" s="57"/>
      <c r="J30" s="57"/>
      <c r="K30" s="57"/>
      <c r="L30" s="57"/>
      <c r="M30" s="57"/>
      <c r="N30" s="57">
        <v>6100</v>
      </c>
      <c r="O30" s="57"/>
      <c r="P30" s="57">
        <f>11148.3-N30</f>
        <v>5048.2999999999993</v>
      </c>
      <c r="Q30" s="57"/>
      <c r="R30" s="57">
        <f>H30+SUM(J30:P30)</f>
        <v>15148.3</v>
      </c>
    </row>
    <row r="31" spans="1:18" x14ac:dyDescent="0.25">
      <c r="A31" s="63" t="s">
        <v>237</v>
      </c>
      <c r="B31" s="57">
        <v>7000</v>
      </c>
      <c r="C31" s="57"/>
      <c r="D31" s="57">
        <v>27000</v>
      </c>
      <c r="E31" s="57"/>
      <c r="F31" s="57"/>
      <c r="G31" s="57"/>
      <c r="H31" s="57">
        <f t="shared" si="1"/>
        <v>34000</v>
      </c>
      <c r="I31" s="57"/>
      <c r="J31" s="57"/>
      <c r="K31" s="57"/>
      <c r="L31" s="57">
        <v>14159.4</v>
      </c>
      <c r="M31" s="57"/>
      <c r="N31" s="57"/>
      <c r="O31" s="57"/>
      <c r="P31" s="57"/>
      <c r="Q31" s="57"/>
      <c r="R31" s="57">
        <f>48159.4-2000</f>
        <v>46159.4</v>
      </c>
    </row>
    <row r="32" spans="1:18" x14ac:dyDescent="0.25">
      <c r="A32" s="53" t="s">
        <v>238</v>
      </c>
      <c r="B32" s="57">
        <v>19108</v>
      </c>
      <c r="C32" s="57">
        <v>0</v>
      </c>
      <c r="D32" s="57"/>
      <c r="E32" s="57"/>
      <c r="F32" s="57"/>
      <c r="G32" s="57"/>
      <c r="H32" s="57">
        <f t="shared" si="1"/>
        <v>19108</v>
      </c>
      <c r="I32" s="57"/>
      <c r="J32" s="57"/>
      <c r="K32" s="57"/>
      <c r="L32" s="57">
        <f>R32-P32-M32-C32-B32</f>
        <v>6414.7999999999993</v>
      </c>
      <c r="M32" s="62">
        <v>0</v>
      </c>
      <c r="N32" s="57"/>
      <c r="O32" s="57"/>
      <c r="P32" s="57">
        <v>0</v>
      </c>
      <c r="Q32" s="57"/>
      <c r="R32" s="57">
        <v>25522.799999999999</v>
      </c>
    </row>
    <row r="33" spans="1:18" x14ac:dyDescent="0.25">
      <c r="A33" s="48"/>
      <c r="B33" s="58"/>
      <c r="C33" s="58"/>
      <c r="D33" s="58"/>
      <c r="E33" s="58"/>
      <c r="F33" s="58"/>
      <c r="G33" s="58"/>
      <c r="H33" s="58"/>
      <c r="I33" s="58"/>
      <c r="J33" s="58"/>
      <c r="K33" s="58"/>
      <c r="L33" s="58"/>
      <c r="M33" s="58"/>
      <c r="N33" s="58"/>
      <c r="O33" s="58"/>
      <c r="P33" s="58"/>
      <c r="Q33" s="58"/>
      <c r="R33" s="58"/>
    </row>
    <row r="34" spans="1:18" ht="15.75" thickBot="1" x14ac:dyDescent="0.3">
      <c r="A34" s="48" t="s">
        <v>239</v>
      </c>
      <c r="B34" s="279">
        <f t="shared" ref="B34:H34" si="2">SUM(B10:B32)</f>
        <v>371662.37</v>
      </c>
      <c r="C34" s="279">
        <f t="shared" si="2"/>
        <v>161062.30000000002</v>
      </c>
      <c r="D34" s="280">
        <f t="shared" si="2"/>
        <v>27000</v>
      </c>
      <c r="E34" s="280">
        <f t="shared" si="2"/>
        <v>1000</v>
      </c>
      <c r="F34" s="280">
        <f t="shared" si="2"/>
        <v>207.1</v>
      </c>
      <c r="G34" s="280">
        <f t="shared" si="2"/>
        <v>3770</v>
      </c>
      <c r="H34" s="280">
        <f t="shared" si="2"/>
        <v>564701.77</v>
      </c>
      <c r="I34" s="58"/>
      <c r="J34" s="280">
        <f t="shared" ref="J34:P34" si="3">SUM(J10:J32)</f>
        <v>5465.9</v>
      </c>
      <c r="K34" s="280">
        <f t="shared" si="3"/>
        <v>7489.5999999999976</v>
      </c>
      <c r="L34" s="280">
        <f t="shared" si="3"/>
        <v>289386.61099999998</v>
      </c>
      <c r="M34" s="280">
        <f t="shared" si="3"/>
        <v>11312.7</v>
      </c>
      <c r="N34" s="280">
        <f t="shared" si="3"/>
        <v>6100</v>
      </c>
      <c r="O34" s="280">
        <f t="shared" si="3"/>
        <v>54301.9</v>
      </c>
      <c r="P34" s="280">
        <f t="shared" si="3"/>
        <v>15486.3</v>
      </c>
      <c r="Q34" s="58"/>
      <c r="R34" s="281">
        <f>SUM(J34:P34)+H34</f>
        <v>954244.78099999996</v>
      </c>
    </row>
    <row r="35" spans="1:18" ht="15.75" thickTop="1" x14ac:dyDescent="0.25">
      <c r="A35" s="48"/>
      <c r="B35" s="58"/>
      <c r="C35" s="58"/>
      <c r="D35" s="58"/>
      <c r="E35" s="58"/>
      <c r="F35" s="58"/>
      <c r="G35" s="58"/>
      <c r="H35" s="58"/>
      <c r="I35" s="58"/>
      <c r="J35" s="58"/>
      <c r="K35" s="58"/>
      <c r="L35" s="58"/>
      <c r="M35" s="58"/>
      <c r="N35" s="58"/>
      <c r="O35" s="58"/>
      <c r="P35" s="58"/>
      <c r="Q35" s="58"/>
      <c r="R35" s="58"/>
    </row>
    <row r="36" spans="1:18" x14ac:dyDescent="0.25">
      <c r="A36" s="64" t="s">
        <v>240</v>
      </c>
      <c r="B36" s="64">
        <f t="shared" ref="B36:H36" si="4">+B34/$R34</f>
        <v>0.38948326194722988</v>
      </c>
      <c r="C36" s="64">
        <f t="shared" si="4"/>
        <v>0.16878509917676984</v>
      </c>
      <c r="D36" s="64">
        <f t="shared" si="4"/>
        <v>2.8294626847951292E-2</v>
      </c>
      <c r="E36" s="64">
        <f t="shared" si="4"/>
        <v>1.0479491425167146E-3</v>
      </c>
      <c r="F36" s="64">
        <f t="shared" si="4"/>
        <v>2.1703026741521158E-4</v>
      </c>
      <c r="G36" s="64">
        <f t="shared" si="4"/>
        <v>3.9507682672880141E-3</v>
      </c>
      <c r="H36" s="64">
        <f t="shared" si="4"/>
        <v>0.59177873564917094</v>
      </c>
      <c r="I36" s="64"/>
      <c r="J36" s="64">
        <f t="shared" ref="J36:P36" si="5">+J34/$R34</f>
        <v>5.7279852180821093E-3</v>
      </c>
      <c r="K36" s="64">
        <f t="shared" si="5"/>
        <v>7.8487198977931823E-3</v>
      </c>
      <c r="L36" s="64">
        <f t="shared" si="5"/>
        <v>0.30326245085326803</v>
      </c>
      <c r="M36" s="64">
        <f t="shared" si="5"/>
        <v>1.1855134264548838E-2</v>
      </c>
      <c r="N36" s="64">
        <f t="shared" si="5"/>
        <v>6.3924897693519583E-3</v>
      </c>
      <c r="O36" s="64">
        <f t="shared" si="5"/>
        <v>5.690562954202838E-2</v>
      </c>
      <c r="P36" s="64">
        <f t="shared" si="5"/>
        <v>1.6228854805756594E-2</v>
      </c>
      <c r="Q36" s="64"/>
      <c r="R36" s="64">
        <f>+R34/$R34</f>
        <v>1</v>
      </c>
    </row>
    <row r="37" spans="1:18" x14ac:dyDescent="0.25">
      <c r="A37" s="65"/>
      <c r="B37" s="66"/>
      <c r="C37" s="67"/>
      <c r="D37" s="67"/>
      <c r="E37" s="67"/>
      <c r="F37" s="67"/>
      <c r="G37" s="67"/>
      <c r="H37" s="68"/>
      <c r="I37" s="64"/>
      <c r="J37" s="67"/>
      <c r="K37" s="67"/>
      <c r="L37" s="67"/>
      <c r="M37" s="67"/>
      <c r="N37" s="67"/>
      <c r="O37" s="67"/>
      <c r="P37" s="67"/>
      <c r="Q37" s="64"/>
      <c r="R37" s="48"/>
    </row>
    <row r="38" spans="1:18" x14ac:dyDescent="0.25">
      <c r="A38" s="1203" t="s">
        <v>241</v>
      </c>
      <c r="B38" s="1203"/>
      <c r="C38" s="1203"/>
      <c r="D38" s="1203"/>
      <c r="E38" s="1203"/>
      <c r="F38" s="1203"/>
      <c r="G38" s="1203"/>
      <c r="H38" s="1203"/>
      <c r="I38" s="1203"/>
      <c r="J38" s="1203"/>
      <c r="K38" s="1203"/>
      <c r="L38" s="1203"/>
      <c r="M38" s="1203"/>
      <c r="N38" s="1203"/>
      <c r="O38" s="1203"/>
      <c r="P38" s="1203"/>
      <c r="Q38" s="1203"/>
      <c r="R38" s="1203"/>
    </row>
    <row r="39" spans="1:18" x14ac:dyDescent="0.25">
      <c r="A39" s="1203"/>
      <c r="B39" s="1203"/>
      <c r="C39" s="1203"/>
      <c r="D39" s="1203"/>
      <c r="E39" s="1203"/>
      <c r="F39" s="1203"/>
      <c r="G39" s="1203"/>
      <c r="H39" s="1203"/>
      <c r="I39" s="1203"/>
      <c r="J39" s="1203"/>
      <c r="K39" s="1203"/>
      <c r="L39" s="1203"/>
      <c r="M39" s="1203"/>
      <c r="N39" s="1203"/>
      <c r="O39" s="1203"/>
      <c r="P39" s="1203"/>
      <c r="Q39" s="1203"/>
      <c r="R39" s="1203"/>
    </row>
    <row r="40" spans="1:18" x14ac:dyDescent="0.25">
      <c r="A40" s="1204"/>
      <c r="B40" s="1204"/>
      <c r="C40" s="1204"/>
      <c r="D40" s="1204"/>
      <c r="E40" s="1204"/>
      <c r="F40" s="1204"/>
      <c r="G40" s="1204"/>
      <c r="H40" s="1204"/>
      <c r="I40" s="1204"/>
      <c r="J40" s="1204"/>
      <c r="K40" s="1204"/>
      <c r="L40" s="1204"/>
      <c r="M40" s="1204"/>
      <c r="N40" s="1204"/>
      <c r="O40" s="1204"/>
      <c r="P40" s="1204"/>
      <c r="Q40" s="1204"/>
      <c r="R40" s="1204"/>
    </row>
  </sheetData>
  <sheetProtection algorithmName="SHA-512" hashValue="U1SuZJVOAoBmrWviPifArMymFirz2bKmdtsWVeX+ZRto342epunORgjg/83me8bz3hftVeQgFBr9ofeB/DlE3Q==" saltValue="lKM+Jh7/weBgJenkqBaxXQ==" spinCount="100000" sheet="1" objects="1" scenarios="1"/>
  <mergeCells count="4">
    <mergeCell ref="A2:R3"/>
    <mergeCell ref="A39:R39"/>
    <mergeCell ref="A40:R40"/>
    <mergeCell ref="A38:R38"/>
  </mergeCells>
  <printOptions horizontalCentered="1"/>
  <pageMargins left="0.25" right="0.25" top="0.75" bottom="0.25" header="0.3" footer="0.3"/>
  <pageSetup scale="59" orientation="landscape" r:id="rId1"/>
  <headerFooter>
    <oddHeader>&amp;L&amp;8Semi-Annual Child Welfare Report&amp;C&amp;14Arizona Department of Child Safety&amp;R&amp;8January 01, 2018 through June 30, 2018</oddHeader>
    <oddFooter>&amp;CPage 27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Layout" zoomScaleNormal="100" workbookViewId="0">
      <selection activeCell="A12" sqref="A12:I12"/>
    </sheetView>
  </sheetViews>
  <sheetFormatPr defaultRowHeight="15" x14ac:dyDescent="0.25"/>
  <cols>
    <col min="1" max="1" width="16.85546875" style="219" customWidth="1"/>
    <col min="2" max="16384" width="9.140625" style="219"/>
  </cols>
  <sheetData>
    <row r="1" spans="1:9" ht="15.75" thickBot="1" x14ac:dyDescent="0.3"/>
    <row r="2" spans="1:9" ht="21.75" thickBot="1" x14ac:dyDescent="0.4">
      <c r="A2" s="992" t="s">
        <v>296</v>
      </c>
      <c r="B2" s="993"/>
      <c r="C2" s="993"/>
      <c r="D2" s="993"/>
      <c r="E2" s="993"/>
      <c r="F2" s="993"/>
      <c r="G2" s="993"/>
      <c r="H2" s="993"/>
      <c r="I2" s="994"/>
    </row>
    <row r="3" spans="1:9" ht="15.75" thickBot="1" x14ac:dyDescent="0.3">
      <c r="A3" s="1184" t="s">
        <v>563</v>
      </c>
      <c r="B3" s="1185"/>
      <c r="C3" s="1185"/>
      <c r="D3" s="1185"/>
      <c r="E3" s="1185"/>
      <c r="F3" s="1185"/>
      <c r="G3" s="1185"/>
      <c r="H3" s="1185"/>
      <c r="I3" s="1186"/>
    </row>
    <row r="4" spans="1:9" ht="30.95" customHeight="1" thickBot="1" x14ac:dyDescent="0.3">
      <c r="A4" s="668"/>
      <c r="B4" s="1205" t="s">
        <v>297</v>
      </c>
      <c r="C4" s="1206"/>
      <c r="D4" s="1206"/>
      <c r="E4" s="1206"/>
      <c r="F4" s="1206"/>
      <c r="G4" s="1206"/>
      <c r="H4" s="1206"/>
      <c r="I4" s="1207"/>
    </row>
    <row r="5" spans="1:9" ht="34.5" customHeight="1" thickBot="1" x14ac:dyDescent="0.3">
      <c r="A5" s="669"/>
      <c r="B5" s="619" t="s">
        <v>445</v>
      </c>
      <c r="C5" s="261" t="s">
        <v>446</v>
      </c>
      <c r="D5" s="261" t="s">
        <v>447</v>
      </c>
      <c r="E5" s="261" t="s">
        <v>252</v>
      </c>
      <c r="F5" s="261" t="s">
        <v>251</v>
      </c>
      <c r="G5" s="261" t="s">
        <v>448</v>
      </c>
      <c r="H5" s="261" t="s">
        <v>449</v>
      </c>
      <c r="I5" s="620" t="s">
        <v>450</v>
      </c>
    </row>
    <row r="6" spans="1:9" ht="28.7" customHeight="1" x14ac:dyDescent="0.25">
      <c r="A6" s="670" t="s">
        <v>301</v>
      </c>
      <c r="B6" s="686">
        <v>334</v>
      </c>
      <c r="C6" s="671">
        <v>347</v>
      </c>
      <c r="D6" s="671">
        <v>374</v>
      </c>
      <c r="E6" s="671">
        <v>331</v>
      </c>
      <c r="F6" s="671"/>
      <c r="G6" s="671"/>
      <c r="H6" s="671"/>
      <c r="I6" s="672"/>
    </row>
    <row r="7" spans="1:9" ht="28.7" customHeight="1" x14ac:dyDescent="0.25">
      <c r="A7" s="670" t="s">
        <v>298</v>
      </c>
      <c r="B7" s="687">
        <v>236</v>
      </c>
      <c r="C7" s="673">
        <v>261</v>
      </c>
      <c r="D7" s="673">
        <v>316</v>
      </c>
      <c r="E7" s="673">
        <v>288</v>
      </c>
      <c r="F7" s="673"/>
      <c r="G7" s="673"/>
      <c r="H7" s="673"/>
      <c r="I7" s="674"/>
    </row>
    <row r="8" spans="1:9" ht="28.7" customHeight="1" x14ac:dyDescent="0.25">
      <c r="A8" s="670" t="s">
        <v>299</v>
      </c>
      <c r="B8" s="687">
        <v>220</v>
      </c>
      <c r="C8" s="673">
        <v>229</v>
      </c>
      <c r="D8" s="673">
        <v>342</v>
      </c>
      <c r="E8" s="673">
        <v>340</v>
      </c>
      <c r="F8" s="673"/>
      <c r="G8" s="673"/>
      <c r="H8" s="673"/>
      <c r="I8" s="674"/>
    </row>
    <row r="9" spans="1:9" ht="28.7" customHeight="1" x14ac:dyDescent="0.25">
      <c r="A9" s="670" t="s">
        <v>300</v>
      </c>
      <c r="B9" s="687">
        <v>3</v>
      </c>
      <c r="C9" s="673">
        <v>5</v>
      </c>
      <c r="D9" s="673">
        <v>17</v>
      </c>
      <c r="E9" s="673">
        <v>4</v>
      </c>
      <c r="F9" s="673"/>
      <c r="G9" s="673"/>
      <c r="H9" s="673"/>
      <c r="I9" s="674"/>
    </row>
    <row r="10" spans="1:9" ht="28.7" customHeight="1" thickBot="1" x14ac:dyDescent="0.3">
      <c r="A10" s="675" t="s">
        <v>302</v>
      </c>
      <c r="B10" s="688">
        <v>347</v>
      </c>
      <c r="C10" s="676">
        <v>374</v>
      </c>
      <c r="D10" s="676">
        <v>331</v>
      </c>
      <c r="E10" s="676">
        <v>275</v>
      </c>
      <c r="F10" s="676"/>
      <c r="G10" s="676"/>
      <c r="H10" s="676"/>
      <c r="I10" s="677"/>
    </row>
    <row r="11" spans="1:9" ht="15.75" thickBot="1" x14ac:dyDescent="0.3">
      <c r="A11" s="678"/>
      <c r="B11" s="679"/>
      <c r="C11" s="679"/>
      <c r="D11" s="679"/>
      <c r="E11" s="679"/>
      <c r="F11" s="679"/>
      <c r="G11" s="679"/>
      <c r="H11" s="679"/>
      <c r="I11" s="680"/>
    </row>
    <row r="12" spans="1:9" ht="15.75" thickBot="1" x14ac:dyDescent="0.3">
      <c r="A12" s="1184" t="s">
        <v>564</v>
      </c>
      <c r="B12" s="1185"/>
      <c r="C12" s="1185"/>
      <c r="D12" s="1185"/>
      <c r="E12" s="1185"/>
      <c r="F12" s="1185"/>
      <c r="G12" s="1185"/>
      <c r="H12" s="1185"/>
      <c r="I12" s="1186"/>
    </row>
    <row r="13" spans="1:9" ht="30.95" customHeight="1" thickBot="1" x14ac:dyDescent="0.3">
      <c r="A13" s="668"/>
      <c r="B13" s="1205" t="s">
        <v>303</v>
      </c>
      <c r="C13" s="1206"/>
      <c r="D13" s="1206"/>
      <c r="E13" s="1206"/>
      <c r="F13" s="1206"/>
      <c r="G13" s="1206"/>
      <c r="H13" s="1206"/>
      <c r="I13" s="1207"/>
    </row>
    <row r="14" spans="1:9" ht="38.25" customHeight="1" thickBot="1" x14ac:dyDescent="0.3">
      <c r="A14" s="669"/>
      <c r="B14" s="619" t="s">
        <v>445</v>
      </c>
      <c r="C14" s="261" t="s">
        <v>446</v>
      </c>
      <c r="D14" s="261" t="s">
        <v>447</v>
      </c>
      <c r="E14" s="261" t="s">
        <v>252</v>
      </c>
      <c r="F14" s="261" t="s">
        <v>251</v>
      </c>
      <c r="G14" s="261" t="s">
        <v>448</v>
      </c>
      <c r="H14" s="261" t="s">
        <v>449</v>
      </c>
      <c r="I14" s="620" t="s">
        <v>450</v>
      </c>
    </row>
    <row r="15" spans="1:9" ht="28.7" customHeight="1" x14ac:dyDescent="0.25">
      <c r="A15" s="689" t="s">
        <v>304</v>
      </c>
      <c r="B15" s="686" t="s">
        <v>315</v>
      </c>
      <c r="C15" s="671" t="s">
        <v>315</v>
      </c>
      <c r="D15" s="671" t="s">
        <v>315</v>
      </c>
      <c r="E15" s="671">
        <v>51</v>
      </c>
      <c r="F15" s="671"/>
      <c r="G15" s="671"/>
      <c r="H15" s="671"/>
      <c r="I15" s="672"/>
    </row>
    <row r="16" spans="1:9" ht="28.7" customHeight="1" x14ac:dyDescent="0.25">
      <c r="A16" s="689" t="s">
        <v>305</v>
      </c>
      <c r="B16" s="690" t="s">
        <v>315</v>
      </c>
      <c r="C16" s="681" t="s">
        <v>316</v>
      </c>
      <c r="D16" s="681" t="s">
        <v>315</v>
      </c>
      <c r="E16" s="681">
        <v>78</v>
      </c>
      <c r="F16" s="681"/>
      <c r="G16" s="681"/>
      <c r="H16" s="681"/>
      <c r="I16" s="682"/>
    </row>
    <row r="17" spans="1:9" ht="28.7" customHeight="1" thickBot="1" x14ac:dyDescent="0.3">
      <c r="A17" s="691" t="s">
        <v>306</v>
      </c>
      <c r="B17" s="692">
        <v>4.62</v>
      </c>
      <c r="C17" s="683">
        <v>4.38</v>
      </c>
      <c r="D17" s="683">
        <v>4.26</v>
      </c>
      <c r="E17" s="683" t="s">
        <v>307</v>
      </c>
      <c r="F17" s="683"/>
      <c r="G17" s="683"/>
      <c r="H17" s="683"/>
      <c r="I17" s="684"/>
    </row>
    <row r="18" spans="1:9" ht="11.25" customHeight="1" x14ac:dyDescent="0.25">
      <c r="A18" s="1218" t="s">
        <v>451</v>
      </c>
      <c r="B18" s="1218"/>
      <c r="C18" s="1218"/>
      <c r="D18" s="1218"/>
      <c r="E18" s="1218"/>
      <c r="F18" s="1218"/>
      <c r="G18" s="1218"/>
      <c r="H18" s="1218"/>
      <c r="I18" s="1218"/>
    </row>
    <row r="19" spans="1:9" ht="11.25" customHeight="1" x14ac:dyDescent="0.25">
      <c r="A19" s="1219"/>
      <c r="B19" s="1219"/>
      <c r="C19" s="1219"/>
      <c r="D19" s="1219"/>
      <c r="E19" s="1219"/>
      <c r="F19" s="1219"/>
      <c r="G19" s="1219"/>
      <c r="H19" s="1219"/>
      <c r="I19" s="1219"/>
    </row>
    <row r="20" spans="1:9" ht="11.25" customHeight="1" x14ac:dyDescent="0.25">
      <c r="A20" s="1219"/>
      <c r="B20" s="1219"/>
      <c r="C20" s="1219"/>
      <c r="D20" s="1219"/>
      <c r="E20" s="1219"/>
      <c r="F20" s="1219"/>
      <c r="G20" s="1219"/>
      <c r="H20" s="1219"/>
      <c r="I20" s="1219"/>
    </row>
    <row r="21" spans="1:9" ht="20.25" customHeight="1" x14ac:dyDescent="0.25">
      <c r="A21" s="1219"/>
      <c r="B21" s="1219"/>
      <c r="C21" s="1219"/>
      <c r="D21" s="1219"/>
      <c r="E21" s="1219"/>
      <c r="F21" s="1219"/>
      <c r="G21" s="1219"/>
      <c r="H21" s="1219"/>
      <c r="I21" s="1219"/>
    </row>
    <row r="22" spans="1:9" ht="15.75" thickBot="1" x14ac:dyDescent="0.3"/>
    <row r="23" spans="1:9" ht="15.75" thickBot="1" x14ac:dyDescent="0.3">
      <c r="A23" s="1184" t="s">
        <v>308</v>
      </c>
      <c r="B23" s="1185"/>
      <c r="C23" s="1185"/>
      <c r="D23" s="1185"/>
      <c r="E23" s="1185"/>
      <c r="F23" s="1185"/>
      <c r="G23" s="1185"/>
      <c r="H23" s="1185"/>
      <c r="I23" s="1186"/>
    </row>
    <row r="24" spans="1:9" ht="30.95" customHeight="1" thickBot="1" x14ac:dyDescent="0.3">
      <c r="A24" s="668"/>
      <c r="B24" s="1208" t="s">
        <v>471</v>
      </c>
      <c r="C24" s="1209"/>
      <c r="D24" s="1209"/>
      <c r="E24" s="1209"/>
      <c r="F24" s="1209"/>
      <c r="G24" s="1209"/>
      <c r="H24" s="1209"/>
      <c r="I24" s="1210"/>
    </row>
    <row r="25" spans="1:9" ht="39" customHeight="1" thickBot="1" x14ac:dyDescent="0.3">
      <c r="A25" s="669"/>
      <c r="B25" s="754" t="s">
        <v>445</v>
      </c>
      <c r="C25" s="755" t="s">
        <v>446</v>
      </c>
      <c r="D25" s="754" t="s">
        <v>447</v>
      </c>
      <c r="E25" s="755" t="s">
        <v>252</v>
      </c>
      <c r="F25" s="754" t="s">
        <v>251</v>
      </c>
      <c r="G25" s="755" t="s">
        <v>448</v>
      </c>
      <c r="H25" s="884" t="s">
        <v>449</v>
      </c>
      <c r="I25" s="620" t="s">
        <v>450</v>
      </c>
    </row>
    <row r="26" spans="1:9" ht="40.5" customHeight="1" thickBot="1" x14ac:dyDescent="0.3">
      <c r="A26" s="675" t="s">
        <v>309</v>
      </c>
      <c r="B26" s="1213">
        <v>2.2999999999999998</v>
      </c>
      <c r="C26" s="1214"/>
      <c r="D26" s="1213">
        <v>2.2999999999999998</v>
      </c>
      <c r="E26" s="1214"/>
      <c r="F26" s="1215"/>
      <c r="G26" s="1216"/>
      <c r="H26" s="1217"/>
      <c r="I26" s="1216"/>
    </row>
    <row r="27" spans="1:9" ht="11.25" customHeight="1" x14ac:dyDescent="0.25">
      <c r="A27" s="1211" t="s">
        <v>452</v>
      </c>
      <c r="B27" s="1211"/>
      <c r="C27" s="1211"/>
      <c r="D27" s="1211"/>
      <c r="E27" s="1211"/>
      <c r="F27" s="1211"/>
      <c r="G27" s="1211"/>
      <c r="H27" s="1211"/>
      <c r="I27" s="1211"/>
    </row>
    <row r="28" spans="1:9" ht="12" customHeight="1" x14ac:dyDescent="0.25">
      <c r="A28" s="1212"/>
      <c r="B28" s="1212"/>
      <c r="C28" s="1212"/>
      <c r="D28" s="1212"/>
      <c r="E28" s="1212"/>
      <c r="F28" s="1212"/>
      <c r="G28" s="1212"/>
      <c r="H28" s="1212"/>
      <c r="I28" s="1212"/>
    </row>
    <row r="29" spans="1:9" ht="11.25" customHeight="1" x14ac:dyDescent="0.25">
      <c r="A29" s="1212"/>
      <c r="B29" s="1212"/>
      <c r="C29" s="1212"/>
      <c r="D29" s="1212"/>
      <c r="E29" s="1212"/>
      <c r="F29" s="1212"/>
      <c r="G29" s="1212"/>
      <c r="H29" s="1212"/>
      <c r="I29" s="1212"/>
    </row>
    <row r="30" spans="1:9" ht="9" customHeight="1" x14ac:dyDescent="0.25">
      <c r="A30" s="1212"/>
      <c r="B30" s="1212"/>
      <c r="C30" s="1212"/>
      <c r="D30" s="1212"/>
      <c r="E30" s="1212"/>
      <c r="F30" s="1212"/>
      <c r="G30" s="1212"/>
      <c r="H30" s="1212"/>
      <c r="I30" s="1212"/>
    </row>
    <row r="31" spans="1:9" ht="55.5" customHeight="1" thickBot="1" x14ac:dyDescent="0.3"/>
    <row r="32" spans="1:9" ht="15.75" thickBot="1" x14ac:dyDescent="0.3">
      <c r="A32" s="1184" t="s">
        <v>310</v>
      </c>
      <c r="B32" s="1185"/>
      <c r="C32" s="1185"/>
      <c r="D32" s="1185"/>
      <c r="E32" s="1185"/>
      <c r="F32" s="1185"/>
      <c r="G32" s="1185"/>
      <c r="H32" s="1185"/>
      <c r="I32" s="1186"/>
    </row>
    <row r="33" spans="1:9" ht="30.95" customHeight="1" thickBot="1" x14ac:dyDescent="0.3">
      <c r="A33" s="668"/>
      <c r="B33" s="1205" t="s">
        <v>317</v>
      </c>
      <c r="C33" s="1206"/>
      <c r="D33" s="1206"/>
      <c r="E33" s="1206"/>
      <c r="F33" s="1206"/>
      <c r="G33" s="1206"/>
      <c r="H33" s="1206"/>
      <c r="I33" s="1207"/>
    </row>
    <row r="34" spans="1:9" ht="30.75" thickBot="1" x14ac:dyDescent="0.3">
      <c r="A34" s="669"/>
      <c r="B34" s="619" t="s">
        <v>445</v>
      </c>
      <c r="C34" s="261" t="s">
        <v>446</v>
      </c>
      <c r="D34" s="261" t="s">
        <v>447</v>
      </c>
      <c r="E34" s="261" t="s">
        <v>252</v>
      </c>
      <c r="F34" s="261" t="s">
        <v>251</v>
      </c>
      <c r="G34" s="261" t="s">
        <v>448</v>
      </c>
      <c r="H34" s="261" t="s">
        <v>449</v>
      </c>
      <c r="I34" s="620" t="s">
        <v>450</v>
      </c>
    </row>
    <row r="35" spans="1:9" ht="51.75" thickBot="1" x14ac:dyDescent="0.3">
      <c r="A35" s="675" t="s">
        <v>318</v>
      </c>
      <c r="B35" s="693">
        <v>3.5000000000000001E-3</v>
      </c>
      <c r="C35" s="262">
        <v>4.0000000000000001E-3</v>
      </c>
      <c r="D35" s="262">
        <v>4.0000000000000001E-3</v>
      </c>
      <c r="E35" s="262">
        <v>3.0000000000000001E-3</v>
      </c>
      <c r="F35" s="262"/>
      <c r="G35" s="262"/>
      <c r="H35" s="262"/>
      <c r="I35" s="263"/>
    </row>
    <row r="36" spans="1:9" ht="15.75" thickBot="1" x14ac:dyDescent="0.3"/>
    <row r="37" spans="1:9" ht="15.75" thickBot="1" x14ac:dyDescent="0.3">
      <c r="A37" s="1184" t="s">
        <v>310</v>
      </c>
      <c r="B37" s="1185"/>
      <c r="C37" s="1185"/>
      <c r="D37" s="1185"/>
      <c r="E37" s="1185"/>
      <c r="F37" s="1185"/>
      <c r="G37" s="1185"/>
      <c r="H37" s="1185"/>
      <c r="I37" s="1186"/>
    </row>
    <row r="38" spans="1:9" ht="30.75" customHeight="1" thickBot="1" x14ac:dyDescent="0.3">
      <c r="A38" s="668"/>
      <c r="B38" s="1205" t="s">
        <v>453</v>
      </c>
      <c r="C38" s="1206"/>
      <c r="D38" s="1206"/>
      <c r="E38" s="1206"/>
      <c r="F38" s="1206"/>
      <c r="G38" s="1206"/>
      <c r="H38" s="1206"/>
      <c r="I38" s="1207"/>
    </row>
    <row r="39" spans="1:9" ht="30.75" thickBot="1" x14ac:dyDescent="0.3">
      <c r="A39" s="669"/>
      <c r="B39" s="619" t="s">
        <v>445</v>
      </c>
      <c r="C39" s="261" t="s">
        <v>446</v>
      </c>
      <c r="D39" s="261" t="s">
        <v>454</v>
      </c>
      <c r="E39" s="261" t="s">
        <v>455</v>
      </c>
      <c r="F39" s="261" t="s">
        <v>456</v>
      </c>
      <c r="G39" s="261" t="s">
        <v>457</v>
      </c>
      <c r="H39" s="261" t="s">
        <v>458</v>
      </c>
      <c r="I39" s="620" t="s">
        <v>459</v>
      </c>
    </row>
    <row r="40" spans="1:9" ht="54" thickBot="1" x14ac:dyDescent="0.3">
      <c r="A40" s="675" t="s">
        <v>460</v>
      </c>
      <c r="B40" s="693">
        <v>0.95</v>
      </c>
      <c r="C40" s="262">
        <v>0.57779999999999998</v>
      </c>
      <c r="D40" s="262">
        <v>0.85719999999999996</v>
      </c>
      <c r="E40" s="262">
        <v>0.76919999999999999</v>
      </c>
      <c r="F40" s="262"/>
      <c r="G40" s="262"/>
      <c r="H40" s="262"/>
      <c r="I40" s="263"/>
    </row>
    <row r="41" spans="1:9" x14ac:dyDescent="0.25">
      <c r="A41" s="685" t="s">
        <v>461</v>
      </c>
    </row>
  </sheetData>
  <sheetProtection algorithmName="SHA-512" hashValue="iVOZFBzutDwO7PWSRY9H6YWQyNXJdidywqlnwd9PuqNcwTc5eZMxzq3LwC5mQCBin88/w+PHXPjUeNgbJQ2Vzw==" saltValue="5vR7co0V0xEkLaOlcgbpSA==" spinCount="100000" sheet="1" objects="1" scenarios="1"/>
  <mergeCells count="17">
    <mergeCell ref="A18:I21"/>
    <mergeCell ref="A2:I2"/>
    <mergeCell ref="A3:I3"/>
    <mergeCell ref="B4:I4"/>
    <mergeCell ref="A12:I12"/>
    <mergeCell ref="B13:I13"/>
    <mergeCell ref="A37:I37"/>
    <mergeCell ref="B38:I38"/>
    <mergeCell ref="A23:I23"/>
    <mergeCell ref="B24:I24"/>
    <mergeCell ref="A27:I30"/>
    <mergeCell ref="A32:I32"/>
    <mergeCell ref="B33:I33"/>
    <mergeCell ref="B26:C26"/>
    <mergeCell ref="D26:E26"/>
    <mergeCell ref="F26:G26"/>
    <mergeCell ref="H26:I26"/>
  </mergeCells>
  <pageMargins left="0.7" right="0.7" top="0.83333333333333304" bottom="0.75" header="0.3" footer="0.3"/>
  <pageSetup firstPageNumber="28" orientation="portrait" useFirstPageNumber="1" r:id="rId1"/>
  <headerFooter>
    <oddHeader>&amp;L&amp;9
Semi-Annual Child Welfare Report&amp;C&amp;"-,Bold"&amp;14ARIZONA DEPARTMENT of CHILD SAFETY&amp;R&amp;9
January 1, 2018 - June 30, 2018</oddHeader>
    <oddFooter>&amp;CPage &amp;P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view="pageLayout" zoomScaleNormal="100" workbookViewId="0">
      <selection activeCell="A2" sqref="A2:I39"/>
    </sheetView>
  </sheetViews>
  <sheetFormatPr defaultRowHeight="15" x14ac:dyDescent="0.25"/>
  <cols>
    <col min="1" max="9" width="9.42578125" customWidth="1"/>
  </cols>
  <sheetData>
    <row r="2" spans="1:9" ht="15.75" customHeight="1" x14ac:dyDescent="0.25">
      <c r="A2" s="1220" t="s">
        <v>462</v>
      </c>
      <c r="B2" s="1221"/>
      <c r="C2" s="1221"/>
      <c r="D2" s="1221"/>
      <c r="E2" s="1221"/>
      <c r="F2" s="1221"/>
      <c r="G2" s="1221"/>
      <c r="H2" s="1221"/>
      <c r="I2" s="1221"/>
    </row>
    <row r="3" spans="1:9" ht="15" customHeight="1" x14ac:dyDescent="0.25">
      <c r="A3" s="1221"/>
      <c r="B3" s="1221"/>
      <c r="C3" s="1221"/>
      <c r="D3" s="1221"/>
      <c r="E3" s="1221"/>
      <c r="F3" s="1221"/>
      <c r="G3" s="1221"/>
      <c r="H3" s="1221"/>
      <c r="I3" s="1221"/>
    </row>
    <row r="4" spans="1:9" ht="15" customHeight="1" x14ac:dyDescent="0.25">
      <c r="A4" s="1221"/>
      <c r="B4" s="1221"/>
      <c r="C4" s="1221"/>
      <c r="D4" s="1221"/>
      <c r="E4" s="1221"/>
      <c r="F4" s="1221"/>
      <c r="G4" s="1221"/>
      <c r="H4" s="1221"/>
      <c r="I4" s="1221"/>
    </row>
    <row r="5" spans="1:9" ht="15" customHeight="1" x14ac:dyDescent="0.25">
      <c r="A5" s="1221"/>
      <c r="B5" s="1221"/>
      <c r="C5" s="1221"/>
      <c r="D5" s="1221"/>
      <c r="E5" s="1221"/>
      <c r="F5" s="1221"/>
      <c r="G5" s="1221"/>
      <c r="H5" s="1221"/>
      <c r="I5" s="1221"/>
    </row>
    <row r="6" spans="1:9" ht="15" customHeight="1" x14ac:dyDescent="0.25">
      <c r="A6" s="1221"/>
      <c r="B6" s="1221"/>
      <c r="C6" s="1221"/>
      <c r="D6" s="1221"/>
      <c r="E6" s="1221"/>
      <c r="F6" s="1221"/>
      <c r="G6" s="1221"/>
      <c r="H6" s="1221"/>
      <c r="I6" s="1221"/>
    </row>
    <row r="7" spans="1:9" ht="15" customHeight="1" x14ac:dyDescent="0.25">
      <c r="A7" s="1221"/>
      <c r="B7" s="1221"/>
      <c r="C7" s="1221"/>
      <c r="D7" s="1221"/>
      <c r="E7" s="1221"/>
      <c r="F7" s="1221"/>
      <c r="G7" s="1221"/>
      <c r="H7" s="1221"/>
      <c r="I7" s="1221"/>
    </row>
    <row r="8" spans="1:9" ht="15" customHeight="1" x14ac:dyDescent="0.25">
      <c r="A8" s="1221"/>
      <c r="B8" s="1221"/>
      <c r="C8" s="1221"/>
      <c r="D8" s="1221"/>
      <c r="E8" s="1221"/>
      <c r="F8" s="1221"/>
      <c r="G8" s="1221"/>
      <c r="H8" s="1221"/>
      <c r="I8" s="1221"/>
    </row>
    <row r="9" spans="1:9" ht="15" customHeight="1" x14ac:dyDescent="0.25">
      <c r="A9" s="1221"/>
      <c r="B9" s="1221"/>
      <c r="C9" s="1221"/>
      <c r="D9" s="1221"/>
      <c r="E9" s="1221"/>
      <c r="F9" s="1221"/>
      <c r="G9" s="1221"/>
      <c r="H9" s="1221"/>
      <c r="I9" s="1221"/>
    </row>
    <row r="10" spans="1:9" ht="15" customHeight="1" x14ac:dyDescent="0.25">
      <c r="A10" s="1221"/>
      <c r="B10" s="1221"/>
      <c r="C10" s="1221"/>
      <c r="D10" s="1221"/>
      <c r="E10" s="1221"/>
      <c r="F10" s="1221"/>
      <c r="G10" s="1221"/>
      <c r="H10" s="1221"/>
      <c r="I10" s="1221"/>
    </row>
    <row r="11" spans="1:9" ht="15" customHeight="1" x14ac:dyDescent="0.25">
      <c r="A11" s="1221"/>
      <c r="B11" s="1221"/>
      <c r="C11" s="1221"/>
      <c r="D11" s="1221"/>
      <c r="E11" s="1221"/>
      <c r="F11" s="1221"/>
      <c r="G11" s="1221"/>
      <c r="H11" s="1221"/>
      <c r="I11" s="1221"/>
    </row>
    <row r="12" spans="1:9" ht="15" customHeight="1" x14ac:dyDescent="0.25">
      <c r="A12" s="1221"/>
      <c r="B12" s="1221"/>
      <c r="C12" s="1221"/>
      <c r="D12" s="1221"/>
      <c r="E12" s="1221"/>
      <c r="F12" s="1221"/>
      <c r="G12" s="1221"/>
      <c r="H12" s="1221"/>
      <c r="I12" s="1221"/>
    </row>
    <row r="13" spans="1:9" ht="15" customHeight="1" x14ac:dyDescent="0.25">
      <c r="A13" s="1221"/>
      <c r="B13" s="1221"/>
      <c r="C13" s="1221"/>
      <c r="D13" s="1221"/>
      <c r="E13" s="1221"/>
      <c r="F13" s="1221"/>
      <c r="G13" s="1221"/>
      <c r="H13" s="1221"/>
      <c r="I13" s="1221"/>
    </row>
    <row r="14" spans="1:9" ht="15" customHeight="1" x14ac:dyDescent="0.25">
      <c r="A14" s="1221"/>
      <c r="B14" s="1221"/>
      <c r="C14" s="1221"/>
      <c r="D14" s="1221"/>
      <c r="E14" s="1221"/>
      <c r="F14" s="1221"/>
      <c r="G14" s="1221"/>
      <c r="H14" s="1221"/>
      <c r="I14" s="1221"/>
    </row>
    <row r="15" spans="1:9" ht="15" customHeight="1" x14ac:dyDescent="0.25">
      <c r="A15" s="1221"/>
      <c r="B15" s="1221"/>
      <c r="C15" s="1221"/>
      <c r="D15" s="1221"/>
      <c r="E15" s="1221"/>
      <c r="F15" s="1221"/>
      <c r="G15" s="1221"/>
      <c r="H15" s="1221"/>
      <c r="I15" s="1221"/>
    </row>
    <row r="16" spans="1:9" ht="15" customHeight="1" x14ac:dyDescent="0.25">
      <c r="A16" s="1221"/>
      <c r="B16" s="1221"/>
      <c r="C16" s="1221"/>
      <c r="D16" s="1221"/>
      <c r="E16" s="1221"/>
      <c r="F16" s="1221"/>
      <c r="G16" s="1221"/>
      <c r="H16" s="1221"/>
      <c r="I16" s="1221"/>
    </row>
    <row r="17" spans="1:9" ht="15" customHeight="1" x14ac:dyDescent="0.25">
      <c r="A17" s="1221"/>
      <c r="B17" s="1221"/>
      <c r="C17" s="1221"/>
      <c r="D17" s="1221"/>
      <c r="E17" s="1221"/>
      <c r="F17" s="1221"/>
      <c r="G17" s="1221"/>
      <c r="H17" s="1221"/>
      <c r="I17" s="1221"/>
    </row>
    <row r="18" spans="1:9" ht="15" customHeight="1" x14ac:dyDescent="0.25">
      <c r="A18" s="1221"/>
      <c r="B18" s="1221"/>
      <c r="C18" s="1221"/>
      <c r="D18" s="1221"/>
      <c r="E18" s="1221"/>
      <c r="F18" s="1221"/>
      <c r="G18" s="1221"/>
      <c r="H18" s="1221"/>
      <c r="I18" s="1221"/>
    </row>
    <row r="19" spans="1:9" ht="15" customHeight="1" x14ac:dyDescent="0.25">
      <c r="A19" s="1221"/>
      <c r="B19" s="1221"/>
      <c r="C19" s="1221"/>
      <c r="D19" s="1221"/>
      <c r="E19" s="1221"/>
      <c r="F19" s="1221"/>
      <c r="G19" s="1221"/>
      <c r="H19" s="1221"/>
      <c r="I19" s="1221"/>
    </row>
    <row r="20" spans="1:9" ht="15" customHeight="1" x14ac:dyDescent="0.25">
      <c r="A20" s="1221"/>
      <c r="B20" s="1221"/>
      <c r="C20" s="1221"/>
      <c r="D20" s="1221"/>
      <c r="E20" s="1221"/>
      <c r="F20" s="1221"/>
      <c r="G20" s="1221"/>
      <c r="H20" s="1221"/>
      <c r="I20" s="1221"/>
    </row>
    <row r="21" spans="1:9" ht="8.25" customHeight="1" x14ac:dyDescent="0.25">
      <c r="A21" s="1221"/>
      <c r="B21" s="1221"/>
      <c r="C21" s="1221"/>
      <c r="D21" s="1221"/>
      <c r="E21" s="1221"/>
      <c r="F21" s="1221"/>
      <c r="G21" s="1221"/>
      <c r="H21" s="1221"/>
      <c r="I21" s="1221"/>
    </row>
    <row r="22" spans="1:9" ht="15" hidden="1" customHeight="1" x14ac:dyDescent="0.25">
      <c r="A22" s="1221"/>
      <c r="B22" s="1221"/>
      <c r="C22" s="1221"/>
      <c r="D22" s="1221"/>
      <c r="E22" s="1221"/>
      <c r="F22" s="1221"/>
      <c r="G22" s="1221"/>
      <c r="H22" s="1221"/>
      <c r="I22" s="1221"/>
    </row>
    <row r="23" spans="1:9" ht="15" hidden="1" customHeight="1" x14ac:dyDescent="0.25">
      <c r="A23" s="1221"/>
      <c r="B23" s="1221"/>
      <c r="C23" s="1221"/>
      <c r="D23" s="1221"/>
      <c r="E23" s="1221"/>
      <c r="F23" s="1221"/>
      <c r="G23" s="1221"/>
      <c r="H23" s="1221"/>
      <c r="I23" s="1221"/>
    </row>
    <row r="24" spans="1:9" ht="15" hidden="1" customHeight="1" x14ac:dyDescent="0.25">
      <c r="A24" s="1221"/>
      <c r="B24" s="1221"/>
      <c r="C24" s="1221"/>
      <c r="D24" s="1221"/>
      <c r="E24" s="1221"/>
      <c r="F24" s="1221"/>
      <c r="G24" s="1221"/>
      <c r="H24" s="1221"/>
      <c r="I24" s="1221"/>
    </row>
    <row r="25" spans="1:9" ht="15" hidden="1" customHeight="1" x14ac:dyDescent="0.25">
      <c r="A25" s="1221"/>
      <c r="B25" s="1221"/>
      <c r="C25" s="1221"/>
      <c r="D25" s="1221"/>
      <c r="E25" s="1221"/>
      <c r="F25" s="1221"/>
      <c r="G25" s="1221"/>
      <c r="H25" s="1221"/>
      <c r="I25" s="1221"/>
    </row>
    <row r="26" spans="1:9" ht="15" hidden="1" customHeight="1" x14ac:dyDescent="0.25">
      <c r="A26" s="1221"/>
      <c r="B26" s="1221"/>
      <c r="C26" s="1221"/>
      <c r="D26" s="1221"/>
      <c r="E26" s="1221"/>
      <c r="F26" s="1221"/>
      <c r="G26" s="1221"/>
      <c r="H26" s="1221"/>
      <c r="I26" s="1221"/>
    </row>
    <row r="27" spans="1:9" ht="15" hidden="1" customHeight="1" x14ac:dyDescent="0.25">
      <c r="A27" s="1221"/>
      <c r="B27" s="1221"/>
      <c r="C27" s="1221"/>
      <c r="D27" s="1221"/>
      <c r="E27" s="1221"/>
      <c r="F27" s="1221"/>
      <c r="G27" s="1221"/>
      <c r="H27" s="1221"/>
      <c r="I27" s="1221"/>
    </row>
    <row r="28" spans="1:9" ht="15" hidden="1" customHeight="1" x14ac:dyDescent="0.25">
      <c r="A28" s="1221"/>
      <c r="B28" s="1221"/>
      <c r="C28" s="1221"/>
      <c r="D28" s="1221"/>
      <c r="E28" s="1221"/>
      <c r="F28" s="1221"/>
      <c r="G28" s="1221"/>
      <c r="H28" s="1221"/>
      <c r="I28" s="1221"/>
    </row>
    <row r="29" spans="1:9" ht="15" hidden="1" customHeight="1" x14ac:dyDescent="0.25">
      <c r="A29" s="1221"/>
      <c r="B29" s="1221"/>
      <c r="C29" s="1221"/>
      <c r="D29" s="1221"/>
      <c r="E29" s="1221"/>
      <c r="F29" s="1221"/>
      <c r="G29" s="1221"/>
      <c r="H29" s="1221"/>
      <c r="I29" s="1221"/>
    </row>
    <row r="30" spans="1:9" ht="15" hidden="1" customHeight="1" x14ac:dyDescent="0.25">
      <c r="A30" s="1221"/>
      <c r="B30" s="1221"/>
      <c r="C30" s="1221"/>
      <c r="D30" s="1221"/>
      <c r="E30" s="1221"/>
      <c r="F30" s="1221"/>
      <c r="G30" s="1221"/>
      <c r="H30" s="1221"/>
      <c r="I30" s="1221"/>
    </row>
    <row r="31" spans="1:9" ht="15" hidden="1" customHeight="1" x14ac:dyDescent="0.25">
      <c r="A31" s="1221"/>
      <c r="B31" s="1221"/>
      <c r="C31" s="1221"/>
      <c r="D31" s="1221"/>
      <c r="E31" s="1221"/>
      <c r="F31" s="1221"/>
      <c r="G31" s="1221"/>
      <c r="H31" s="1221"/>
      <c r="I31" s="1221"/>
    </row>
    <row r="32" spans="1:9" ht="15" hidden="1" customHeight="1" x14ac:dyDescent="0.25">
      <c r="A32" s="1221"/>
      <c r="B32" s="1221"/>
      <c r="C32" s="1221"/>
      <c r="D32" s="1221"/>
      <c r="E32" s="1221"/>
      <c r="F32" s="1221"/>
      <c r="G32" s="1221"/>
      <c r="H32" s="1221"/>
      <c r="I32" s="1221"/>
    </row>
    <row r="33" spans="1:9" ht="15" hidden="1" customHeight="1" x14ac:dyDescent="0.25">
      <c r="A33" s="1221"/>
      <c r="B33" s="1221"/>
      <c r="C33" s="1221"/>
      <c r="D33" s="1221"/>
      <c r="E33" s="1221"/>
      <c r="F33" s="1221"/>
      <c r="G33" s="1221"/>
      <c r="H33" s="1221"/>
      <c r="I33" s="1221"/>
    </row>
    <row r="34" spans="1:9" ht="15" hidden="1" customHeight="1" x14ac:dyDescent="0.25">
      <c r="A34" s="1221"/>
      <c r="B34" s="1221"/>
      <c r="C34" s="1221"/>
      <c r="D34" s="1221"/>
      <c r="E34" s="1221"/>
      <c r="F34" s="1221"/>
      <c r="G34" s="1221"/>
      <c r="H34" s="1221"/>
      <c r="I34" s="1221"/>
    </row>
    <row r="35" spans="1:9" ht="15" hidden="1" customHeight="1" x14ac:dyDescent="0.25">
      <c r="A35" s="1221"/>
      <c r="B35" s="1221"/>
      <c r="C35" s="1221"/>
      <c r="D35" s="1221"/>
      <c r="E35" s="1221"/>
      <c r="F35" s="1221"/>
      <c r="G35" s="1221"/>
      <c r="H35" s="1221"/>
      <c r="I35" s="1221"/>
    </row>
    <row r="36" spans="1:9" ht="15" hidden="1" customHeight="1" x14ac:dyDescent="0.25">
      <c r="A36" s="1221"/>
      <c r="B36" s="1221"/>
      <c r="C36" s="1221"/>
      <c r="D36" s="1221"/>
      <c r="E36" s="1221"/>
      <c r="F36" s="1221"/>
      <c r="G36" s="1221"/>
      <c r="H36" s="1221"/>
      <c r="I36" s="1221"/>
    </row>
    <row r="37" spans="1:9" ht="15" hidden="1" customHeight="1" x14ac:dyDescent="0.25">
      <c r="A37" s="1221"/>
      <c r="B37" s="1221"/>
      <c r="C37" s="1221"/>
      <c r="D37" s="1221"/>
      <c r="E37" s="1221"/>
      <c r="F37" s="1221"/>
      <c r="G37" s="1221"/>
      <c r="H37" s="1221"/>
      <c r="I37" s="1221"/>
    </row>
    <row r="38" spans="1:9" ht="15" hidden="1" customHeight="1" x14ac:dyDescent="0.25">
      <c r="A38" s="1221"/>
      <c r="B38" s="1221"/>
      <c r="C38" s="1221"/>
      <c r="D38" s="1221"/>
      <c r="E38" s="1221"/>
      <c r="F38" s="1221"/>
      <c r="G38" s="1221"/>
      <c r="H38" s="1221"/>
      <c r="I38" s="1221"/>
    </row>
    <row r="39" spans="1:9" ht="21.75" customHeight="1" x14ac:dyDescent="0.25">
      <c r="A39" s="1221"/>
      <c r="B39" s="1221"/>
      <c r="C39" s="1221"/>
      <c r="D39" s="1221"/>
      <c r="E39" s="1221"/>
      <c r="F39" s="1221"/>
      <c r="G39" s="1221"/>
      <c r="H39" s="1221"/>
      <c r="I39" s="1221"/>
    </row>
  </sheetData>
  <sheetProtection algorithmName="SHA-512" hashValue="IRkPKvuFbsshQ9wHQ6uOVOpZW44yYHzr4CiRAcZqfgjpVuxCIoB9LbCtXfhG0+rn0IeM1lriGIZCx7cMAe2ihA==" saltValue="wps/2ApwimPW8d8lmwKJnQ==" spinCount="100000" sheet="1" objects="1" scenarios="1"/>
  <mergeCells count="1">
    <mergeCell ref="A2:I39"/>
  </mergeCells>
  <pageMargins left="0.7" right="0.7" top="0.75" bottom="0.75" header="0.3" footer="0.3"/>
  <pageSetup orientation="portrait" r:id="rId1"/>
  <headerFooter>
    <oddHeader>&amp;L&amp;9
Semi-Annual Child Welfare Report&amp;C&amp;"-,Bold"&amp;14ARIZONA DEPARTMENT of CHILD SAFETY
&amp;R&amp;9
January 1, 2018 - June 30-2018</oddHeader>
    <oddFooter>&amp;CPage 30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Layout" zoomScaleNormal="100" workbookViewId="0">
      <selection activeCell="A2" sqref="A2:I28"/>
    </sheetView>
  </sheetViews>
  <sheetFormatPr defaultRowHeight="15" x14ac:dyDescent="0.25"/>
  <cols>
    <col min="1" max="9" width="9.7109375" style="219" customWidth="1"/>
    <col min="10" max="16384" width="9.140625" style="219"/>
  </cols>
  <sheetData>
    <row r="2" spans="1:9" ht="30.75" customHeight="1" x14ac:dyDescent="0.25">
      <c r="A2" s="1222" t="s">
        <v>565</v>
      </c>
      <c r="B2" s="1222"/>
      <c r="C2" s="1222"/>
      <c r="D2" s="1222"/>
      <c r="E2" s="1222"/>
      <c r="F2" s="1222"/>
      <c r="G2" s="1222"/>
      <c r="H2" s="1222"/>
      <c r="I2" s="1222"/>
    </row>
    <row r="3" spans="1:9" ht="30.75" customHeight="1" x14ac:dyDescent="0.25">
      <c r="A3" s="1222"/>
      <c r="B3" s="1222"/>
      <c r="C3" s="1222"/>
      <c r="D3" s="1222"/>
      <c r="E3" s="1222"/>
      <c r="F3" s="1222"/>
      <c r="G3" s="1222"/>
      <c r="H3" s="1222"/>
      <c r="I3" s="1222"/>
    </row>
    <row r="4" spans="1:9" ht="30.75" customHeight="1" x14ac:dyDescent="0.25">
      <c r="A4" s="1222"/>
      <c r="B4" s="1222"/>
      <c r="C4" s="1222"/>
      <c r="D4" s="1222"/>
      <c r="E4" s="1222"/>
      <c r="F4" s="1222"/>
      <c r="G4" s="1222"/>
      <c r="H4" s="1222"/>
      <c r="I4" s="1222"/>
    </row>
    <row r="5" spans="1:9" ht="30.75" customHeight="1" x14ac:dyDescent="0.25">
      <c r="A5" s="1222"/>
      <c r="B5" s="1222"/>
      <c r="C5" s="1222"/>
      <c r="D5" s="1222"/>
      <c r="E5" s="1222"/>
      <c r="F5" s="1222"/>
      <c r="G5" s="1222"/>
      <c r="H5" s="1222"/>
      <c r="I5" s="1222"/>
    </row>
    <row r="6" spans="1:9" ht="30.75" customHeight="1" x14ac:dyDescent="0.25">
      <c r="A6" s="1222"/>
      <c r="B6" s="1222"/>
      <c r="C6" s="1222"/>
      <c r="D6" s="1222"/>
      <c r="E6" s="1222"/>
      <c r="F6" s="1222"/>
      <c r="G6" s="1222"/>
      <c r="H6" s="1222"/>
      <c r="I6" s="1222"/>
    </row>
    <row r="7" spans="1:9" ht="30.75" customHeight="1" x14ac:dyDescent="0.25">
      <c r="A7" s="1222"/>
      <c r="B7" s="1222"/>
      <c r="C7" s="1222"/>
      <c r="D7" s="1222"/>
      <c r="E7" s="1222"/>
      <c r="F7" s="1222"/>
      <c r="G7" s="1222"/>
      <c r="H7" s="1222"/>
      <c r="I7" s="1222"/>
    </row>
    <row r="8" spans="1:9" ht="30.75" customHeight="1" x14ac:dyDescent="0.25">
      <c r="A8" s="1222"/>
      <c r="B8" s="1222"/>
      <c r="C8" s="1222"/>
      <c r="D8" s="1222"/>
      <c r="E8" s="1222"/>
      <c r="F8" s="1222"/>
      <c r="G8" s="1222"/>
      <c r="H8" s="1222"/>
      <c r="I8" s="1222"/>
    </row>
    <row r="9" spans="1:9" ht="30.75" customHeight="1" x14ac:dyDescent="0.25">
      <c r="A9" s="1222"/>
      <c r="B9" s="1222"/>
      <c r="C9" s="1222"/>
      <c r="D9" s="1222"/>
      <c r="E9" s="1222"/>
      <c r="F9" s="1222"/>
      <c r="G9" s="1222"/>
      <c r="H9" s="1222"/>
      <c r="I9" s="1222"/>
    </row>
    <row r="10" spans="1:9" ht="30.75" customHeight="1" x14ac:dyDescent="0.25">
      <c r="A10" s="1222"/>
      <c r="B10" s="1222"/>
      <c r="C10" s="1222"/>
      <c r="D10" s="1222"/>
      <c r="E10" s="1222"/>
      <c r="F10" s="1222"/>
      <c r="G10" s="1222"/>
      <c r="H10" s="1222"/>
      <c r="I10" s="1222"/>
    </row>
    <row r="11" spans="1:9" ht="30.75" customHeight="1" x14ac:dyDescent="0.25">
      <c r="A11" s="1222"/>
      <c r="B11" s="1222"/>
      <c r="C11" s="1222"/>
      <c r="D11" s="1222"/>
      <c r="E11" s="1222"/>
      <c r="F11" s="1222"/>
      <c r="G11" s="1222"/>
      <c r="H11" s="1222"/>
      <c r="I11" s="1222"/>
    </row>
    <row r="12" spans="1:9" ht="30.75" customHeight="1" x14ac:dyDescent="0.25">
      <c r="A12" s="1222"/>
      <c r="B12" s="1222"/>
      <c r="C12" s="1222"/>
      <c r="D12" s="1222"/>
      <c r="E12" s="1222"/>
      <c r="F12" s="1222"/>
      <c r="G12" s="1222"/>
      <c r="H12" s="1222"/>
      <c r="I12" s="1222"/>
    </row>
    <row r="13" spans="1:9" ht="30.75" customHeight="1" x14ac:dyDescent="0.25">
      <c r="A13" s="1222"/>
      <c r="B13" s="1222"/>
      <c r="C13" s="1222"/>
      <c r="D13" s="1222"/>
      <c r="E13" s="1222"/>
      <c r="F13" s="1222"/>
      <c r="G13" s="1222"/>
      <c r="H13" s="1222"/>
      <c r="I13" s="1222"/>
    </row>
    <row r="14" spans="1:9" ht="30.75" customHeight="1" x14ac:dyDescent="0.25">
      <c r="A14" s="1222"/>
      <c r="B14" s="1222"/>
      <c r="C14" s="1222"/>
      <c r="D14" s="1222"/>
      <c r="E14" s="1222"/>
      <c r="F14" s="1222"/>
      <c r="G14" s="1222"/>
      <c r="H14" s="1222"/>
      <c r="I14" s="1222"/>
    </row>
    <row r="15" spans="1:9" ht="30.75" customHeight="1" x14ac:dyDescent="0.25">
      <c r="A15" s="1222"/>
      <c r="B15" s="1222"/>
      <c r="C15" s="1222"/>
      <c r="D15" s="1222"/>
      <c r="E15" s="1222"/>
      <c r="F15" s="1222"/>
      <c r="G15" s="1222"/>
      <c r="H15" s="1222"/>
      <c r="I15" s="1222"/>
    </row>
    <row r="16" spans="1:9" ht="30.75" customHeight="1" x14ac:dyDescent="0.25">
      <c r="A16" s="1222"/>
      <c r="B16" s="1222"/>
      <c r="C16" s="1222"/>
      <c r="D16" s="1222"/>
      <c r="E16" s="1222"/>
      <c r="F16" s="1222"/>
      <c r="G16" s="1222"/>
      <c r="H16" s="1222"/>
      <c r="I16" s="1222"/>
    </row>
    <row r="17" spans="1:9" ht="30.75" customHeight="1" x14ac:dyDescent="0.25">
      <c r="A17" s="1222"/>
      <c r="B17" s="1222"/>
      <c r="C17" s="1222"/>
      <c r="D17" s="1222"/>
      <c r="E17" s="1222"/>
      <c r="F17" s="1222"/>
      <c r="G17" s="1222"/>
      <c r="H17" s="1222"/>
      <c r="I17" s="1222"/>
    </row>
    <row r="18" spans="1:9" ht="30.75" customHeight="1" x14ac:dyDescent="0.25">
      <c r="A18" s="1222"/>
      <c r="B18" s="1222"/>
      <c r="C18" s="1222"/>
      <c r="D18" s="1222"/>
      <c r="E18" s="1222"/>
      <c r="F18" s="1222"/>
      <c r="G18" s="1222"/>
      <c r="H18" s="1222"/>
      <c r="I18" s="1222"/>
    </row>
    <row r="19" spans="1:9" ht="30.75" customHeight="1" x14ac:dyDescent="0.25">
      <c r="A19" s="1222"/>
      <c r="B19" s="1222"/>
      <c r="C19" s="1222"/>
      <c r="D19" s="1222"/>
      <c r="E19" s="1222"/>
      <c r="F19" s="1222"/>
      <c r="G19" s="1222"/>
      <c r="H19" s="1222"/>
      <c r="I19" s="1222"/>
    </row>
    <row r="20" spans="1:9" ht="30.75" customHeight="1" x14ac:dyDescent="0.25">
      <c r="A20" s="1222"/>
      <c r="B20" s="1222"/>
      <c r="C20" s="1222"/>
      <c r="D20" s="1222"/>
      <c r="E20" s="1222"/>
      <c r="F20" s="1222"/>
      <c r="G20" s="1222"/>
      <c r="H20" s="1222"/>
      <c r="I20" s="1222"/>
    </row>
    <row r="21" spans="1:9" ht="30.75" customHeight="1" x14ac:dyDescent="0.25">
      <c r="A21" s="1222"/>
      <c r="B21" s="1222"/>
      <c r="C21" s="1222"/>
      <c r="D21" s="1222"/>
      <c r="E21" s="1222"/>
      <c r="F21" s="1222"/>
      <c r="G21" s="1222"/>
      <c r="H21" s="1222"/>
      <c r="I21" s="1222"/>
    </row>
    <row r="22" spans="1:9" ht="30.75" customHeight="1" x14ac:dyDescent="0.25">
      <c r="A22" s="1222"/>
      <c r="B22" s="1222"/>
      <c r="C22" s="1222"/>
      <c r="D22" s="1222"/>
      <c r="E22" s="1222"/>
      <c r="F22" s="1222"/>
      <c r="G22" s="1222"/>
      <c r="H22" s="1222"/>
      <c r="I22" s="1222"/>
    </row>
    <row r="23" spans="1:9" ht="30.75" customHeight="1" x14ac:dyDescent="0.25">
      <c r="A23" s="1222"/>
      <c r="B23" s="1222"/>
      <c r="C23" s="1222"/>
      <c r="D23" s="1222"/>
      <c r="E23" s="1222"/>
      <c r="F23" s="1222"/>
      <c r="G23" s="1222"/>
      <c r="H23" s="1222"/>
      <c r="I23" s="1222"/>
    </row>
    <row r="24" spans="1:9" ht="30.75" customHeight="1" x14ac:dyDescent="0.25">
      <c r="A24" s="1222"/>
      <c r="B24" s="1222"/>
      <c r="C24" s="1222"/>
      <c r="D24" s="1222"/>
      <c r="E24" s="1222"/>
      <c r="F24" s="1222"/>
      <c r="G24" s="1222"/>
      <c r="H24" s="1222"/>
      <c r="I24" s="1222"/>
    </row>
    <row r="25" spans="1:9" ht="30.75" customHeight="1" x14ac:dyDescent="0.25">
      <c r="A25" s="1222"/>
      <c r="B25" s="1222"/>
      <c r="C25" s="1222"/>
      <c r="D25" s="1222"/>
      <c r="E25" s="1222"/>
      <c r="F25" s="1222"/>
      <c r="G25" s="1222"/>
      <c r="H25" s="1222"/>
      <c r="I25" s="1222"/>
    </row>
    <row r="26" spans="1:9" ht="30.75" customHeight="1" x14ac:dyDescent="0.25">
      <c r="A26" s="1222"/>
      <c r="B26" s="1222"/>
      <c r="C26" s="1222"/>
      <c r="D26" s="1222"/>
      <c r="E26" s="1222"/>
      <c r="F26" s="1222"/>
      <c r="G26" s="1222"/>
      <c r="H26" s="1222"/>
      <c r="I26" s="1222"/>
    </row>
    <row r="27" spans="1:9" ht="30.75" customHeight="1" x14ac:dyDescent="0.25">
      <c r="A27" s="1222"/>
      <c r="B27" s="1222"/>
      <c r="C27" s="1222"/>
      <c r="D27" s="1222"/>
      <c r="E27" s="1222"/>
      <c r="F27" s="1222"/>
      <c r="G27" s="1222"/>
      <c r="H27" s="1222"/>
      <c r="I27" s="1222"/>
    </row>
    <row r="28" spans="1:9" ht="30.75" customHeight="1" x14ac:dyDescent="0.25">
      <c r="A28" s="1222"/>
      <c r="B28" s="1222"/>
      <c r="C28" s="1222"/>
      <c r="D28" s="1222"/>
      <c r="E28" s="1222"/>
      <c r="F28" s="1222"/>
      <c r="G28" s="1222"/>
      <c r="H28" s="1222"/>
      <c r="I28" s="1222"/>
    </row>
  </sheetData>
  <sheetProtection algorithmName="SHA-512" hashValue="/DKTRb3kMGu8Ndd29PuInnTQNeyd7AtudNm7Bt/VDzU7w++1o4AvszOvbbd81ZVFfBNm2TGzaIkdoOwmWX5SwQ==" saltValue="3m3ZCONmnl9oZgxzcBEd6g==" spinCount="100000" sheet="1" objects="1" scenarios="1"/>
  <mergeCells count="1">
    <mergeCell ref="A2:I28"/>
  </mergeCells>
  <pageMargins left="0.7" right="0.7" top="0.85416666666666663" bottom="0.75" header="0.3" footer="0.3"/>
  <pageSetup firstPageNumber="31" orientation="portrait" useFirstPageNumber="1" r:id="rId1"/>
  <headerFooter>
    <oddHeader xml:space="preserve">&amp;L&amp;9
Semi-Annual Child Welfare Report&amp;C&amp;"-,Bold"&amp;14ARIZONA DEPARTMENT of  CHILD SAFETY&amp;R&amp;9
January 1, 2018 - June 30, 2018
</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view="pageLayout" zoomScaleNormal="100" workbookViewId="0">
      <selection activeCell="A2" sqref="A2:F22"/>
    </sheetView>
  </sheetViews>
  <sheetFormatPr defaultRowHeight="15" x14ac:dyDescent="0.25"/>
  <cols>
    <col min="1" max="1" width="18.28515625" style="36" bestFit="1" customWidth="1"/>
    <col min="2" max="2" width="57.140625" style="36" customWidth="1"/>
    <col min="3" max="3" width="9.140625" style="622"/>
    <col min="4" max="16384" width="9.140625" style="219"/>
  </cols>
  <sheetData>
    <row r="1" spans="1:5" ht="15.75" thickBot="1" x14ac:dyDescent="0.3"/>
    <row r="2" spans="1:5" x14ac:dyDescent="0.25">
      <c r="A2" s="623" t="s">
        <v>406</v>
      </c>
      <c r="B2" s="624" t="s">
        <v>407</v>
      </c>
      <c r="C2" s="625" t="s">
        <v>408</v>
      </c>
      <c r="D2" s="626"/>
      <c r="E2" s="627"/>
    </row>
    <row r="3" spans="1:5" x14ac:dyDescent="0.25">
      <c r="A3" s="628" t="s">
        <v>409</v>
      </c>
      <c r="B3" s="629"/>
      <c r="C3" s="630"/>
      <c r="D3" s="631"/>
      <c r="E3" s="632"/>
    </row>
    <row r="4" spans="1:5" x14ac:dyDescent="0.25">
      <c r="A4" s="628" t="s">
        <v>410</v>
      </c>
      <c r="B4" s="629"/>
      <c r="C4" s="630"/>
      <c r="D4" s="631"/>
      <c r="E4" s="632"/>
    </row>
    <row r="5" spans="1:5" ht="197.25" customHeight="1" x14ac:dyDescent="0.25">
      <c r="A5" s="628" t="s">
        <v>411</v>
      </c>
      <c r="B5" s="633" t="s">
        <v>412</v>
      </c>
      <c r="C5" s="630" t="s">
        <v>339</v>
      </c>
      <c r="D5" s="631"/>
      <c r="E5" s="632"/>
    </row>
    <row r="6" spans="1:5" ht="78" customHeight="1" x14ac:dyDescent="0.25">
      <c r="A6" s="628" t="s">
        <v>413</v>
      </c>
      <c r="B6" s="633" t="s">
        <v>414</v>
      </c>
      <c r="C6" s="630" t="s">
        <v>339</v>
      </c>
      <c r="D6" s="631"/>
      <c r="E6" s="632"/>
    </row>
    <row r="7" spans="1:5" ht="30" x14ac:dyDescent="0.25">
      <c r="A7" s="628" t="s">
        <v>415</v>
      </c>
      <c r="B7" s="633" t="s">
        <v>416</v>
      </c>
      <c r="C7" s="630" t="s">
        <v>339</v>
      </c>
      <c r="D7" s="631"/>
      <c r="E7" s="632"/>
    </row>
    <row r="8" spans="1:5" ht="45" x14ac:dyDescent="0.25">
      <c r="A8" s="628" t="s">
        <v>417</v>
      </c>
      <c r="B8" s="633" t="s">
        <v>418</v>
      </c>
      <c r="C8" s="630" t="s">
        <v>339</v>
      </c>
      <c r="D8" s="631"/>
      <c r="E8" s="632"/>
    </row>
    <row r="9" spans="1:5" x14ac:dyDescent="0.25">
      <c r="A9" s="628" t="s">
        <v>388</v>
      </c>
      <c r="B9" s="629"/>
      <c r="C9" s="630"/>
      <c r="D9" s="631"/>
      <c r="E9" s="632"/>
    </row>
    <row r="10" spans="1:5" x14ac:dyDescent="0.25">
      <c r="A10" s="628" t="s">
        <v>21</v>
      </c>
      <c r="B10" s="629"/>
      <c r="C10" s="630"/>
      <c r="D10" s="631"/>
      <c r="E10" s="632"/>
    </row>
    <row r="11" spans="1:5" x14ac:dyDescent="0.25">
      <c r="A11" s="628" t="s">
        <v>19</v>
      </c>
      <c r="B11" s="629"/>
      <c r="C11" s="630"/>
      <c r="D11" s="631"/>
      <c r="E11" s="632"/>
    </row>
    <row r="12" spans="1:5" x14ac:dyDescent="0.25">
      <c r="A12" s="628" t="s">
        <v>20</v>
      </c>
      <c r="B12" s="629"/>
      <c r="C12" s="630"/>
      <c r="D12" s="631"/>
      <c r="E12" s="632"/>
    </row>
    <row r="13" spans="1:5" x14ac:dyDescent="0.25">
      <c r="A13" s="628" t="s">
        <v>18</v>
      </c>
      <c r="B13" s="629"/>
      <c r="C13" s="630"/>
      <c r="D13" s="631"/>
      <c r="E13" s="632"/>
    </row>
    <row r="14" spans="1:5" x14ac:dyDescent="0.25">
      <c r="A14" s="628"/>
      <c r="B14" s="629"/>
      <c r="C14" s="630"/>
      <c r="D14" s="631"/>
      <c r="E14" s="632"/>
    </row>
    <row r="15" spans="1:5" x14ac:dyDescent="0.25">
      <c r="A15" s="628"/>
      <c r="B15" s="629"/>
      <c r="C15" s="630"/>
      <c r="D15" s="631"/>
      <c r="E15" s="632"/>
    </row>
    <row r="16" spans="1:5" x14ac:dyDescent="0.25">
      <c r="A16" s="628"/>
      <c r="B16" s="629"/>
      <c r="C16" s="630"/>
      <c r="D16" s="631"/>
      <c r="E16" s="632"/>
    </row>
    <row r="17" spans="1:5" x14ac:dyDescent="0.25">
      <c r="A17" s="628"/>
      <c r="B17" s="629"/>
      <c r="C17" s="630"/>
      <c r="D17" s="631"/>
      <c r="E17" s="632"/>
    </row>
    <row r="18" spans="1:5" x14ac:dyDescent="0.25">
      <c r="A18" s="628"/>
      <c r="B18" s="629"/>
      <c r="C18" s="630"/>
      <c r="D18" s="631"/>
      <c r="E18" s="632"/>
    </row>
    <row r="19" spans="1:5" x14ac:dyDescent="0.25">
      <c r="A19" s="628"/>
      <c r="B19" s="629"/>
      <c r="C19" s="630"/>
      <c r="D19" s="631"/>
      <c r="E19" s="632"/>
    </row>
    <row r="20" spans="1:5" x14ac:dyDescent="0.25">
      <c r="A20" s="628"/>
      <c r="B20" s="629"/>
      <c r="C20" s="630"/>
      <c r="D20" s="631"/>
      <c r="E20" s="632"/>
    </row>
    <row r="21" spans="1:5" x14ac:dyDescent="0.25">
      <c r="A21" s="628"/>
      <c r="B21" s="629"/>
      <c r="C21" s="630"/>
      <c r="D21" s="631"/>
      <c r="E21" s="632"/>
    </row>
    <row r="22" spans="1:5" x14ac:dyDescent="0.25">
      <c r="A22" s="628"/>
      <c r="B22" s="629"/>
      <c r="C22" s="630"/>
      <c r="D22" s="631"/>
      <c r="E22" s="632"/>
    </row>
    <row r="23" spans="1:5" x14ac:dyDescent="0.25">
      <c r="A23" s="628"/>
      <c r="B23" s="629"/>
      <c r="C23" s="630"/>
      <c r="D23" s="631"/>
      <c r="E23" s="632"/>
    </row>
    <row r="24" spans="1:5" x14ac:dyDescent="0.25">
      <c r="A24" s="628"/>
      <c r="B24" s="629"/>
      <c r="C24" s="630"/>
      <c r="D24" s="631"/>
      <c r="E24" s="632"/>
    </row>
    <row r="25" spans="1:5" x14ac:dyDescent="0.25">
      <c r="A25" s="628"/>
      <c r="B25" s="629"/>
      <c r="C25" s="630"/>
      <c r="D25" s="631"/>
      <c r="E25" s="632"/>
    </row>
    <row r="26" spans="1:5" x14ac:dyDescent="0.25">
      <c r="A26" s="628"/>
      <c r="B26" s="629"/>
      <c r="C26" s="630"/>
      <c r="D26" s="631"/>
      <c r="E26" s="632"/>
    </row>
    <row r="27" spans="1:5" x14ac:dyDescent="0.25">
      <c r="A27" s="628"/>
      <c r="B27" s="629"/>
      <c r="C27" s="630"/>
      <c r="D27" s="631"/>
      <c r="E27" s="632"/>
    </row>
    <row r="28" spans="1:5" x14ac:dyDescent="0.25">
      <c r="A28" s="628"/>
      <c r="B28" s="629"/>
      <c r="C28" s="630"/>
      <c r="D28" s="631"/>
      <c r="E28" s="632"/>
    </row>
    <row r="29" spans="1:5" x14ac:dyDescent="0.25">
      <c r="A29" s="628"/>
      <c r="B29" s="629"/>
      <c r="C29" s="630"/>
      <c r="D29" s="631"/>
      <c r="E29" s="632"/>
    </row>
    <row r="30" spans="1:5" x14ac:dyDescent="0.25">
      <c r="A30" s="628"/>
      <c r="B30" s="629"/>
      <c r="C30" s="630"/>
      <c r="D30" s="631"/>
      <c r="E30" s="632"/>
    </row>
    <row r="31" spans="1:5" x14ac:dyDescent="0.25">
      <c r="A31" s="628"/>
      <c r="B31" s="629"/>
      <c r="C31" s="630"/>
      <c r="D31" s="631"/>
      <c r="E31" s="632"/>
    </row>
    <row r="32" spans="1:5" x14ac:dyDescent="0.25">
      <c r="A32" s="628"/>
      <c r="B32" s="629"/>
      <c r="C32" s="630"/>
      <c r="D32" s="631"/>
      <c r="E32" s="632"/>
    </row>
    <row r="33" spans="1:5" x14ac:dyDescent="0.25">
      <c r="A33" s="628"/>
      <c r="B33" s="629"/>
      <c r="C33" s="630"/>
      <c r="D33" s="631"/>
      <c r="E33" s="632"/>
    </row>
    <row r="34" spans="1:5" x14ac:dyDescent="0.25">
      <c r="A34" s="628"/>
      <c r="B34" s="629"/>
      <c r="C34" s="630"/>
      <c r="D34" s="631"/>
      <c r="E34" s="632"/>
    </row>
    <row r="35" spans="1:5" x14ac:dyDescent="0.25">
      <c r="A35" s="628"/>
      <c r="B35" s="629"/>
      <c r="C35" s="630"/>
      <c r="D35" s="631"/>
      <c r="E35" s="632"/>
    </row>
    <row r="36" spans="1:5" x14ac:dyDescent="0.25">
      <c r="A36" s="628"/>
      <c r="B36" s="629"/>
      <c r="C36" s="630"/>
      <c r="D36" s="631"/>
      <c r="E36" s="632"/>
    </row>
    <row r="37" spans="1:5" x14ac:dyDescent="0.25">
      <c r="A37" s="628"/>
      <c r="B37" s="629"/>
      <c r="C37" s="630"/>
      <c r="D37" s="631"/>
      <c r="E37" s="632"/>
    </row>
    <row r="38" spans="1:5" x14ac:dyDescent="0.25">
      <c r="A38" s="628"/>
      <c r="B38" s="629"/>
      <c r="C38" s="630"/>
      <c r="D38" s="631"/>
      <c r="E38" s="632"/>
    </row>
    <row r="39" spans="1:5" x14ac:dyDescent="0.25">
      <c r="A39" s="628"/>
      <c r="B39" s="629"/>
      <c r="C39" s="630"/>
      <c r="D39" s="631"/>
      <c r="E39" s="632"/>
    </row>
    <row r="40" spans="1:5" x14ac:dyDescent="0.25">
      <c r="A40" s="628"/>
      <c r="B40" s="629"/>
      <c r="C40" s="630"/>
      <c r="D40" s="631"/>
      <c r="E40" s="632"/>
    </row>
    <row r="41" spans="1:5" x14ac:dyDescent="0.25">
      <c r="A41" s="628"/>
      <c r="B41" s="629"/>
      <c r="C41" s="630"/>
      <c r="D41" s="631"/>
      <c r="E41" s="632"/>
    </row>
    <row r="42" spans="1:5" x14ac:dyDescent="0.25">
      <c r="A42" s="628"/>
      <c r="B42" s="629"/>
      <c r="C42" s="630"/>
      <c r="D42" s="631"/>
      <c r="E42" s="632"/>
    </row>
    <row r="43" spans="1:5" x14ac:dyDescent="0.25">
      <c r="A43" s="628"/>
      <c r="B43" s="629"/>
      <c r="C43" s="630"/>
      <c r="D43" s="631"/>
      <c r="E43" s="632"/>
    </row>
    <row r="44" spans="1:5" x14ac:dyDescent="0.25">
      <c r="A44" s="628"/>
      <c r="B44" s="629"/>
      <c r="C44" s="630"/>
      <c r="D44" s="631"/>
      <c r="E44" s="632"/>
    </row>
    <row r="45" spans="1:5" x14ac:dyDescent="0.25">
      <c r="A45" s="628"/>
      <c r="B45" s="629"/>
      <c r="C45" s="630"/>
      <c r="D45" s="631"/>
      <c r="E45" s="632"/>
    </row>
    <row r="46" spans="1:5" x14ac:dyDescent="0.25">
      <c r="A46" s="628"/>
      <c r="B46" s="629"/>
      <c r="C46" s="630"/>
      <c r="D46" s="631"/>
      <c r="E46" s="632"/>
    </row>
    <row r="47" spans="1:5" x14ac:dyDescent="0.25">
      <c r="A47" s="628"/>
      <c r="B47" s="629"/>
      <c r="C47" s="630"/>
      <c r="D47" s="631"/>
      <c r="E47" s="632"/>
    </row>
    <row r="48" spans="1:5" x14ac:dyDescent="0.25">
      <c r="A48" s="628"/>
      <c r="B48" s="629"/>
      <c r="C48" s="630"/>
      <c r="D48" s="631"/>
      <c r="E48" s="632"/>
    </row>
    <row r="49" spans="1:5" x14ac:dyDescent="0.25">
      <c r="A49" s="628"/>
      <c r="B49" s="629"/>
      <c r="C49" s="630"/>
      <c r="D49" s="631"/>
      <c r="E49" s="632"/>
    </row>
    <row r="50" spans="1:5" x14ac:dyDescent="0.25">
      <c r="A50" s="628"/>
      <c r="B50" s="629"/>
      <c r="C50" s="630"/>
      <c r="D50" s="631"/>
      <c r="E50" s="632"/>
    </row>
    <row r="51" spans="1:5" x14ac:dyDescent="0.25">
      <c r="A51" s="628"/>
      <c r="B51" s="629"/>
      <c r="C51" s="630"/>
      <c r="D51" s="631"/>
      <c r="E51" s="632"/>
    </row>
    <row r="52" spans="1:5" x14ac:dyDescent="0.25">
      <c r="A52" s="628"/>
      <c r="B52" s="629"/>
      <c r="C52" s="630"/>
      <c r="D52" s="631"/>
      <c r="E52" s="632"/>
    </row>
    <row r="53" spans="1:5" x14ac:dyDescent="0.25">
      <c r="A53" s="628"/>
      <c r="B53" s="629"/>
      <c r="C53" s="630"/>
      <c r="D53" s="631"/>
      <c r="E53" s="632"/>
    </row>
    <row r="54" spans="1:5" x14ac:dyDescent="0.25">
      <c r="A54" s="628"/>
      <c r="B54" s="629"/>
      <c r="C54" s="630"/>
      <c r="D54" s="631"/>
      <c r="E54" s="632"/>
    </row>
    <row r="55" spans="1:5" x14ac:dyDescent="0.25">
      <c r="A55" s="628"/>
      <c r="B55" s="629"/>
      <c r="C55" s="630"/>
      <c r="D55" s="631"/>
      <c r="E55" s="632"/>
    </row>
    <row r="56" spans="1:5" x14ac:dyDescent="0.25">
      <c r="A56" s="628"/>
      <c r="B56" s="629"/>
      <c r="C56" s="630"/>
      <c r="D56" s="631"/>
      <c r="E56" s="632"/>
    </row>
    <row r="57" spans="1:5" x14ac:dyDescent="0.25">
      <c r="A57" s="628"/>
      <c r="B57" s="629"/>
      <c r="C57" s="630"/>
      <c r="D57" s="631"/>
      <c r="E57" s="632"/>
    </row>
    <row r="58" spans="1:5" x14ac:dyDescent="0.25">
      <c r="A58" s="628"/>
      <c r="B58" s="629"/>
      <c r="C58" s="630"/>
      <c r="D58" s="631"/>
      <c r="E58" s="632"/>
    </row>
    <row r="59" spans="1:5" x14ac:dyDescent="0.25">
      <c r="A59" s="628"/>
      <c r="B59" s="629"/>
      <c r="C59" s="630"/>
      <c r="D59" s="631"/>
      <c r="E59" s="632"/>
    </row>
    <row r="60" spans="1:5" x14ac:dyDescent="0.25">
      <c r="A60" s="628"/>
      <c r="B60" s="629"/>
      <c r="C60" s="630"/>
      <c r="D60" s="631"/>
      <c r="E60" s="632"/>
    </row>
    <row r="61" spans="1:5" x14ac:dyDescent="0.25">
      <c r="A61" s="628"/>
      <c r="B61" s="629"/>
      <c r="C61" s="630"/>
      <c r="D61" s="631"/>
      <c r="E61" s="632"/>
    </row>
    <row r="62" spans="1:5" x14ac:dyDescent="0.25">
      <c r="A62" s="628"/>
      <c r="B62" s="629"/>
      <c r="C62" s="630"/>
      <c r="D62" s="631"/>
      <c r="E62" s="632"/>
    </row>
    <row r="63" spans="1:5" x14ac:dyDescent="0.25">
      <c r="A63" s="628"/>
      <c r="B63" s="629"/>
      <c r="C63" s="630"/>
      <c r="D63" s="631"/>
      <c r="E63" s="632"/>
    </row>
    <row r="64" spans="1:5" x14ac:dyDescent="0.25">
      <c r="A64" s="628"/>
      <c r="B64" s="629"/>
      <c r="C64" s="630"/>
      <c r="D64" s="631"/>
      <c r="E64" s="632"/>
    </row>
    <row r="65" spans="1:5" x14ac:dyDescent="0.25">
      <c r="A65" s="628"/>
      <c r="B65" s="629"/>
      <c r="C65" s="630"/>
      <c r="D65" s="631"/>
      <c r="E65" s="632"/>
    </row>
    <row r="66" spans="1:5" x14ac:dyDescent="0.25">
      <c r="A66" s="628"/>
      <c r="B66" s="629"/>
      <c r="C66" s="630"/>
      <c r="D66" s="631"/>
      <c r="E66" s="632"/>
    </row>
    <row r="67" spans="1:5" x14ac:dyDescent="0.25">
      <c r="A67" s="628"/>
      <c r="B67" s="629"/>
      <c r="C67" s="630"/>
      <c r="D67" s="631"/>
      <c r="E67" s="632"/>
    </row>
    <row r="68" spans="1:5" x14ac:dyDescent="0.25">
      <c r="A68" s="628"/>
      <c r="B68" s="629"/>
      <c r="C68" s="630"/>
      <c r="D68" s="631"/>
      <c r="E68" s="632"/>
    </row>
    <row r="69" spans="1:5" x14ac:dyDescent="0.25">
      <c r="A69" s="628"/>
      <c r="B69" s="629"/>
      <c r="C69" s="630"/>
      <c r="D69" s="631"/>
      <c r="E69" s="632"/>
    </row>
    <row r="70" spans="1:5" x14ac:dyDescent="0.25">
      <c r="A70" s="628"/>
      <c r="B70" s="629"/>
      <c r="C70" s="630"/>
      <c r="D70" s="631"/>
      <c r="E70" s="632"/>
    </row>
    <row r="71" spans="1:5" x14ac:dyDescent="0.25">
      <c r="A71" s="628"/>
      <c r="B71" s="629"/>
      <c r="C71" s="630"/>
      <c r="D71" s="631"/>
      <c r="E71" s="632"/>
    </row>
    <row r="72" spans="1:5" x14ac:dyDescent="0.25">
      <c r="A72" s="628"/>
      <c r="B72" s="629"/>
      <c r="C72" s="630"/>
      <c r="D72" s="631"/>
      <c r="E72" s="632"/>
    </row>
    <row r="73" spans="1:5" x14ac:dyDescent="0.25">
      <c r="A73" s="628"/>
      <c r="B73" s="629"/>
      <c r="C73" s="630"/>
      <c r="D73" s="631"/>
      <c r="E73" s="632"/>
    </row>
    <row r="74" spans="1:5" x14ac:dyDescent="0.25">
      <c r="A74" s="628"/>
      <c r="B74" s="629"/>
      <c r="C74" s="630"/>
      <c r="D74" s="631"/>
      <c r="E74" s="632"/>
    </row>
    <row r="75" spans="1:5" x14ac:dyDescent="0.25">
      <c r="A75" s="628"/>
      <c r="B75" s="629"/>
      <c r="C75" s="630"/>
      <c r="D75" s="631"/>
      <c r="E75" s="632"/>
    </row>
    <row r="76" spans="1:5" x14ac:dyDescent="0.25">
      <c r="A76" s="628"/>
      <c r="B76" s="629"/>
      <c r="C76" s="630"/>
      <c r="D76" s="631"/>
      <c r="E76" s="632"/>
    </row>
    <row r="77" spans="1:5" x14ac:dyDescent="0.25">
      <c r="A77" s="628"/>
      <c r="B77" s="629"/>
      <c r="C77" s="630"/>
      <c r="D77" s="631"/>
      <c r="E77" s="632"/>
    </row>
    <row r="78" spans="1:5" x14ac:dyDescent="0.25">
      <c r="A78" s="628"/>
      <c r="B78" s="629"/>
      <c r="C78" s="630"/>
      <c r="D78" s="631"/>
      <c r="E78" s="632"/>
    </row>
    <row r="79" spans="1:5" x14ac:dyDescent="0.25">
      <c r="A79" s="628"/>
      <c r="B79" s="629"/>
      <c r="C79" s="630"/>
      <c r="D79" s="631"/>
      <c r="E79" s="632"/>
    </row>
    <row r="80" spans="1:5" x14ac:dyDescent="0.25">
      <c r="A80" s="628"/>
      <c r="B80" s="629"/>
      <c r="C80" s="630"/>
      <c r="D80" s="631"/>
      <c r="E80" s="632"/>
    </row>
    <row r="81" spans="1:5" x14ac:dyDescent="0.25">
      <c r="A81" s="628"/>
      <c r="B81" s="629"/>
      <c r="C81" s="630"/>
      <c r="D81" s="631"/>
      <c r="E81" s="632"/>
    </row>
    <row r="82" spans="1:5" x14ac:dyDescent="0.25">
      <c r="A82" s="628"/>
      <c r="B82" s="629"/>
      <c r="C82" s="630"/>
      <c r="D82" s="631"/>
      <c r="E82" s="632"/>
    </row>
    <row r="83" spans="1:5" x14ac:dyDescent="0.25">
      <c r="A83" s="628"/>
      <c r="B83" s="629"/>
      <c r="C83" s="630"/>
      <c r="D83" s="631"/>
      <c r="E83" s="632"/>
    </row>
    <row r="84" spans="1:5" x14ac:dyDescent="0.25">
      <c r="A84" s="628"/>
      <c r="B84" s="629"/>
      <c r="C84" s="630"/>
      <c r="D84" s="631"/>
      <c r="E84" s="632"/>
    </row>
    <row r="85" spans="1:5" x14ac:dyDescent="0.25">
      <c r="A85" s="628"/>
      <c r="B85" s="629"/>
      <c r="C85" s="630"/>
      <c r="D85" s="631"/>
      <c r="E85" s="632"/>
    </row>
    <row r="86" spans="1:5" x14ac:dyDescent="0.25">
      <c r="A86" s="628"/>
      <c r="B86" s="629"/>
      <c r="C86" s="630"/>
      <c r="D86" s="631"/>
      <c r="E86" s="632"/>
    </row>
    <row r="87" spans="1:5" x14ac:dyDescent="0.25">
      <c r="A87" s="628"/>
      <c r="B87" s="629"/>
      <c r="C87" s="630"/>
      <c r="D87" s="631"/>
      <c r="E87" s="632"/>
    </row>
    <row r="88" spans="1:5" x14ac:dyDescent="0.25">
      <c r="A88" s="628"/>
      <c r="B88" s="629"/>
      <c r="C88" s="630"/>
      <c r="D88" s="631"/>
      <c r="E88" s="632"/>
    </row>
    <row r="89" spans="1:5" x14ac:dyDescent="0.25">
      <c r="A89" s="628"/>
      <c r="B89" s="629"/>
      <c r="C89" s="630"/>
      <c r="D89" s="631"/>
      <c r="E89" s="632"/>
    </row>
    <row r="90" spans="1:5" x14ac:dyDescent="0.25">
      <c r="A90" s="628"/>
      <c r="B90" s="629"/>
      <c r="C90" s="630"/>
      <c r="D90" s="631"/>
      <c r="E90" s="632"/>
    </row>
    <row r="91" spans="1:5" x14ac:dyDescent="0.25">
      <c r="A91" s="628"/>
      <c r="B91" s="629"/>
      <c r="C91" s="630"/>
      <c r="D91" s="631"/>
      <c r="E91" s="632"/>
    </row>
    <row r="92" spans="1:5" x14ac:dyDescent="0.25">
      <c r="A92" s="628"/>
      <c r="B92" s="629"/>
      <c r="C92" s="630"/>
      <c r="D92" s="631"/>
      <c r="E92" s="632"/>
    </row>
    <row r="93" spans="1:5" x14ac:dyDescent="0.25">
      <c r="A93" s="628"/>
      <c r="B93" s="629"/>
      <c r="C93" s="630"/>
      <c r="D93" s="631"/>
      <c r="E93" s="632"/>
    </row>
    <row r="94" spans="1:5" x14ac:dyDescent="0.25">
      <c r="A94" s="628"/>
      <c r="B94" s="629"/>
      <c r="C94" s="630"/>
      <c r="D94" s="631"/>
      <c r="E94" s="632"/>
    </row>
    <row r="95" spans="1:5" x14ac:dyDescent="0.25">
      <c r="A95" s="628"/>
      <c r="B95" s="629"/>
      <c r="C95" s="630"/>
      <c r="D95" s="631"/>
      <c r="E95" s="632"/>
    </row>
    <row r="96" spans="1:5" x14ac:dyDescent="0.25">
      <c r="A96" s="628"/>
      <c r="B96" s="629"/>
      <c r="C96" s="630"/>
      <c r="D96" s="631"/>
      <c r="E96" s="632"/>
    </row>
    <row r="97" spans="1:5" x14ac:dyDescent="0.25">
      <c r="A97" s="628"/>
      <c r="B97" s="629"/>
      <c r="C97" s="630"/>
      <c r="D97" s="631"/>
      <c r="E97" s="632"/>
    </row>
    <row r="98" spans="1:5" x14ac:dyDescent="0.25">
      <c r="A98" s="628"/>
      <c r="B98" s="629"/>
      <c r="C98" s="630"/>
      <c r="D98" s="631"/>
      <c r="E98" s="632"/>
    </row>
    <row r="99" spans="1:5" x14ac:dyDescent="0.25">
      <c r="A99" s="628"/>
      <c r="B99" s="629"/>
      <c r="C99" s="630"/>
      <c r="D99" s="631"/>
      <c r="E99" s="632"/>
    </row>
    <row r="100" spans="1:5" x14ac:dyDescent="0.25">
      <c r="A100" s="628"/>
      <c r="B100" s="629"/>
      <c r="C100" s="630"/>
      <c r="D100" s="631"/>
      <c r="E100" s="632"/>
    </row>
    <row r="101" spans="1:5" x14ac:dyDescent="0.25">
      <c r="A101" s="628"/>
      <c r="B101" s="629"/>
      <c r="C101" s="630"/>
      <c r="D101" s="631"/>
      <c r="E101" s="632"/>
    </row>
    <row r="102" spans="1:5" x14ac:dyDescent="0.25">
      <c r="A102" s="628"/>
      <c r="B102" s="629"/>
      <c r="C102" s="630"/>
      <c r="D102" s="631"/>
      <c r="E102" s="632"/>
    </row>
    <row r="103" spans="1:5" x14ac:dyDescent="0.25">
      <c r="A103" s="628"/>
      <c r="B103" s="629"/>
      <c r="C103" s="630"/>
      <c r="D103" s="631"/>
      <c r="E103" s="632"/>
    </row>
    <row r="104" spans="1:5" x14ac:dyDescent="0.25">
      <c r="A104" s="628"/>
      <c r="B104" s="629"/>
      <c r="C104" s="630"/>
      <c r="D104" s="631"/>
      <c r="E104" s="632"/>
    </row>
    <row r="105" spans="1:5" x14ac:dyDescent="0.25">
      <c r="A105" s="628"/>
      <c r="B105" s="629"/>
      <c r="C105" s="630"/>
      <c r="D105" s="631"/>
      <c r="E105" s="632"/>
    </row>
    <row r="106" spans="1:5" x14ac:dyDescent="0.25">
      <c r="A106" s="628"/>
      <c r="B106" s="629"/>
      <c r="C106" s="630"/>
      <c r="D106" s="631"/>
      <c r="E106" s="632"/>
    </row>
    <row r="107" spans="1:5" x14ac:dyDescent="0.25">
      <c r="A107" s="628"/>
      <c r="B107" s="629"/>
      <c r="C107" s="630"/>
      <c r="D107" s="631"/>
      <c r="E107" s="632"/>
    </row>
    <row r="108" spans="1:5" x14ac:dyDescent="0.25">
      <c r="A108" s="628"/>
      <c r="B108" s="629"/>
      <c r="C108" s="630"/>
      <c r="D108" s="631"/>
      <c r="E108" s="632"/>
    </row>
    <row r="109" spans="1:5" x14ac:dyDescent="0.25">
      <c r="A109" s="628"/>
      <c r="B109" s="629"/>
      <c r="C109" s="630"/>
      <c r="D109" s="631"/>
      <c r="E109" s="632"/>
    </row>
    <row r="110" spans="1:5" x14ac:dyDescent="0.25">
      <c r="A110" s="628"/>
      <c r="B110" s="629"/>
      <c r="C110" s="630"/>
      <c r="D110" s="631"/>
      <c r="E110" s="632"/>
    </row>
    <row r="111" spans="1:5" x14ac:dyDescent="0.25">
      <c r="A111" s="628"/>
      <c r="B111" s="629"/>
      <c r="C111" s="630"/>
      <c r="D111" s="631"/>
      <c r="E111" s="632"/>
    </row>
    <row r="112" spans="1:5" x14ac:dyDescent="0.25">
      <c r="A112" s="628"/>
      <c r="B112" s="629"/>
      <c r="C112" s="630"/>
      <c r="D112" s="631"/>
      <c r="E112" s="632"/>
    </row>
    <row r="113" spans="1:5" x14ac:dyDescent="0.25">
      <c r="A113" s="628"/>
      <c r="B113" s="629"/>
      <c r="C113" s="630"/>
      <c r="D113" s="631"/>
      <c r="E113" s="632"/>
    </row>
    <row r="114" spans="1:5" x14ac:dyDescent="0.25">
      <c r="A114" s="628"/>
      <c r="B114" s="629"/>
      <c r="C114" s="630"/>
      <c r="D114" s="631"/>
      <c r="E114" s="632"/>
    </row>
    <row r="115" spans="1:5" x14ac:dyDescent="0.25">
      <c r="A115" s="628"/>
      <c r="B115" s="629"/>
      <c r="C115" s="630"/>
      <c r="D115" s="631"/>
      <c r="E115" s="632"/>
    </row>
    <row r="116" spans="1:5" x14ac:dyDescent="0.25">
      <c r="A116" s="628"/>
      <c r="B116" s="629"/>
      <c r="C116" s="630"/>
      <c r="D116" s="631"/>
      <c r="E116" s="632"/>
    </row>
    <row r="117" spans="1:5" x14ac:dyDescent="0.25">
      <c r="A117" s="628"/>
      <c r="B117" s="629"/>
      <c r="C117" s="630"/>
      <c r="D117" s="631"/>
      <c r="E117" s="632"/>
    </row>
    <row r="118" spans="1:5" x14ac:dyDescent="0.25">
      <c r="A118" s="628"/>
      <c r="B118" s="629"/>
      <c r="C118" s="630"/>
      <c r="D118" s="631"/>
      <c r="E118" s="632"/>
    </row>
    <row r="119" spans="1:5" x14ac:dyDescent="0.25">
      <c r="A119" s="628"/>
      <c r="B119" s="629"/>
      <c r="C119" s="630"/>
      <c r="D119" s="631"/>
      <c r="E119" s="632"/>
    </row>
    <row r="120" spans="1:5" x14ac:dyDescent="0.25">
      <c r="A120" s="628"/>
      <c r="B120" s="629"/>
      <c r="C120" s="630"/>
      <c r="D120" s="631"/>
      <c r="E120" s="632"/>
    </row>
    <row r="121" spans="1:5" x14ac:dyDescent="0.25">
      <c r="A121" s="628"/>
      <c r="B121" s="629"/>
      <c r="C121" s="630"/>
      <c r="D121" s="631"/>
      <c r="E121" s="632"/>
    </row>
    <row r="122" spans="1:5" x14ac:dyDescent="0.25">
      <c r="A122" s="628"/>
      <c r="B122" s="629"/>
      <c r="C122" s="630"/>
      <c r="D122" s="631"/>
      <c r="E122" s="632"/>
    </row>
    <row r="123" spans="1:5" x14ac:dyDescent="0.25">
      <c r="A123" s="628"/>
      <c r="B123" s="629"/>
      <c r="C123" s="630"/>
      <c r="D123" s="631"/>
      <c r="E123" s="632"/>
    </row>
    <row r="124" spans="1:5" x14ac:dyDescent="0.25">
      <c r="A124" s="628"/>
      <c r="B124" s="629"/>
      <c r="C124" s="630"/>
      <c r="D124" s="631"/>
      <c r="E124" s="632"/>
    </row>
    <row r="125" spans="1:5" x14ac:dyDescent="0.25">
      <c r="A125" s="628"/>
      <c r="B125" s="629"/>
      <c r="C125" s="630"/>
      <c r="D125" s="631"/>
      <c r="E125" s="632"/>
    </row>
    <row r="126" spans="1:5" x14ac:dyDescent="0.25">
      <c r="A126" s="628"/>
      <c r="B126" s="629"/>
      <c r="C126" s="630"/>
      <c r="D126" s="631"/>
      <c r="E126" s="632"/>
    </row>
    <row r="127" spans="1:5" x14ac:dyDescent="0.25">
      <c r="A127" s="628"/>
      <c r="B127" s="629"/>
      <c r="C127" s="630"/>
      <c r="D127" s="631"/>
      <c r="E127" s="632"/>
    </row>
    <row r="128" spans="1:5" x14ac:dyDescent="0.25">
      <c r="A128" s="628"/>
      <c r="B128" s="629"/>
      <c r="C128" s="630"/>
      <c r="D128" s="631"/>
      <c r="E128" s="632"/>
    </row>
    <row r="129" spans="1:5" x14ac:dyDescent="0.25">
      <c r="A129" s="628"/>
      <c r="B129" s="629"/>
      <c r="C129" s="630"/>
      <c r="D129" s="631"/>
      <c r="E129" s="632"/>
    </row>
    <row r="130" spans="1:5" x14ac:dyDescent="0.25">
      <c r="A130" s="628"/>
      <c r="B130" s="629"/>
      <c r="C130" s="630"/>
      <c r="D130" s="631"/>
      <c r="E130" s="632"/>
    </row>
    <row r="131" spans="1:5" x14ac:dyDescent="0.25">
      <c r="A131" s="628"/>
      <c r="B131" s="629"/>
      <c r="C131" s="630"/>
      <c r="D131" s="631"/>
      <c r="E131" s="632"/>
    </row>
    <row r="132" spans="1:5" x14ac:dyDescent="0.25">
      <c r="A132" s="628"/>
      <c r="B132" s="629"/>
      <c r="C132" s="630"/>
      <c r="D132" s="631"/>
      <c r="E132" s="632"/>
    </row>
    <row r="133" spans="1:5" x14ac:dyDescent="0.25">
      <c r="A133" s="628"/>
      <c r="B133" s="629"/>
      <c r="C133" s="630"/>
      <c r="D133" s="631"/>
      <c r="E133" s="632"/>
    </row>
    <row r="134" spans="1:5" x14ac:dyDescent="0.25">
      <c r="A134" s="628"/>
      <c r="B134" s="629"/>
      <c r="C134" s="630"/>
      <c r="D134" s="631"/>
      <c r="E134" s="632"/>
    </row>
    <row r="135" spans="1:5" x14ac:dyDescent="0.25">
      <c r="A135" s="628"/>
      <c r="B135" s="629"/>
      <c r="C135" s="630"/>
      <c r="D135" s="631"/>
      <c r="E135" s="632"/>
    </row>
    <row r="136" spans="1:5" x14ac:dyDescent="0.25">
      <c r="A136" s="628"/>
      <c r="B136" s="629"/>
      <c r="C136" s="630"/>
      <c r="D136" s="631"/>
      <c r="E136" s="632"/>
    </row>
    <row r="137" spans="1:5" x14ac:dyDescent="0.25">
      <c r="A137" s="628"/>
      <c r="B137" s="629"/>
      <c r="C137" s="630"/>
      <c r="D137" s="631"/>
      <c r="E137" s="632"/>
    </row>
    <row r="138" spans="1:5" x14ac:dyDescent="0.25">
      <c r="A138" s="628"/>
      <c r="B138" s="629"/>
      <c r="C138" s="630"/>
      <c r="D138" s="631"/>
      <c r="E138" s="632"/>
    </row>
    <row r="139" spans="1:5" x14ac:dyDescent="0.25">
      <c r="A139" s="628"/>
      <c r="B139" s="629"/>
      <c r="C139" s="630"/>
      <c r="D139" s="631"/>
      <c r="E139" s="632"/>
    </row>
    <row r="140" spans="1:5" x14ac:dyDescent="0.25">
      <c r="A140" s="628"/>
      <c r="B140" s="629"/>
      <c r="C140" s="630"/>
      <c r="D140" s="631"/>
      <c r="E140" s="632"/>
    </row>
    <row r="141" spans="1:5" x14ac:dyDescent="0.25">
      <c r="A141" s="628"/>
      <c r="B141" s="629"/>
      <c r="C141" s="630"/>
      <c r="D141" s="631"/>
      <c r="E141" s="632"/>
    </row>
    <row r="142" spans="1:5" x14ac:dyDescent="0.25">
      <c r="A142" s="628"/>
      <c r="B142" s="629"/>
      <c r="C142" s="630"/>
      <c r="D142" s="631"/>
      <c r="E142" s="632"/>
    </row>
    <row r="143" spans="1:5" x14ac:dyDescent="0.25">
      <c r="A143" s="628"/>
      <c r="B143" s="629"/>
      <c r="C143" s="630"/>
      <c r="D143" s="631"/>
      <c r="E143" s="632"/>
    </row>
    <row r="144" spans="1:5" x14ac:dyDescent="0.25">
      <c r="A144" s="628"/>
      <c r="B144" s="629"/>
      <c r="C144" s="630"/>
      <c r="D144" s="631"/>
      <c r="E144" s="632"/>
    </row>
    <row r="145" spans="1:5" x14ac:dyDescent="0.25">
      <c r="A145" s="628"/>
      <c r="B145" s="629"/>
      <c r="C145" s="630"/>
      <c r="D145" s="631"/>
      <c r="E145" s="632"/>
    </row>
    <row r="146" spans="1:5" x14ac:dyDescent="0.25">
      <c r="A146" s="628"/>
      <c r="B146" s="629"/>
      <c r="C146" s="630"/>
      <c r="D146" s="631"/>
      <c r="E146" s="632"/>
    </row>
    <row r="147" spans="1:5" x14ac:dyDescent="0.25">
      <c r="A147" s="628"/>
      <c r="B147" s="629"/>
      <c r="C147" s="630"/>
      <c r="D147" s="631"/>
      <c r="E147" s="632"/>
    </row>
    <row r="148" spans="1:5" x14ac:dyDescent="0.25">
      <c r="A148" s="628"/>
      <c r="B148" s="629"/>
      <c r="C148" s="630"/>
      <c r="D148" s="631"/>
      <c r="E148" s="632"/>
    </row>
    <row r="149" spans="1:5" x14ac:dyDescent="0.25">
      <c r="A149" s="628"/>
      <c r="B149" s="629"/>
      <c r="C149" s="630"/>
      <c r="D149" s="631"/>
      <c r="E149" s="632"/>
    </row>
    <row r="150" spans="1:5" x14ac:dyDescent="0.25">
      <c r="A150" s="628"/>
      <c r="B150" s="629"/>
      <c r="C150" s="630"/>
      <c r="D150" s="631"/>
      <c r="E150" s="632"/>
    </row>
    <row r="151" spans="1:5" x14ac:dyDescent="0.25">
      <c r="A151" s="628"/>
      <c r="B151" s="629"/>
      <c r="C151" s="630"/>
      <c r="D151" s="631"/>
      <c r="E151" s="632"/>
    </row>
    <row r="152" spans="1:5" x14ac:dyDescent="0.25">
      <c r="A152" s="628"/>
      <c r="B152" s="629"/>
      <c r="C152" s="630"/>
      <c r="D152" s="631"/>
      <c r="E152" s="632"/>
    </row>
    <row r="153" spans="1:5" x14ac:dyDescent="0.25">
      <c r="A153" s="628"/>
      <c r="B153" s="629"/>
      <c r="C153" s="630"/>
      <c r="D153" s="631"/>
      <c r="E153" s="632"/>
    </row>
    <row r="154" spans="1:5" x14ac:dyDescent="0.25">
      <c r="A154" s="628"/>
      <c r="B154" s="629"/>
      <c r="C154" s="630"/>
      <c r="D154" s="631"/>
      <c r="E154" s="632"/>
    </row>
    <row r="155" spans="1:5" x14ac:dyDescent="0.25">
      <c r="A155" s="628"/>
      <c r="B155" s="629"/>
      <c r="C155" s="630"/>
      <c r="D155" s="631"/>
      <c r="E155" s="632"/>
    </row>
    <row r="156" spans="1:5" x14ac:dyDescent="0.25">
      <c r="A156" s="628"/>
      <c r="B156" s="629"/>
      <c r="C156" s="630"/>
      <c r="D156" s="631"/>
      <c r="E156" s="632"/>
    </row>
    <row r="157" spans="1:5" x14ac:dyDescent="0.25">
      <c r="A157" s="628"/>
      <c r="B157" s="629"/>
      <c r="C157" s="630"/>
      <c r="D157" s="631"/>
      <c r="E157" s="632"/>
    </row>
    <row r="158" spans="1:5" x14ac:dyDescent="0.25">
      <c r="A158" s="628"/>
      <c r="B158" s="629"/>
      <c r="C158" s="630"/>
      <c r="D158" s="631"/>
      <c r="E158" s="632"/>
    </row>
    <row r="159" spans="1:5" x14ac:dyDescent="0.25">
      <c r="A159" s="628"/>
      <c r="B159" s="629"/>
      <c r="C159" s="630"/>
      <c r="D159" s="631"/>
      <c r="E159" s="632"/>
    </row>
    <row r="160" spans="1:5" x14ac:dyDescent="0.25">
      <c r="A160" s="628"/>
      <c r="B160" s="629"/>
      <c r="C160" s="630"/>
      <c r="D160" s="631"/>
      <c r="E160" s="632"/>
    </row>
    <row r="161" spans="1:5" x14ac:dyDescent="0.25">
      <c r="A161" s="628"/>
      <c r="B161" s="629"/>
      <c r="C161" s="630"/>
      <c r="D161" s="631"/>
      <c r="E161" s="632"/>
    </row>
    <row r="162" spans="1:5" x14ac:dyDescent="0.25">
      <c r="A162" s="628"/>
      <c r="B162" s="629"/>
      <c r="C162" s="630"/>
      <c r="D162" s="631"/>
      <c r="E162" s="632"/>
    </row>
    <row r="163" spans="1:5" x14ac:dyDescent="0.25">
      <c r="A163" s="628"/>
      <c r="B163" s="629"/>
      <c r="C163" s="630"/>
      <c r="D163" s="631"/>
      <c r="E163" s="632"/>
    </row>
    <row r="164" spans="1:5" x14ac:dyDescent="0.25">
      <c r="A164" s="628"/>
      <c r="B164" s="629"/>
      <c r="C164" s="630"/>
      <c r="D164" s="631"/>
      <c r="E164" s="632"/>
    </row>
    <row r="165" spans="1:5" x14ac:dyDescent="0.25">
      <c r="A165" s="628"/>
      <c r="B165" s="629"/>
      <c r="C165" s="630"/>
      <c r="D165" s="631"/>
      <c r="E165" s="632"/>
    </row>
    <row r="166" spans="1:5" x14ac:dyDescent="0.25">
      <c r="A166" s="628"/>
      <c r="B166" s="629"/>
      <c r="C166" s="630"/>
      <c r="D166" s="631"/>
      <c r="E166" s="632"/>
    </row>
    <row r="167" spans="1:5" x14ac:dyDescent="0.25">
      <c r="A167" s="628"/>
      <c r="B167" s="629"/>
      <c r="C167" s="630"/>
      <c r="D167" s="631"/>
      <c r="E167" s="632"/>
    </row>
    <row r="168" spans="1:5" x14ac:dyDescent="0.25">
      <c r="A168" s="628"/>
      <c r="B168" s="629"/>
      <c r="C168" s="630"/>
      <c r="D168" s="631"/>
      <c r="E168" s="632"/>
    </row>
    <row r="169" spans="1:5" x14ac:dyDescent="0.25">
      <c r="A169" s="628"/>
      <c r="B169" s="629"/>
      <c r="C169" s="630"/>
      <c r="D169" s="631"/>
      <c r="E169" s="632"/>
    </row>
    <row r="170" spans="1:5" x14ac:dyDescent="0.25">
      <c r="A170" s="628"/>
      <c r="B170" s="629"/>
      <c r="C170" s="630"/>
      <c r="D170" s="631"/>
      <c r="E170" s="632"/>
    </row>
    <row r="171" spans="1:5" x14ac:dyDescent="0.25">
      <c r="A171" s="628"/>
      <c r="B171" s="629"/>
      <c r="C171" s="630"/>
      <c r="D171" s="631"/>
      <c r="E171" s="632"/>
    </row>
    <row r="172" spans="1:5" x14ac:dyDescent="0.25">
      <c r="A172" s="628"/>
      <c r="B172" s="629"/>
      <c r="C172" s="630"/>
      <c r="D172" s="631"/>
      <c r="E172" s="632"/>
    </row>
    <row r="173" spans="1:5" x14ac:dyDescent="0.25">
      <c r="A173" s="628"/>
      <c r="B173" s="629"/>
      <c r="C173" s="630"/>
      <c r="D173" s="631"/>
      <c r="E173" s="632"/>
    </row>
    <row r="174" spans="1:5" x14ac:dyDescent="0.25">
      <c r="A174" s="628"/>
      <c r="B174" s="629"/>
      <c r="C174" s="630"/>
      <c r="D174" s="631"/>
      <c r="E174" s="632"/>
    </row>
    <row r="175" spans="1:5" x14ac:dyDescent="0.25">
      <c r="A175" s="628"/>
      <c r="B175" s="629"/>
      <c r="C175" s="630"/>
      <c r="D175" s="631"/>
      <c r="E175" s="632"/>
    </row>
    <row r="176" spans="1:5" x14ac:dyDescent="0.25">
      <c r="A176" s="628"/>
      <c r="B176" s="629"/>
      <c r="C176" s="630"/>
      <c r="D176" s="631"/>
      <c r="E176" s="632"/>
    </row>
    <row r="177" spans="1:5" x14ac:dyDescent="0.25">
      <c r="A177" s="628"/>
      <c r="B177" s="629"/>
      <c r="C177" s="630"/>
      <c r="D177" s="631"/>
      <c r="E177" s="632"/>
    </row>
    <row r="178" spans="1:5" x14ac:dyDescent="0.25">
      <c r="A178" s="628"/>
      <c r="B178" s="629"/>
      <c r="C178" s="630"/>
      <c r="D178" s="631"/>
      <c r="E178" s="632"/>
    </row>
    <row r="179" spans="1:5" x14ac:dyDescent="0.25">
      <c r="A179" s="628"/>
      <c r="B179" s="629"/>
      <c r="C179" s="630"/>
      <c r="D179" s="631"/>
      <c r="E179" s="632"/>
    </row>
    <row r="180" spans="1:5" x14ac:dyDescent="0.25">
      <c r="A180" s="628"/>
      <c r="B180" s="629"/>
      <c r="C180" s="630"/>
      <c r="D180" s="631"/>
      <c r="E180" s="632"/>
    </row>
    <row r="181" spans="1:5" x14ac:dyDescent="0.25">
      <c r="A181" s="628"/>
      <c r="B181" s="629"/>
      <c r="C181" s="630"/>
      <c r="D181" s="631"/>
      <c r="E181" s="632"/>
    </row>
    <row r="182" spans="1:5" x14ac:dyDescent="0.25">
      <c r="A182" s="628"/>
      <c r="B182" s="629"/>
      <c r="C182" s="630"/>
      <c r="D182" s="631"/>
      <c r="E182" s="632"/>
    </row>
    <row r="183" spans="1:5" x14ac:dyDescent="0.25">
      <c r="A183" s="628"/>
      <c r="B183" s="629"/>
      <c r="C183" s="630"/>
      <c r="D183" s="631"/>
      <c r="E183" s="632"/>
    </row>
    <row r="184" spans="1:5" x14ac:dyDescent="0.25">
      <c r="A184" s="628"/>
      <c r="B184" s="629"/>
      <c r="C184" s="630"/>
      <c r="D184" s="631"/>
      <c r="E184" s="632"/>
    </row>
    <row r="185" spans="1:5" x14ac:dyDescent="0.25">
      <c r="A185" s="628"/>
      <c r="B185" s="629"/>
      <c r="C185" s="630"/>
      <c r="D185" s="631"/>
      <c r="E185" s="632"/>
    </row>
    <row r="186" spans="1:5" x14ac:dyDescent="0.25">
      <c r="A186" s="628"/>
      <c r="B186" s="629"/>
      <c r="C186" s="630"/>
      <c r="D186" s="631"/>
      <c r="E186" s="632"/>
    </row>
    <row r="187" spans="1:5" x14ac:dyDescent="0.25">
      <c r="A187" s="628"/>
      <c r="B187" s="629"/>
      <c r="C187" s="630"/>
      <c r="D187" s="631"/>
      <c r="E187" s="632"/>
    </row>
    <row r="188" spans="1:5" x14ac:dyDescent="0.25">
      <c r="A188" s="628"/>
      <c r="B188" s="629"/>
      <c r="C188" s="630"/>
      <c r="D188" s="631"/>
      <c r="E188" s="632"/>
    </row>
    <row r="189" spans="1:5" x14ac:dyDescent="0.25">
      <c r="A189" s="628"/>
      <c r="B189" s="629"/>
      <c r="C189" s="630"/>
      <c r="D189" s="631"/>
      <c r="E189" s="632"/>
    </row>
    <row r="190" spans="1:5" x14ac:dyDescent="0.25">
      <c r="A190" s="628"/>
      <c r="B190" s="629"/>
      <c r="C190" s="630"/>
      <c r="D190" s="631"/>
      <c r="E190" s="632"/>
    </row>
    <row r="191" spans="1:5" x14ac:dyDescent="0.25">
      <c r="A191" s="628"/>
      <c r="B191" s="629"/>
      <c r="C191" s="630"/>
      <c r="D191" s="631"/>
      <c r="E191" s="632"/>
    </row>
    <row r="192" spans="1:5" x14ac:dyDescent="0.25">
      <c r="A192" s="628"/>
      <c r="B192" s="629"/>
      <c r="C192" s="630"/>
      <c r="D192" s="631"/>
      <c r="E192" s="632"/>
    </row>
    <row r="193" spans="1:5" x14ac:dyDescent="0.25">
      <c r="A193" s="628"/>
      <c r="B193" s="629"/>
      <c r="C193" s="630"/>
      <c r="D193" s="631"/>
      <c r="E193" s="632"/>
    </row>
    <row r="194" spans="1:5" x14ac:dyDescent="0.25">
      <c r="A194" s="628"/>
      <c r="B194" s="629"/>
      <c r="C194" s="630"/>
      <c r="D194" s="631"/>
      <c r="E194" s="632"/>
    </row>
    <row r="195" spans="1:5" x14ac:dyDescent="0.25">
      <c r="A195" s="628"/>
      <c r="B195" s="629"/>
      <c r="C195" s="630"/>
      <c r="D195" s="631"/>
      <c r="E195" s="632"/>
    </row>
    <row r="196" spans="1:5" x14ac:dyDescent="0.25">
      <c r="A196" s="628"/>
      <c r="B196" s="629"/>
      <c r="C196" s="630"/>
      <c r="D196" s="631"/>
      <c r="E196" s="632"/>
    </row>
    <row r="197" spans="1:5" x14ac:dyDescent="0.25">
      <c r="A197" s="628"/>
      <c r="B197" s="629"/>
      <c r="C197" s="630"/>
      <c r="D197" s="631"/>
      <c r="E197" s="632"/>
    </row>
    <row r="198" spans="1:5" x14ac:dyDescent="0.25">
      <c r="A198" s="628"/>
      <c r="B198" s="629"/>
      <c r="C198" s="630"/>
      <c r="D198" s="631"/>
      <c r="E198" s="632"/>
    </row>
    <row r="199" spans="1:5" x14ac:dyDescent="0.25">
      <c r="A199" s="628"/>
      <c r="B199" s="629"/>
      <c r="C199" s="630"/>
      <c r="D199" s="631"/>
      <c r="E199" s="632"/>
    </row>
    <row r="200" spans="1:5" x14ac:dyDescent="0.25">
      <c r="A200" s="628"/>
      <c r="B200" s="629"/>
      <c r="C200" s="630"/>
      <c r="D200" s="631"/>
      <c r="E200" s="632"/>
    </row>
    <row r="201" spans="1:5" x14ac:dyDescent="0.25">
      <c r="A201" s="628"/>
      <c r="B201" s="629"/>
      <c r="C201" s="630"/>
      <c r="D201" s="631"/>
      <c r="E201" s="632"/>
    </row>
    <row r="202" spans="1:5" x14ac:dyDescent="0.25">
      <c r="A202" s="628"/>
      <c r="B202" s="629"/>
      <c r="C202" s="630"/>
      <c r="D202" s="631"/>
      <c r="E202" s="632"/>
    </row>
    <row r="203" spans="1:5" x14ac:dyDescent="0.25">
      <c r="A203" s="628"/>
      <c r="B203" s="629"/>
      <c r="C203" s="630"/>
      <c r="D203" s="631"/>
      <c r="E203" s="632"/>
    </row>
    <row r="204" spans="1:5" x14ac:dyDescent="0.25">
      <c r="A204" s="628"/>
      <c r="B204" s="629"/>
      <c r="C204" s="630"/>
      <c r="D204" s="631"/>
      <c r="E204" s="632"/>
    </row>
    <row r="205" spans="1:5" x14ac:dyDescent="0.25">
      <c r="A205" s="628"/>
      <c r="B205" s="629"/>
      <c r="C205" s="630"/>
      <c r="D205" s="631"/>
      <c r="E205" s="632"/>
    </row>
    <row r="206" spans="1:5" x14ac:dyDescent="0.25">
      <c r="A206" s="628"/>
      <c r="B206" s="629"/>
      <c r="C206" s="630"/>
      <c r="D206" s="631"/>
      <c r="E206" s="632"/>
    </row>
    <row r="207" spans="1:5" x14ac:dyDescent="0.25">
      <c r="A207" s="628"/>
      <c r="B207" s="629"/>
      <c r="C207" s="630"/>
      <c r="D207" s="631"/>
      <c r="E207" s="632"/>
    </row>
    <row r="208" spans="1:5" x14ac:dyDescent="0.25">
      <c r="A208" s="628"/>
      <c r="B208" s="629"/>
      <c r="C208" s="630"/>
      <c r="D208" s="631"/>
      <c r="E208" s="632"/>
    </row>
    <row r="209" spans="1:5" x14ac:dyDescent="0.25">
      <c r="A209" s="628"/>
      <c r="B209" s="629"/>
      <c r="C209" s="630"/>
      <c r="D209" s="631"/>
      <c r="E209" s="632"/>
    </row>
    <row r="210" spans="1:5" x14ac:dyDescent="0.25">
      <c r="A210" s="628"/>
      <c r="B210" s="629"/>
      <c r="C210" s="630"/>
      <c r="D210" s="631"/>
      <c r="E210" s="632"/>
    </row>
    <row r="211" spans="1:5" x14ac:dyDescent="0.25">
      <c r="A211" s="628"/>
      <c r="B211" s="629"/>
      <c r="C211" s="630"/>
      <c r="D211" s="631"/>
      <c r="E211" s="632"/>
    </row>
    <row r="212" spans="1:5" x14ac:dyDescent="0.25">
      <c r="A212" s="628"/>
      <c r="B212" s="629"/>
      <c r="C212" s="630"/>
      <c r="D212" s="631"/>
      <c r="E212" s="632"/>
    </row>
    <row r="213" spans="1:5" x14ac:dyDescent="0.25">
      <c r="A213" s="628"/>
      <c r="B213" s="629"/>
      <c r="C213" s="630"/>
      <c r="D213" s="631"/>
      <c r="E213" s="632"/>
    </row>
    <row r="214" spans="1:5" x14ac:dyDescent="0.25">
      <c r="A214" s="628"/>
      <c r="B214" s="629"/>
      <c r="C214" s="630"/>
      <c r="D214" s="631"/>
      <c r="E214" s="632"/>
    </row>
    <row r="215" spans="1:5" x14ac:dyDescent="0.25">
      <c r="A215" s="628"/>
      <c r="B215" s="629"/>
      <c r="C215" s="630"/>
      <c r="D215" s="631"/>
      <c r="E215" s="632"/>
    </row>
    <row r="216" spans="1:5" x14ac:dyDescent="0.25">
      <c r="A216" s="628"/>
      <c r="B216" s="629"/>
      <c r="C216" s="630"/>
      <c r="D216" s="631"/>
      <c r="E216" s="632"/>
    </row>
    <row r="217" spans="1:5" x14ac:dyDescent="0.25">
      <c r="A217" s="628"/>
      <c r="B217" s="629"/>
      <c r="C217" s="630"/>
      <c r="D217" s="631"/>
      <c r="E217" s="632"/>
    </row>
    <row r="218" spans="1:5" x14ac:dyDescent="0.25">
      <c r="A218" s="628"/>
      <c r="B218" s="629"/>
      <c r="C218" s="630"/>
      <c r="D218" s="631"/>
      <c r="E218" s="632"/>
    </row>
    <row r="219" spans="1:5" x14ac:dyDescent="0.25">
      <c r="A219" s="628"/>
      <c r="B219" s="629"/>
      <c r="C219" s="630"/>
      <c r="D219" s="631"/>
      <c r="E219" s="632"/>
    </row>
    <row r="220" spans="1:5" x14ac:dyDescent="0.25">
      <c r="A220" s="628"/>
      <c r="B220" s="629"/>
      <c r="C220" s="630"/>
      <c r="D220" s="631"/>
      <c r="E220" s="632"/>
    </row>
    <row r="221" spans="1:5" x14ac:dyDescent="0.25">
      <c r="A221" s="628"/>
      <c r="B221" s="629"/>
      <c r="C221" s="630"/>
      <c r="D221" s="631"/>
      <c r="E221" s="632"/>
    </row>
    <row r="222" spans="1:5" x14ac:dyDescent="0.25">
      <c r="A222" s="628"/>
      <c r="B222" s="629"/>
      <c r="C222" s="630"/>
      <c r="D222" s="631"/>
      <c r="E222" s="632"/>
    </row>
    <row r="223" spans="1:5" x14ac:dyDescent="0.25">
      <c r="A223" s="628"/>
      <c r="B223" s="629"/>
      <c r="C223" s="630"/>
      <c r="D223" s="631"/>
      <c r="E223" s="632"/>
    </row>
    <row r="224" spans="1:5" x14ac:dyDescent="0.25">
      <c r="A224" s="628"/>
      <c r="B224" s="629"/>
      <c r="C224" s="630"/>
      <c r="D224" s="631"/>
      <c r="E224" s="632"/>
    </row>
    <row r="225" spans="1:5" x14ac:dyDescent="0.25">
      <c r="A225" s="628"/>
      <c r="B225" s="629"/>
      <c r="C225" s="630"/>
      <c r="D225" s="631"/>
      <c r="E225" s="632"/>
    </row>
    <row r="226" spans="1:5" x14ac:dyDescent="0.25">
      <c r="A226" s="628"/>
      <c r="B226" s="629"/>
      <c r="C226" s="630"/>
      <c r="D226" s="631"/>
      <c r="E226" s="632"/>
    </row>
    <row r="227" spans="1:5" x14ac:dyDescent="0.25">
      <c r="A227" s="628"/>
      <c r="B227" s="629"/>
      <c r="C227" s="630"/>
      <c r="D227" s="631"/>
      <c r="E227" s="632"/>
    </row>
    <row r="228" spans="1:5" x14ac:dyDescent="0.25">
      <c r="A228" s="628"/>
      <c r="B228" s="629"/>
      <c r="C228" s="630"/>
      <c r="D228" s="631"/>
      <c r="E228" s="632"/>
    </row>
    <row r="229" spans="1:5" x14ac:dyDescent="0.25">
      <c r="A229" s="628"/>
      <c r="B229" s="629"/>
      <c r="C229" s="630"/>
      <c r="D229" s="631"/>
      <c r="E229" s="632"/>
    </row>
    <row r="230" spans="1:5" x14ac:dyDescent="0.25">
      <c r="A230" s="628"/>
      <c r="B230" s="629"/>
      <c r="C230" s="630"/>
      <c r="D230" s="631"/>
      <c r="E230" s="632"/>
    </row>
    <row r="231" spans="1:5" x14ac:dyDescent="0.25">
      <c r="A231" s="628"/>
      <c r="B231" s="629"/>
      <c r="C231" s="630"/>
      <c r="D231" s="631"/>
      <c r="E231" s="632"/>
    </row>
    <row r="232" spans="1:5" x14ac:dyDescent="0.25">
      <c r="A232" s="628"/>
      <c r="B232" s="629"/>
      <c r="C232" s="630"/>
      <c r="D232" s="631"/>
      <c r="E232" s="632"/>
    </row>
    <row r="233" spans="1:5" x14ac:dyDescent="0.25">
      <c r="A233" s="628"/>
      <c r="B233" s="629"/>
      <c r="C233" s="630"/>
      <c r="D233" s="631"/>
      <c r="E233" s="632"/>
    </row>
    <row r="234" spans="1:5" x14ac:dyDescent="0.25">
      <c r="A234" s="628"/>
      <c r="B234" s="629"/>
      <c r="C234" s="630"/>
      <c r="D234" s="631"/>
      <c r="E234" s="632"/>
    </row>
    <row r="235" spans="1:5" x14ac:dyDescent="0.25">
      <c r="A235" s="628"/>
      <c r="B235" s="629"/>
      <c r="C235" s="630"/>
      <c r="D235" s="631"/>
      <c r="E235" s="632"/>
    </row>
    <row r="236" spans="1:5" x14ac:dyDescent="0.25">
      <c r="A236" s="628"/>
      <c r="B236" s="629"/>
      <c r="C236" s="630"/>
      <c r="D236" s="631"/>
      <c r="E236" s="632"/>
    </row>
    <row r="237" spans="1:5" x14ac:dyDescent="0.25">
      <c r="A237" s="628"/>
      <c r="B237" s="629"/>
      <c r="C237" s="630"/>
      <c r="D237" s="631"/>
      <c r="E237" s="632"/>
    </row>
    <row r="238" spans="1:5" x14ac:dyDescent="0.25">
      <c r="A238" s="628"/>
      <c r="B238" s="629"/>
      <c r="C238" s="630"/>
      <c r="D238" s="631"/>
      <c r="E238" s="632"/>
    </row>
    <row r="239" spans="1:5" x14ac:dyDescent="0.25">
      <c r="A239" s="628"/>
      <c r="B239" s="629"/>
      <c r="C239" s="630"/>
      <c r="D239" s="631"/>
      <c r="E239" s="632"/>
    </row>
    <row r="240" spans="1:5" x14ac:dyDescent="0.25">
      <c r="A240" s="628"/>
      <c r="B240" s="629"/>
      <c r="C240" s="630"/>
      <c r="D240" s="631"/>
      <c r="E240" s="632"/>
    </row>
    <row r="241" spans="1:5" x14ac:dyDescent="0.25">
      <c r="A241" s="628"/>
      <c r="B241" s="629"/>
      <c r="C241" s="630"/>
      <c r="D241" s="631"/>
      <c r="E241" s="632"/>
    </row>
    <row r="242" spans="1:5" x14ac:dyDescent="0.25">
      <c r="A242" s="628"/>
      <c r="B242" s="629"/>
      <c r="C242" s="630"/>
      <c r="D242" s="631"/>
      <c r="E242" s="632"/>
    </row>
    <row r="243" spans="1:5" x14ac:dyDescent="0.25">
      <c r="A243" s="628"/>
      <c r="B243" s="629"/>
      <c r="C243" s="630"/>
      <c r="D243" s="631"/>
      <c r="E243" s="632"/>
    </row>
    <row r="244" spans="1:5" x14ac:dyDescent="0.25">
      <c r="A244" s="628"/>
      <c r="B244" s="629"/>
      <c r="C244" s="630"/>
      <c r="D244" s="631"/>
      <c r="E244" s="632"/>
    </row>
    <row r="245" spans="1:5" x14ac:dyDescent="0.25">
      <c r="A245" s="628"/>
      <c r="B245" s="629"/>
      <c r="C245" s="630"/>
      <c r="D245" s="631"/>
      <c r="E245" s="632"/>
    </row>
    <row r="246" spans="1:5" x14ac:dyDescent="0.25">
      <c r="A246" s="628"/>
      <c r="B246" s="629"/>
      <c r="C246" s="630"/>
      <c r="D246" s="631"/>
      <c r="E246" s="632"/>
    </row>
    <row r="247" spans="1:5" x14ac:dyDescent="0.25">
      <c r="A247" s="628"/>
      <c r="B247" s="629"/>
      <c r="C247" s="630"/>
      <c r="D247" s="631"/>
      <c r="E247" s="632"/>
    </row>
    <row r="248" spans="1:5" x14ac:dyDescent="0.25">
      <c r="A248" s="628"/>
      <c r="B248" s="629"/>
      <c r="C248" s="630"/>
      <c r="D248" s="631"/>
      <c r="E248" s="632"/>
    </row>
    <row r="249" spans="1:5" x14ac:dyDescent="0.25">
      <c r="A249" s="628"/>
      <c r="B249" s="629"/>
      <c r="C249" s="630"/>
      <c r="D249" s="631"/>
      <c r="E249" s="632"/>
    </row>
    <row r="250" spans="1:5" x14ac:dyDescent="0.25">
      <c r="A250" s="628"/>
      <c r="B250" s="629"/>
      <c r="C250" s="630"/>
      <c r="D250" s="631"/>
      <c r="E250" s="632"/>
    </row>
    <row r="251" spans="1:5" x14ac:dyDescent="0.25">
      <c r="A251" s="628"/>
      <c r="B251" s="629"/>
      <c r="C251" s="630"/>
      <c r="D251" s="631"/>
      <c r="E251" s="632"/>
    </row>
    <row r="252" spans="1:5" x14ac:dyDescent="0.25">
      <c r="A252" s="628"/>
      <c r="B252" s="629"/>
      <c r="C252" s="630"/>
      <c r="D252" s="631"/>
      <c r="E252" s="632"/>
    </row>
    <row r="253" spans="1:5" x14ac:dyDescent="0.25">
      <c r="A253" s="628"/>
      <c r="B253" s="629"/>
      <c r="C253" s="630"/>
      <c r="D253" s="631"/>
      <c r="E253" s="632"/>
    </row>
    <row r="254" spans="1:5" x14ac:dyDescent="0.25">
      <c r="A254" s="628"/>
      <c r="B254" s="629"/>
      <c r="C254" s="630"/>
      <c r="D254" s="631"/>
      <c r="E254" s="632"/>
    </row>
    <row r="255" spans="1:5" x14ac:dyDescent="0.25">
      <c r="A255" s="628"/>
      <c r="B255" s="629"/>
      <c r="C255" s="630"/>
      <c r="D255" s="631"/>
      <c r="E255" s="632"/>
    </row>
    <row r="256" spans="1:5" x14ac:dyDescent="0.25">
      <c r="A256" s="628"/>
      <c r="B256" s="629"/>
      <c r="C256" s="630"/>
      <c r="D256" s="631"/>
      <c r="E256" s="632"/>
    </row>
    <row r="257" spans="1:5" x14ac:dyDescent="0.25">
      <c r="A257" s="628"/>
      <c r="B257" s="629"/>
      <c r="C257" s="630"/>
      <c r="D257" s="631"/>
      <c r="E257" s="632"/>
    </row>
    <row r="258" spans="1:5" x14ac:dyDescent="0.25">
      <c r="A258" s="628"/>
      <c r="B258" s="629"/>
      <c r="C258" s="630"/>
      <c r="D258" s="631"/>
      <c r="E258" s="632"/>
    </row>
    <row r="259" spans="1:5" x14ac:dyDescent="0.25">
      <c r="A259" s="628"/>
      <c r="B259" s="629"/>
      <c r="C259" s="630"/>
      <c r="D259" s="631"/>
      <c r="E259" s="632"/>
    </row>
    <row r="260" spans="1:5" x14ac:dyDescent="0.25">
      <c r="A260" s="628"/>
      <c r="B260" s="629"/>
      <c r="C260" s="630"/>
      <c r="D260" s="631"/>
      <c r="E260" s="632"/>
    </row>
    <row r="261" spans="1:5" x14ac:dyDescent="0.25">
      <c r="A261" s="628"/>
      <c r="B261" s="629"/>
      <c r="C261" s="630"/>
      <c r="D261" s="631"/>
      <c r="E261" s="632"/>
    </row>
    <row r="262" spans="1:5" x14ac:dyDescent="0.25">
      <c r="A262" s="628"/>
      <c r="B262" s="629"/>
      <c r="C262" s="630"/>
      <c r="D262" s="631"/>
      <c r="E262" s="632"/>
    </row>
    <row r="263" spans="1:5" x14ac:dyDescent="0.25">
      <c r="A263" s="628"/>
      <c r="B263" s="629"/>
      <c r="C263" s="630"/>
      <c r="D263" s="631"/>
      <c r="E263" s="632"/>
    </row>
    <row r="264" spans="1:5" x14ac:dyDescent="0.25">
      <c r="A264" s="628"/>
      <c r="B264" s="629"/>
      <c r="C264" s="630"/>
      <c r="D264" s="631"/>
      <c r="E264" s="632"/>
    </row>
    <row r="265" spans="1:5" x14ac:dyDescent="0.25">
      <c r="A265" s="628"/>
      <c r="B265" s="629"/>
      <c r="C265" s="630"/>
      <c r="D265" s="631"/>
      <c r="E265" s="632"/>
    </row>
    <row r="266" spans="1:5" x14ac:dyDescent="0.25">
      <c r="A266" s="628"/>
      <c r="B266" s="629"/>
      <c r="C266" s="630"/>
      <c r="D266" s="631"/>
      <c r="E266" s="632"/>
    </row>
    <row r="267" spans="1:5" x14ac:dyDescent="0.25">
      <c r="A267" s="628"/>
      <c r="B267" s="629"/>
      <c r="C267" s="630"/>
      <c r="D267" s="631"/>
      <c r="E267" s="632"/>
    </row>
    <row r="268" spans="1:5" x14ac:dyDescent="0.25">
      <c r="A268" s="628"/>
      <c r="B268" s="629"/>
      <c r="C268" s="630"/>
      <c r="D268" s="631"/>
      <c r="E268" s="632"/>
    </row>
    <row r="269" spans="1:5" x14ac:dyDescent="0.25">
      <c r="A269" s="628"/>
      <c r="B269" s="629"/>
      <c r="C269" s="630"/>
      <c r="D269" s="631"/>
      <c r="E269" s="632"/>
    </row>
    <row r="270" spans="1:5" x14ac:dyDescent="0.25">
      <c r="A270" s="628"/>
      <c r="B270" s="629"/>
      <c r="C270" s="630"/>
      <c r="D270" s="631"/>
      <c r="E270" s="632"/>
    </row>
    <row r="271" spans="1:5" x14ac:dyDescent="0.25">
      <c r="A271" s="628"/>
      <c r="B271" s="629"/>
      <c r="C271" s="630"/>
      <c r="D271" s="631"/>
      <c r="E271" s="632"/>
    </row>
    <row r="272" spans="1:5" x14ac:dyDescent="0.25">
      <c r="A272" s="628"/>
      <c r="B272" s="629"/>
      <c r="C272" s="630"/>
      <c r="D272" s="631"/>
      <c r="E272" s="632"/>
    </row>
    <row r="273" spans="1:5" x14ac:dyDescent="0.25">
      <c r="A273" s="628"/>
      <c r="B273" s="629"/>
      <c r="C273" s="630"/>
      <c r="D273" s="631"/>
      <c r="E273" s="632"/>
    </row>
    <row r="274" spans="1:5" x14ac:dyDescent="0.25">
      <c r="A274" s="628"/>
      <c r="B274" s="629"/>
      <c r="C274" s="630"/>
      <c r="D274" s="631"/>
      <c r="E274" s="632"/>
    </row>
    <row r="275" spans="1:5" x14ac:dyDescent="0.25">
      <c r="A275" s="628"/>
      <c r="B275" s="629"/>
      <c r="C275" s="630"/>
      <c r="D275" s="631"/>
      <c r="E275" s="632"/>
    </row>
    <row r="276" spans="1:5" x14ac:dyDescent="0.25">
      <c r="A276" s="628"/>
      <c r="B276" s="629"/>
      <c r="C276" s="630"/>
      <c r="D276" s="631"/>
      <c r="E276" s="632"/>
    </row>
    <row r="277" spans="1:5" x14ac:dyDescent="0.25">
      <c r="A277" s="628"/>
      <c r="B277" s="629"/>
      <c r="C277" s="630"/>
      <c r="D277" s="631"/>
      <c r="E277" s="632"/>
    </row>
    <row r="278" spans="1:5" x14ac:dyDescent="0.25">
      <c r="A278" s="628"/>
      <c r="B278" s="629"/>
      <c r="C278" s="630"/>
      <c r="D278" s="631"/>
      <c r="E278" s="632"/>
    </row>
    <row r="279" spans="1:5" x14ac:dyDescent="0.25">
      <c r="A279" s="628"/>
      <c r="B279" s="629"/>
      <c r="C279" s="630"/>
      <c r="D279" s="631"/>
      <c r="E279" s="632"/>
    </row>
    <row r="280" spans="1:5" x14ac:dyDescent="0.25">
      <c r="A280" s="628"/>
      <c r="B280" s="629"/>
      <c r="C280" s="630"/>
      <c r="D280" s="631"/>
      <c r="E280" s="632"/>
    </row>
    <row r="281" spans="1:5" x14ac:dyDescent="0.25">
      <c r="A281" s="628"/>
      <c r="B281" s="629"/>
      <c r="C281" s="630"/>
      <c r="D281" s="631"/>
      <c r="E281" s="632"/>
    </row>
    <row r="282" spans="1:5" x14ac:dyDescent="0.25">
      <c r="A282" s="628"/>
      <c r="B282" s="629"/>
      <c r="C282" s="630"/>
      <c r="D282" s="631"/>
      <c r="E282" s="632"/>
    </row>
    <row r="283" spans="1:5" x14ac:dyDescent="0.25">
      <c r="A283" s="628"/>
      <c r="B283" s="629"/>
      <c r="C283" s="630"/>
      <c r="D283" s="631"/>
      <c r="E283" s="632"/>
    </row>
    <row r="284" spans="1:5" x14ac:dyDescent="0.25">
      <c r="A284" s="628"/>
      <c r="B284" s="629"/>
      <c r="C284" s="630"/>
      <c r="D284" s="631"/>
      <c r="E284" s="632"/>
    </row>
    <row r="285" spans="1:5" x14ac:dyDescent="0.25">
      <c r="A285" s="628"/>
      <c r="B285" s="629"/>
      <c r="C285" s="630"/>
      <c r="D285" s="631"/>
      <c r="E285" s="632"/>
    </row>
    <row r="286" spans="1:5" x14ac:dyDescent="0.25">
      <c r="A286" s="628"/>
      <c r="B286" s="629"/>
      <c r="C286" s="630"/>
      <c r="D286" s="631"/>
      <c r="E286" s="632"/>
    </row>
    <row r="287" spans="1:5" x14ac:dyDescent="0.25">
      <c r="A287" s="628"/>
      <c r="B287" s="629"/>
      <c r="C287" s="630"/>
      <c r="D287" s="631"/>
      <c r="E287" s="632"/>
    </row>
    <row r="288" spans="1:5" x14ac:dyDescent="0.25">
      <c r="A288" s="628"/>
      <c r="B288" s="629"/>
      <c r="C288" s="630"/>
      <c r="D288" s="631"/>
      <c r="E288" s="632"/>
    </row>
    <row r="289" spans="1:5" x14ac:dyDescent="0.25">
      <c r="A289" s="628"/>
      <c r="B289" s="629"/>
      <c r="C289" s="630"/>
      <c r="D289" s="631"/>
      <c r="E289" s="632"/>
    </row>
    <row r="290" spans="1:5" x14ac:dyDescent="0.25">
      <c r="A290" s="628"/>
      <c r="B290" s="629"/>
      <c r="C290" s="630"/>
      <c r="D290" s="631"/>
      <c r="E290" s="632"/>
    </row>
    <row r="291" spans="1:5" x14ac:dyDescent="0.25">
      <c r="A291" s="628"/>
      <c r="B291" s="629"/>
      <c r="C291" s="630"/>
      <c r="D291" s="631"/>
      <c r="E291" s="632"/>
    </row>
    <row r="292" spans="1:5" x14ac:dyDescent="0.25">
      <c r="A292" s="628"/>
      <c r="B292" s="629"/>
      <c r="C292" s="630"/>
      <c r="D292" s="631"/>
      <c r="E292" s="632"/>
    </row>
    <row r="293" spans="1:5" x14ac:dyDescent="0.25">
      <c r="A293" s="628"/>
      <c r="B293" s="629"/>
      <c r="C293" s="630"/>
      <c r="D293" s="631"/>
      <c r="E293" s="632"/>
    </row>
    <row r="294" spans="1:5" x14ac:dyDescent="0.25">
      <c r="A294" s="628"/>
      <c r="B294" s="629"/>
      <c r="C294" s="630"/>
      <c r="D294" s="631"/>
      <c r="E294" s="632"/>
    </row>
    <row r="295" spans="1:5" x14ac:dyDescent="0.25">
      <c r="A295" s="628"/>
      <c r="B295" s="629"/>
      <c r="C295" s="630"/>
      <c r="D295" s="631"/>
      <c r="E295" s="632"/>
    </row>
    <row r="296" spans="1:5" x14ac:dyDescent="0.25">
      <c r="A296" s="628"/>
      <c r="B296" s="629"/>
      <c r="C296" s="630"/>
      <c r="D296" s="631"/>
      <c r="E296" s="632"/>
    </row>
    <row r="297" spans="1:5" x14ac:dyDescent="0.25">
      <c r="A297" s="628"/>
      <c r="B297" s="629"/>
      <c r="C297" s="630"/>
      <c r="D297" s="631"/>
      <c r="E297" s="632"/>
    </row>
    <row r="298" spans="1:5" x14ac:dyDescent="0.25">
      <c r="A298" s="628"/>
      <c r="B298" s="629"/>
      <c r="C298" s="630"/>
      <c r="D298" s="631"/>
      <c r="E298" s="632"/>
    </row>
    <row r="299" spans="1:5" x14ac:dyDescent="0.25">
      <c r="A299" s="628"/>
      <c r="B299" s="629"/>
      <c r="C299" s="630"/>
      <c r="D299" s="631"/>
      <c r="E299" s="632"/>
    </row>
    <row r="300" spans="1:5" x14ac:dyDescent="0.25">
      <c r="A300" s="628"/>
      <c r="B300" s="629"/>
      <c r="C300" s="630"/>
      <c r="D300" s="631"/>
      <c r="E300" s="632"/>
    </row>
    <row r="301" spans="1:5" x14ac:dyDescent="0.25">
      <c r="A301" s="628"/>
      <c r="B301" s="629"/>
      <c r="C301" s="630"/>
      <c r="D301" s="631"/>
      <c r="E301" s="632"/>
    </row>
    <row r="302" spans="1:5" x14ac:dyDescent="0.25">
      <c r="A302" s="628"/>
      <c r="B302" s="629"/>
      <c r="C302" s="630"/>
      <c r="D302" s="631"/>
      <c r="E302" s="632"/>
    </row>
    <row r="303" spans="1:5" x14ac:dyDescent="0.25">
      <c r="A303" s="628"/>
      <c r="B303" s="629"/>
      <c r="C303" s="630"/>
      <c r="D303" s="631"/>
      <c r="E303" s="632"/>
    </row>
    <row r="304" spans="1:5" x14ac:dyDescent="0.25">
      <c r="A304" s="628"/>
      <c r="B304" s="629"/>
      <c r="C304" s="630"/>
      <c r="D304" s="631"/>
      <c r="E304" s="632"/>
    </row>
    <row r="305" spans="1:5" x14ac:dyDescent="0.25">
      <c r="A305" s="628"/>
      <c r="B305" s="629"/>
      <c r="C305" s="630"/>
      <c r="D305" s="631"/>
      <c r="E305" s="632"/>
    </row>
    <row r="306" spans="1:5" x14ac:dyDescent="0.25">
      <c r="A306" s="628"/>
      <c r="B306" s="629"/>
      <c r="C306" s="630"/>
      <c r="D306" s="631"/>
      <c r="E306" s="632"/>
    </row>
    <row r="307" spans="1:5" x14ac:dyDescent="0.25">
      <c r="A307" s="628"/>
      <c r="B307" s="629"/>
      <c r="C307" s="630"/>
      <c r="D307" s="631"/>
      <c r="E307" s="632"/>
    </row>
    <row r="308" spans="1:5" x14ac:dyDescent="0.25">
      <c r="A308" s="628"/>
      <c r="B308" s="629"/>
      <c r="C308" s="630"/>
      <c r="D308" s="631"/>
      <c r="E308" s="632"/>
    </row>
    <row r="309" spans="1:5" x14ac:dyDescent="0.25">
      <c r="A309" s="628"/>
      <c r="B309" s="629"/>
      <c r="C309" s="630"/>
      <c r="D309" s="631"/>
      <c r="E309" s="632"/>
    </row>
    <row r="310" spans="1:5" x14ac:dyDescent="0.25">
      <c r="A310" s="628"/>
      <c r="B310" s="629"/>
      <c r="C310" s="630"/>
      <c r="D310" s="631"/>
      <c r="E310" s="632"/>
    </row>
    <row r="311" spans="1:5" x14ac:dyDescent="0.25">
      <c r="A311" s="628"/>
      <c r="B311" s="629"/>
      <c r="C311" s="630"/>
      <c r="D311" s="631"/>
      <c r="E311" s="632"/>
    </row>
    <row r="312" spans="1:5" x14ac:dyDescent="0.25">
      <c r="A312" s="628"/>
      <c r="B312" s="629"/>
      <c r="C312" s="630"/>
      <c r="D312" s="631"/>
      <c r="E312" s="632"/>
    </row>
    <row r="313" spans="1:5" x14ac:dyDescent="0.25">
      <c r="A313" s="628"/>
      <c r="B313" s="629"/>
      <c r="C313" s="630"/>
      <c r="D313" s="631"/>
      <c r="E313" s="632"/>
    </row>
    <row r="314" spans="1:5" x14ac:dyDescent="0.25">
      <c r="A314" s="628"/>
      <c r="B314" s="629"/>
      <c r="C314" s="630"/>
      <c r="D314" s="631"/>
      <c r="E314" s="632"/>
    </row>
    <row r="315" spans="1:5" x14ac:dyDescent="0.25">
      <c r="A315" s="628"/>
      <c r="B315" s="629"/>
      <c r="C315" s="630"/>
      <c r="D315" s="631"/>
      <c r="E315" s="632"/>
    </row>
    <row r="316" spans="1:5" x14ac:dyDescent="0.25">
      <c r="A316" s="628"/>
      <c r="B316" s="629"/>
      <c r="C316" s="630"/>
      <c r="D316" s="631"/>
      <c r="E316" s="632"/>
    </row>
    <row r="317" spans="1:5" x14ac:dyDescent="0.25">
      <c r="A317" s="628"/>
      <c r="B317" s="629"/>
      <c r="C317" s="630"/>
      <c r="D317" s="631"/>
      <c r="E317" s="632"/>
    </row>
    <row r="318" spans="1:5" x14ac:dyDescent="0.25">
      <c r="A318" s="628"/>
      <c r="B318" s="629"/>
      <c r="C318" s="630"/>
      <c r="D318" s="631"/>
      <c r="E318" s="632"/>
    </row>
    <row r="319" spans="1:5" x14ac:dyDescent="0.25">
      <c r="A319" s="628"/>
      <c r="B319" s="629"/>
      <c r="C319" s="630"/>
      <c r="D319" s="631"/>
      <c r="E319" s="632"/>
    </row>
    <row r="320" spans="1:5" x14ac:dyDescent="0.25">
      <c r="A320" s="628"/>
      <c r="B320" s="629"/>
      <c r="C320" s="630"/>
      <c r="D320" s="631"/>
      <c r="E320" s="632"/>
    </row>
    <row r="321" spans="1:5" x14ac:dyDescent="0.25">
      <c r="A321" s="628"/>
      <c r="B321" s="629"/>
      <c r="C321" s="630"/>
      <c r="D321" s="631"/>
      <c r="E321" s="632"/>
    </row>
    <row r="322" spans="1:5" x14ac:dyDescent="0.25">
      <c r="A322" s="628"/>
      <c r="B322" s="629"/>
      <c r="C322" s="630"/>
      <c r="D322" s="631"/>
      <c r="E322" s="632"/>
    </row>
    <row r="323" spans="1:5" x14ac:dyDescent="0.25">
      <c r="A323" s="628"/>
      <c r="B323" s="629"/>
      <c r="C323" s="630"/>
      <c r="D323" s="631"/>
      <c r="E323" s="632"/>
    </row>
    <row r="324" spans="1:5" x14ac:dyDescent="0.25">
      <c r="A324" s="628"/>
      <c r="B324" s="629"/>
      <c r="C324" s="630"/>
      <c r="D324" s="631"/>
      <c r="E324" s="632"/>
    </row>
    <row r="325" spans="1:5" x14ac:dyDescent="0.25">
      <c r="A325" s="628"/>
      <c r="B325" s="629"/>
      <c r="C325" s="630"/>
      <c r="D325" s="631"/>
      <c r="E325" s="632"/>
    </row>
    <row r="326" spans="1:5" x14ac:dyDescent="0.25">
      <c r="A326" s="628"/>
      <c r="B326" s="629"/>
      <c r="C326" s="630"/>
      <c r="D326" s="631"/>
      <c r="E326" s="632"/>
    </row>
    <row r="327" spans="1:5" x14ac:dyDescent="0.25">
      <c r="A327" s="628"/>
      <c r="B327" s="629"/>
      <c r="C327" s="630"/>
      <c r="D327" s="631"/>
      <c r="E327" s="632"/>
    </row>
    <row r="328" spans="1:5" x14ac:dyDescent="0.25">
      <c r="A328" s="628"/>
      <c r="B328" s="629"/>
      <c r="C328" s="630"/>
      <c r="D328" s="631"/>
      <c r="E328" s="632"/>
    </row>
    <row r="329" spans="1:5" x14ac:dyDescent="0.25">
      <c r="A329" s="628"/>
      <c r="B329" s="629"/>
      <c r="C329" s="630"/>
      <c r="D329" s="631"/>
      <c r="E329" s="632"/>
    </row>
    <row r="330" spans="1:5" x14ac:dyDescent="0.25">
      <c r="A330" s="628"/>
      <c r="B330" s="629"/>
      <c r="C330" s="630"/>
      <c r="D330" s="631"/>
      <c r="E330" s="632"/>
    </row>
    <row r="331" spans="1:5" x14ac:dyDescent="0.25">
      <c r="A331" s="628"/>
      <c r="B331" s="629"/>
      <c r="C331" s="630"/>
      <c r="D331" s="631"/>
      <c r="E331" s="632"/>
    </row>
    <row r="332" spans="1:5" x14ac:dyDescent="0.25">
      <c r="A332" s="628"/>
      <c r="B332" s="629"/>
      <c r="C332" s="630"/>
      <c r="D332" s="631"/>
      <c r="E332" s="632"/>
    </row>
    <row r="333" spans="1:5" x14ac:dyDescent="0.25">
      <c r="A333" s="628"/>
      <c r="B333" s="629"/>
      <c r="C333" s="630"/>
      <c r="D333" s="631"/>
      <c r="E333" s="632"/>
    </row>
    <row r="334" spans="1:5" x14ac:dyDescent="0.25">
      <c r="A334" s="628"/>
      <c r="B334" s="629"/>
      <c r="C334" s="630"/>
      <c r="D334" s="631"/>
      <c r="E334" s="632"/>
    </row>
    <row r="335" spans="1:5" x14ac:dyDescent="0.25">
      <c r="A335" s="628"/>
      <c r="B335" s="629"/>
      <c r="C335" s="630"/>
      <c r="D335" s="631"/>
      <c r="E335" s="632"/>
    </row>
    <row r="336" spans="1:5" x14ac:dyDescent="0.25">
      <c r="A336" s="628"/>
      <c r="B336" s="629"/>
      <c r="C336" s="630"/>
      <c r="D336" s="631"/>
      <c r="E336" s="632"/>
    </row>
    <row r="337" spans="1:5" x14ac:dyDescent="0.25">
      <c r="A337" s="628"/>
      <c r="B337" s="629"/>
      <c r="C337" s="630"/>
      <c r="D337" s="631"/>
      <c r="E337" s="632"/>
    </row>
    <row r="338" spans="1:5" x14ac:dyDescent="0.25">
      <c r="A338" s="628"/>
      <c r="B338" s="629"/>
      <c r="C338" s="630"/>
      <c r="D338" s="631"/>
      <c r="E338" s="632"/>
    </row>
    <row r="339" spans="1:5" x14ac:dyDescent="0.25">
      <c r="A339" s="628"/>
      <c r="B339" s="629"/>
      <c r="C339" s="630"/>
      <c r="D339" s="631"/>
      <c r="E339" s="632"/>
    </row>
    <row r="340" spans="1:5" x14ac:dyDescent="0.25">
      <c r="A340" s="628"/>
      <c r="B340" s="629"/>
      <c r="C340" s="630"/>
      <c r="D340" s="631"/>
      <c r="E340" s="632"/>
    </row>
    <row r="341" spans="1:5" x14ac:dyDescent="0.25">
      <c r="A341" s="628"/>
      <c r="B341" s="629"/>
      <c r="C341" s="630"/>
      <c r="D341" s="631"/>
      <c r="E341" s="632"/>
    </row>
    <row r="342" spans="1:5" x14ac:dyDescent="0.25">
      <c r="A342" s="628"/>
      <c r="B342" s="629"/>
      <c r="C342" s="630"/>
      <c r="D342" s="631"/>
      <c r="E342" s="632"/>
    </row>
    <row r="343" spans="1:5" x14ac:dyDescent="0.25">
      <c r="A343" s="628"/>
      <c r="B343" s="629"/>
      <c r="C343" s="630"/>
      <c r="D343" s="631"/>
      <c r="E343" s="632"/>
    </row>
    <row r="344" spans="1:5" x14ac:dyDescent="0.25">
      <c r="A344" s="628"/>
      <c r="B344" s="629"/>
      <c r="C344" s="630"/>
      <c r="D344" s="631"/>
      <c r="E344" s="632"/>
    </row>
    <row r="345" spans="1:5" x14ac:dyDescent="0.25">
      <c r="A345" s="628"/>
      <c r="B345" s="629"/>
      <c r="C345" s="630"/>
      <c r="D345" s="631"/>
      <c r="E345" s="632"/>
    </row>
    <row r="346" spans="1:5" x14ac:dyDescent="0.25">
      <c r="A346" s="628"/>
      <c r="B346" s="629"/>
      <c r="C346" s="630"/>
      <c r="D346" s="631"/>
      <c r="E346" s="632"/>
    </row>
    <row r="347" spans="1:5" x14ac:dyDescent="0.25">
      <c r="A347" s="628"/>
      <c r="B347" s="629"/>
      <c r="C347" s="630"/>
      <c r="D347" s="631"/>
      <c r="E347" s="632"/>
    </row>
    <row r="348" spans="1:5" x14ac:dyDescent="0.25">
      <c r="A348" s="628"/>
      <c r="B348" s="629"/>
      <c r="C348" s="630"/>
      <c r="D348" s="631"/>
      <c r="E348" s="632"/>
    </row>
    <row r="349" spans="1:5" x14ac:dyDescent="0.25">
      <c r="A349" s="628"/>
      <c r="B349" s="629"/>
      <c r="C349" s="630"/>
      <c r="D349" s="631"/>
      <c r="E349" s="632"/>
    </row>
    <row r="350" spans="1:5" x14ac:dyDescent="0.25">
      <c r="A350" s="628"/>
      <c r="B350" s="629"/>
      <c r="C350" s="630"/>
      <c r="D350" s="631"/>
      <c r="E350" s="632"/>
    </row>
    <row r="351" spans="1:5" x14ac:dyDescent="0.25">
      <c r="A351" s="628"/>
      <c r="B351" s="629"/>
      <c r="C351" s="630"/>
      <c r="D351" s="631"/>
      <c r="E351" s="632"/>
    </row>
    <row r="352" spans="1:5" x14ac:dyDescent="0.25">
      <c r="A352" s="628"/>
      <c r="B352" s="629"/>
      <c r="C352" s="630"/>
      <c r="D352" s="631"/>
      <c r="E352" s="632"/>
    </row>
    <row r="353" spans="1:5" x14ac:dyDescent="0.25">
      <c r="A353" s="628"/>
      <c r="B353" s="629"/>
      <c r="C353" s="630"/>
      <c r="D353" s="631"/>
      <c r="E353" s="632"/>
    </row>
    <row r="354" spans="1:5" x14ac:dyDescent="0.25">
      <c r="A354" s="628"/>
      <c r="B354" s="629"/>
      <c r="C354" s="630"/>
      <c r="D354" s="631"/>
      <c r="E354" s="632"/>
    </row>
    <row r="355" spans="1:5" x14ac:dyDescent="0.25">
      <c r="A355" s="628"/>
      <c r="B355" s="629"/>
      <c r="C355" s="630"/>
      <c r="D355" s="631"/>
      <c r="E355" s="632"/>
    </row>
    <row r="356" spans="1:5" x14ac:dyDescent="0.25">
      <c r="A356" s="628"/>
      <c r="B356" s="629"/>
      <c r="C356" s="630"/>
      <c r="D356" s="631"/>
      <c r="E356" s="632"/>
    </row>
    <row r="357" spans="1:5" x14ac:dyDescent="0.25">
      <c r="A357" s="628"/>
      <c r="B357" s="629"/>
      <c r="C357" s="630"/>
      <c r="D357" s="631"/>
      <c r="E357" s="632"/>
    </row>
    <row r="358" spans="1:5" x14ac:dyDescent="0.25">
      <c r="A358" s="628"/>
      <c r="B358" s="629"/>
      <c r="C358" s="630"/>
      <c r="D358" s="631"/>
      <c r="E358" s="632"/>
    </row>
    <row r="359" spans="1:5" x14ac:dyDescent="0.25">
      <c r="A359" s="628"/>
      <c r="B359" s="629"/>
      <c r="C359" s="630"/>
      <c r="D359" s="631"/>
      <c r="E359" s="632"/>
    </row>
    <row r="360" spans="1:5" x14ac:dyDescent="0.25">
      <c r="A360" s="628"/>
      <c r="B360" s="629"/>
      <c r="C360" s="630"/>
      <c r="D360" s="631"/>
      <c r="E360" s="632"/>
    </row>
    <row r="361" spans="1:5" x14ac:dyDescent="0.25">
      <c r="A361" s="628"/>
      <c r="B361" s="629"/>
      <c r="C361" s="630"/>
      <c r="D361" s="631"/>
      <c r="E361" s="632"/>
    </row>
    <row r="362" spans="1:5" x14ac:dyDescent="0.25">
      <c r="A362" s="628"/>
      <c r="B362" s="629"/>
      <c r="C362" s="630"/>
      <c r="D362" s="631"/>
      <c r="E362" s="632"/>
    </row>
    <row r="363" spans="1:5" x14ac:dyDescent="0.25">
      <c r="A363" s="628"/>
      <c r="B363" s="629"/>
      <c r="C363" s="630"/>
      <c r="D363" s="631"/>
      <c r="E363" s="632"/>
    </row>
    <row r="364" spans="1:5" x14ac:dyDescent="0.25">
      <c r="A364" s="628"/>
      <c r="B364" s="629"/>
      <c r="C364" s="630"/>
      <c r="D364" s="631"/>
      <c r="E364" s="632"/>
    </row>
    <row r="365" spans="1:5" x14ac:dyDescent="0.25">
      <c r="A365" s="628"/>
      <c r="B365" s="629"/>
      <c r="C365" s="630"/>
      <c r="D365" s="631"/>
      <c r="E365" s="632"/>
    </row>
    <row r="366" spans="1:5" x14ac:dyDescent="0.25">
      <c r="A366" s="628"/>
      <c r="B366" s="629"/>
      <c r="C366" s="630"/>
      <c r="D366" s="631"/>
      <c r="E366" s="632"/>
    </row>
    <row r="367" spans="1:5" x14ac:dyDescent="0.25">
      <c r="A367" s="628"/>
      <c r="B367" s="629"/>
      <c r="C367" s="630"/>
      <c r="D367" s="631"/>
      <c r="E367" s="632"/>
    </row>
    <row r="368" spans="1:5" x14ac:dyDescent="0.25">
      <c r="A368" s="628"/>
      <c r="B368" s="629"/>
      <c r="C368" s="630"/>
      <c r="D368" s="631"/>
      <c r="E368" s="632"/>
    </row>
    <row r="369" spans="1:5" x14ac:dyDescent="0.25">
      <c r="A369" s="628"/>
      <c r="B369" s="629"/>
      <c r="C369" s="630"/>
      <c r="D369" s="631"/>
      <c r="E369" s="632"/>
    </row>
    <row r="370" spans="1:5" x14ac:dyDescent="0.25">
      <c r="A370" s="628"/>
      <c r="B370" s="629"/>
      <c r="C370" s="630"/>
      <c r="D370" s="631"/>
      <c r="E370" s="632"/>
    </row>
    <row r="371" spans="1:5" x14ac:dyDescent="0.25">
      <c r="A371" s="628"/>
      <c r="B371" s="629"/>
      <c r="C371" s="630"/>
      <c r="D371" s="631"/>
      <c r="E371" s="632"/>
    </row>
    <row r="372" spans="1:5" x14ac:dyDescent="0.25">
      <c r="A372" s="628"/>
      <c r="B372" s="629"/>
      <c r="C372" s="630"/>
      <c r="D372" s="631"/>
      <c r="E372" s="632"/>
    </row>
    <row r="373" spans="1:5" x14ac:dyDescent="0.25">
      <c r="A373" s="628"/>
      <c r="B373" s="629"/>
      <c r="C373" s="630"/>
      <c r="D373" s="631"/>
      <c r="E373" s="632"/>
    </row>
    <row r="374" spans="1:5" x14ac:dyDescent="0.25">
      <c r="A374" s="628"/>
      <c r="B374" s="629"/>
      <c r="C374" s="630"/>
      <c r="D374" s="631"/>
      <c r="E374" s="632"/>
    </row>
    <row r="375" spans="1:5" x14ac:dyDescent="0.25">
      <c r="A375" s="628"/>
      <c r="B375" s="629"/>
      <c r="C375" s="630"/>
      <c r="D375" s="631"/>
      <c r="E375" s="632"/>
    </row>
    <row r="376" spans="1:5" x14ac:dyDescent="0.25">
      <c r="A376" s="628"/>
      <c r="B376" s="629"/>
      <c r="C376" s="630"/>
      <c r="D376" s="631"/>
      <c r="E376" s="632"/>
    </row>
    <row r="377" spans="1:5" x14ac:dyDescent="0.25">
      <c r="A377" s="628"/>
      <c r="B377" s="629"/>
      <c r="C377" s="630"/>
      <c r="D377" s="631"/>
      <c r="E377" s="632"/>
    </row>
    <row r="378" spans="1:5" x14ac:dyDescent="0.25">
      <c r="A378" s="628"/>
      <c r="B378" s="629"/>
      <c r="C378" s="630"/>
      <c r="D378" s="631"/>
      <c r="E378" s="632"/>
    </row>
    <row r="379" spans="1:5" x14ac:dyDescent="0.25">
      <c r="A379" s="628"/>
      <c r="B379" s="629"/>
      <c r="C379" s="630"/>
      <c r="D379" s="631"/>
      <c r="E379" s="632"/>
    </row>
    <row r="380" spans="1:5" x14ac:dyDescent="0.25">
      <c r="A380" s="628"/>
      <c r="B380" s="629"/>
      <c r="C380" s="630"/>
      <c r="D380" s="631"/>
      <c r="E380" s="632"/>
    </row>
    <row r="381" spans="1:5" x14ac:dyDescent="0.25">
      <c r="A381" s="628"/>
      <c r="B381" s="629"/>
      <c r="C381" s="630"/>
      <c r="D381" s="631"/>
      <c r="E381" s="632"/>
    </row>
    <row r="382" spans="1:5" x14ac:dyDescent="0.25">
      <c r="A382" s="628"/>
      <c r="B382" s="629"/>
      <c r="C382" s="630"/>
      <c r="D382" s="631"/>
      <c r="E382" s="632"/>
    </row>
    <row r="383" spans="1:5" x14ac:dyDescent="0.25">
      <c r="A383" s="628"/>
      <c r="B383" s="629"/>
      <c r="C383" s="630"/>
      <c r="D383" s="631"/>
      <c r="E383" s="632"/>
    </row>
    <row r="384" spans="1:5" x14ac:dyDescent="0.25">
      <c r="A384" s="628"/>
      <c r="B384" s="629"/>
      <c r="C384" s="630"/>
      <c r="D384" s="631"/>
      <c r="E384" s="632"/>
    </row>
    <row r="385" spans="1:5" x14ac:dyDescent="0.25">
      <c r="A385" s="628"/>
      <c r="B385" s="629"/>
      <c r="C385" s="630"/>
      <c r="D385" s="631"/>
      <c r="E385" s="632"/>
    </row>
    <row r="386" spans="1:5" x14ac:dyDescent="0.25">
      <c r="A386" s="628"/>
      <c r="B386" s="629"/>
      <c r="C386" s="630"/>
      <c r="D386" s="631"/>
      <c r="E386" s="632"/>
    </row>
    <row r="387" spans="1:5" x14ac:dyDescent="0.25">
      <c r="A387" s="628"/>
      <c r="B387" s="629"/>
      <c r="C387" s="630"/>
      <c r="D387" s="631"/>
      <c r="E387" s="632"/>
    </row>
    <row r="388" spans="1:5" x14ac:dyDescent="0.25">
      <c r="A388" s="628"/>
      <c r="B388" s="629"/>
      <c r="C388" s="630"/>
      <c r="D388" s="631"/>
      <c r="E388" s="632"/>
    </row>
    <row r="389" spans="1:5" x14ac:dyDescent="0.25">
      <c r="A389" s="628"/>
      <c r="B389" s="629"/>
      <c r="C389" s="630"/>
      <c r="D389" s="631"/>
      <c r="E389" s="632"/>
    </row>
    <row r="390" spans="1:5" x14ac:dyDescent="0.25">
      <c r="A390" s="628"/>
      <c r="B390" s="629"/>
      <c r="C390" s="630"/>
      <c r="D390" s="631"/>
      <c r="E390" s="632"/>
    </row>
    <row r="391" spans="1:5" x14ac:dyDescent="0.25">
      <c r="A391" s="628"/>
      <c r="B391" s="629"/>
      <c r="C391" s="630"/>
      <c r="D391" s="631"/>
      <c r="E391" s="632"/>
    </row>
    <row r="392" spans="1:5" x14ac:dyDescent="0.25">
      <c r="A392" s="628"/>
      <c r="B392" s="629"/>
      <c r="C392" s="630"/>
      <c r="D392" s="631"/>
      <c r="E392" s="632"/>
    </row>
    <row r="393" spans="1:5" x14ac:dyDescent="0.25">
      <c r="A393" s="628"/>
      <c r="B393" s="629"/>
      <c r="C393" s="630"/>
      <c r="D393" s="631"/>
      <c r="E393" s="632"/>
    </row>
    <row r="394" spans="1:5" x14ac:dyDescent="0.25">
      <c r="A394" s="628"/>
      <c r="B394" s="629"/>
      <c r="C394" s="630"/>
      <c r="D394" s="631"/>
      <c r="E394" s="632"/>
    </row>
    <row r="395" spans="1:5" x14ac:dyDescent="0.25">
      <c r="A395" s="628"/>
      <c r="B395" s="629"/>
      <c r="C395" s="630"/>
      <c r="D395" s="631"/>
      <c r="E395" s="632"/>
    </row>
    <row r="396" spans="1:5" x14ac:dyDescent="0.25">
      <c r="A396" s="628"/>
      <c r="B396" s="629"/>
      <c r="C396" s="630"/>
      <c r="D396" s="631"/>
      <c r="E396" s="632"/>
    </row>
    <row r="397" spans="1:5" x14ac:dyDescent="0.25">
      <c r="A397" s="628"/>
      <c r="B397" s="629"/>
      <c r="C397" s="630"/>
      <c r="D397" s="631"/>
      <c r="E397" s="632"/>
    </row>
    <row r="398" spans="1:5" x14ac:dyDescent="0.25">
      <c r="A398" s="628"/>
      <c r="B398" s="629"/>
      <c r="C398" s="630"/>
      <c r="D398" s="631"/>
      <c r="E398" s="632"/>
    </row>
    <row r="399" spans="1:5" x14ac:dyDescent="0.25">
      <c r="A399" s="628"/>
      <c r="B399" s="629"/>
      <c r="C399" s="630"/>
      <c r="D399" s="631"/>
      <c r="E399" s="632"/>
    </row>
    <row r="400" spans="1:5" x14ac:dyDescent="0.25">
      <c r="A400" s="628"/>
      <c r="B400" s="629"/>
      <c r="C400" s="630"/>
      <c r="D400" s="631"/>
      <c r="E400" s="632"/>
    </row>
    <row r="401" spans="1:5" x14ac:dyDescent="0.25">
      <c r="A401" s="628"/>
      <c r="B401" s="629"/>
      <c r="C401" s="630"/>
      <c r="D401" s="631"/>
      <c r="E401" s="632"/>
    </row>
    <row r="402" spans="1:5" x14ac:dyDescent="0.25">
      <c r="A402" s="628"/>
      <c r="B402" s="629"/>
      <c r="C402" s="630"/>
      <c r="D402" s="631"/>
      <c r="E402" s="632"/>
    </row>
    <row r="403" spans="1:5" x14ac:dyDescent="0.25">
      <c r="A403" s="628"/>
      <c r="B403" s="629"/>
      <c r="C403" s="630"/>
      <c r="D403" s="631"/>
      <c r="E403" s="632"/>
    </row>
    <row r="404" spans="1:5" x14ac:dyDescent="0.25">
      <c r="A404" s="628"/>
      <c r="B404" s="629"/>
      <c r="C404" s="630"/>
      <c r="D404" s="631"/>
      <c r="E404" s="632"/>
    </row>
    <row r="405" spans="1:5" x14ac:dyDescent="0.25">
      <c r="A405" s="628"/>
      <c r="B405" s="629"/>
      <c r="C405" s="630"/>
      <c r="D405" s="631"/>
      <c r="E405" s="632"/>
    </row>
    <row r="406" spans="1:5" x14ac:dyDescent="0.25">
      <c r="A406" s="628"/>
      <c r="B406" s="629"/>
      <c r="C406" s="630"/>
      <c r="D406" s="631"/>
      <c r="E406" s="632"/>
    </row>
    <row r="407" spans="1:5" x14ac:dyDescent="0.25">
      <c r="A407" s="628"/>
      <c r="B407" s="629"/>
      <c r="C407" s="630"/>
      <c r="D407" s="631"/>
      <c r="E407" s="632"/>
    </row>
    <row r="408" spans="1:5" x14ac:dyDescent="0.25">
      <c r="A408" s="628"/>
      <c r="B408" s="629"/>
      <c r="C408" s="630"/>
      <c r="D408" s="631"/>
      <c r="E408" s="632"/>
    </row>
    <row r="409" spans="1:5" x14ac:dyDescent="0.25">
      <c r="A409" s="628"/>
      <c r="B409" s="629"/>
      <c r="C409" s="630"/>
      <c r="D409" s="631"/>
      <c r="E409" s="632"/>
    </row>
    <row r="410" spans="1:5" x14ac:dyDescent="0.25">
      <c r="A410" s="628"/>
      <c r="B410" s="629"/>
      <c r="C410" s="630"/>
      <c r="D410" s="631"/>
      <c r="E410" s="632"/>
    </row>
    <row r="411" spans="1:5" x14ac:dyDescent="0.25">
      <c r="A411" s="628"/>
      <c r="B411" s="629"/>
      <c r="C411" s="630"/>
      <c r="D411" s="631"/>
      <c r="E411" s="632"/>
    </row>
    <row r="412" spans="1:5" x14ac:dyDescent="0.25">
      <c r="A412" s="628"/>
      <c r="B412" s="629"/>
      <c r="C412" s="630"/>
      <c r="D412" s="631"/>
      <c r="E412" s="632"/>
    </row>
    <row r="413" spans="1:5" x14ac:dyDescent="0.25">
      <c r="A413" s="628"/>
      <c r="B413" s="629"/>
      <c r="C413" s="630"/>
      <c r="D413" s="631"/>
      <c r="E413" s="632"/>
    </row>
    <row r="414" spans="1:5" x14ac:dyDescent="0.25">
      <c r="A414" s="628"/>
      <c r="B414" s="629"/>
      <c r="C414" s="630"/>
      <c r="D414" s="631"/>
      <c r="E414" s="632"/>
    </row>
    <row r="415" spans="1:5" x14ac:dyDescent="0.25">
      <c r="A415" s="628"/>
      <c r="B415" s="629"/>
      <c r="C415" s="630"/>
      <c r="D415" s="631"/>
      <c r="E415" s="632"/>
    </row>
    <row r="416" spans="1:5" x14ac:dyDescent="0.25">
      <c r="A416" s="628"/>
      <c r="B416" s="629"/>
      <c r="C416" s="630"/>
      <c r="D416" s="631"/>
      <c r="E416" s="632"/>
    </row>
    <row r="417" spans="1:5" x14ac:dyDescent="0.25">
      <c r="A417" s="628"/>
      <c r="B417" s="629"/>
      <c r="C417" s="630"/>
      <c r="D417" s="631"/>
      <c r="E417" s="632"/>
    </row>
    <row r="418" spans="1:5" x14ac:dyDescent="0.25">
      <c r="A418" s="628"/>
      <c r="B418" s="629"/>
      <c r="C418" s="630"/>
      <c r="D418" s="631"/>
      <c r="E418" s="632"/>
    </row>
    <row r="419" spans="1:5" x14ac:dyDescent="0.25">
      <c r="A419" s="628"/>
      <c r="B419" s="629"/>
      <c r="C419" s="630"/>
      <c r="D419" s="631"/>
      <c r="E419" s="632"/>
    </row>
    <row r="420" spans="1:5" x14ac:dyDescent="0.25">
      <c r="A420" s="628"/>
      <c r="B420" s="629"/>
      <c r="C420" s="630"/>
      <c r="D420" s="631"/>
      <c r="E420" s="632"/>
    </row>
    <row r="421" spans="1:5" x14ac:dyDescent="0.25">
      <c r="A421" s="628"/>
      <c r="B421" s="629"/>
      <c r="C421" s="630"/>
      <c r="D421" s="631"/>
      <c r="E421" s="632"/>
    </row>
    <row r="422" spans="1:5" x14ac:dyDescent="0.25">
      <c r="A422" s="628"/>
      <c r="B422" s="629"/>
      <c r="C422" s="630"/>
      <c r="D422" s="631"/>
      <c r="E422" s="632"/>
    </row>
    <row r="423" spans="1:5" x14ac:dyDescent="0.25">
      <c r="A423" s="628"/>
      <c r="B423" s="629"/>
      <c r="C423" s="630"/>
      <c r="D423" s="631"/>
      <c r="E423" s="632"/>
    </row>
    <row r="424" spans="1:5" x14ac:dyDescent="0.25">
      <c r="A424" s="628"/>
      <c r="B424" s="629"/>
      <c r="C424" s="630"/>
      <c r="D424" s="631"/>
      <c r="E424" s="632"/>
    </row>
    <row r="425" spans="1:5" x14ac:dyDescent="0.25">
      <c r="A425" s="628"/>
      <c r="B425" s="629"/>
      <c r="C425" s="630"/>
      <c r="D425" s="631"/>
      <c r="E425" s="632"/>
    </row>
    <row r="426" spans="1:5" x14ac:dyDescent="0.25">
      <c r="A426" s="628"/>
      <c r="B426" s="629"/>
      <c r="C426" s="630"/>
      <c r="D426" s="631"/>
      <c r="E426" s="632"/>
    </row>
    <row r="427" spans="1:5" x14ac:dyDescent="0.25">
      <c r="A427" s="628"/>
      <c r="B427" s="629"/>
      <c r="C427" s="630"/>
      <c r="D427" s="631"/>
      <c r="E427" s="632"/>
    </row>
    <row r="428" spans="1:5" x14ac:dyDescent="0.25">
      <c r="A428" s="628"/>
      <c r="B428" s="629"/>
      <c r="C428" s="630"/>
      <c r="D428" s="631"/>
      <c r="E428" s="632"/>
    </row>
    <row r="429" spans="1:5" x14ac:dyDescent="0.25">
      <c r="A429" s="628"/>
      <c r="B429" s="629"/>
      <c r="C429" s="630"/>
      <c r="D429" s="631"/>
      <c r="E429" s="632"/>
    </row>
    <row r="430" spans="1:5" x14ac:dyDescent="0.25">
      <c r="A430" s="628"/>
      <c r="B430" s="629"/>
      <c r="C430" s="630"/>
      <c r="D430" s="631"/>
      <c r="E430" s="632"/>
    </row>
    <row r="431" spans="1:5" x14ac:dyDescent="0.25">
      <c r="A431" s="628"/>
      <c r="B431" s="629"/>
      <c r="C431" s="630"/>
      <c r="D431" s="631"/>
      <c r="E431" s="632"/>
    </row>
    <row r="432" spans="1:5" x14ac:dyDescent="0.25">
      <c r="A432" s="628"/>
      <c r="B432" s="629"/>
      <c r="C432" s="630"/>
      <c r="D432" s="631"/>
      <c r="E432" s="632"/>
    </row>
    <row r="433" spans="1:5" x14ac:dyDescent="0.25">
      <c r="A433" s="628"/>
      <c r="B433" s="629"/>
      <c r="C433" s="630"/>
      <c r="D433" s="631"/>
      <c r="E433" s="632"/>
    </row>
    <row r="434" spans="1:5" x14ac:dyDescent="0.25">
      <c r="A434" s="628"/>
      <c r="B434" s="629"/>
      <c r="C434" s="630"/>
      <c r="D434" s="631"/>
      <c r="E434" s="632"/>
    </row>
    <row r="435" spans="1:5" x14ac:dyDescent="0.25">
      <c r="A435" s="628"/>
      <c r="B435" s="629"/>
      <c r="C435" s="630"/>
      <c r="D435" s="631"/>
      <c r="E435" s="632"/>
    </row>
    <row r="436" spans="1:5" x14ac:dyDescent="0.25">
      <c r="A436" s="628"/>
      <c r="B436" s="629"/>
      <c r="C436" s="630"/>
      <c r="D436" s="631"/>
      <c r="E436" s="632"/>
    </row>
    <row r="437" spans="1:5" x14ac:dyDescent="0.25">
      <c r="A437" s="628"/>
      <c r="B437" s="629"/>
      <c r="C437" s="630"/>
      <c r="D437" s="631"/>
      <c r="E437" s="632"/>
    </row>
    <row r="438" spans="1:5" x14ac:dyDescent="0.25">
      <c r="A438" s="628"/>
      <c r="B438" s="629"/>
      <c r="C438" s="630"/>
      <c r="D438" s="631"/>
      <c r="E438" s="632"/>
    </row>
    <row r="439" spans="1:5" x14ac:dyDescent="0.25">
      <c r="A439" s="628"/>
      <c r="B439" s="629"/>
      <c r="C439" s="630"/>
      <c r="D439" s="631"/>
      <c r="E439" s="632"/>
    </row>
    <row r="440" spans="1:5" x14ac:dyDescent="0.25">
      <c r="A440" s="628"/>
      <c r="B440" s="629"/>
      <c r="C440" s="630"/>
      <c r="D440" s="631"/>
      <c r="E440" s="632"/>
    </row>
    <row r="441" spans="1:5" x14ac:dyDescent="0.25">
      <c r="A441" s="628"/>
      <c r="B441" s="629"/>
      <c r="C441" s="630"/>
      <c r="D441" s="631"/>
      <c r="E441" s="632"/>
    </row>
    <row r="442" spans="1:5" x14ac:dyDescent="0.25">
      <c r="A442" s="628"/>
      <c r="B442" s="629"/>
      <c r="C442" s="630"/>
      <c r="D442" s="631"/>
      <c r="E442" s="632"/>
    </row>
    <row r="443" spans="1:5" x14ac:dyDescent="0.25">
      <c r="A443" s="628"/>
      <c r="B443" s="629"/>
      <c r="C443" s="630"/>
      <c r="D443" s="631"/>
      <c r="E443" s="632"/>
    </row>
    <row r="444" spans="1:5" x14ac:dyDescent="0.25">
      <c r="A444" s="628"/>
      <c r="B444" s="629"/>
      <c r="C444" s="630"/>
      <c r="D444" s="631"/>
      <c r="E444" s="632"/>
    </row>
    <row r="445" spans="1:5" x14ac:dyDescent="0.25">
      <c r="A445" s="628"/>
      <c r="B445" s="629"/>
      <c r="C445" s="630"/>
      <c r="D445" s="631"/>
      <c r="E445" s="632"/>
    </row>
    <row r="446" spans="1:5" x14ac:dyDescent="0.25">
      <c r="A446" s="628"/>
      <c r="B446" s="629"/>
      <c r="C446" s="630"/>
      <c r="D446" s="631"/>
      <c r="E446" s="632"/>
    </row>
    <row r="447" spans="1:5" x14ac:dyDescent="0.25">
      <c r="A447" s="628"/>
      <c r="B447" s="629"/>
      <c r="C447" s="630"/>
      <c r="D447" s="631"/>
      <c r="E447" s="632"/>
    </row>
    <row r="448" spans="1:5" x14ac:dyDescent="0.25">
      <c r="A448" s="628"/>
      <c r="B448" s="629"/>
      <c r="C448" s="630"/>
      <c r="D448" s="631"/>
      <c r="E448" s="632"/>
    </row>
    <row r="449" spans="1:5" x14ac:dyDescent="0.25">
      <c r="A449" s="628"/>
      <c r="B449" s="629"/>
      <c r="C449" s="630"/>
      <c r="D449" s="631"/>
      <c r="E449" s="632"/>
    </row>
    <row r="450" spans="1:5" x14ac:dyDescent="0.25">
      <c r="A450" s="628"/>
      <c r="B450" s="629"/>
      <c r="C450" s="630"/>
      <c r="D450" s="631"/>
      <c r="E450" s="632"/>
    </row>
    <row r="451" spans="1:5" x14ac:dyDescent="0.25">
      <c r="A451" s="628"/>
      <c r="B451" s="629"/>
      <c r="C451" s="630"/>
      <c r="D451" s="631"/>
      <c r="E451" s="632"/>
    </row>
    <row r="452" spans="1:5" x14ac:dyDescent="0.25">
      <c r="A452" s="628"/>
      <c r="B452" s="629"/>
      <c r="C452" s="630"/>
      <c r="D452" s="631"/>
      <c r="E452" s="632"/>
    </row>
    <row r="453" spans="1:5" x14ac:dyDescent="0.25">
      <c r="A453" s="628"/>
      <c r="B453" s="629"/>
      <c r="C453" s="630"/>
      <c r="D453" s="631"/>
      <c r="E453" s="632"/>
    </row>
    <row r="454" spans="1:5" x14ac:dyDescent="0.25">
      <c r="A454" s="628"/>
      <c r="B454" s="629"/>
      <c r="C454" s="630"/>
      <c r="D454" s="631"/>
      <c r="E454" s="632"/>
    </row>
    <row r="455" spans="1:5" x14ac:dyDescent="0.25">
      <c r="A455" s="628"/>
      <c r="B455" s="629"/>
      <c r="C455" s="630"/>
      <c r="D455" s="631"/>
      <c r="E455" s="632"/>
    </row>
    <row r="456" spans="1:5" x14ac:dyDescent="0.25">
      <c r="A456" s="628"/>
      <c r="B456" s="629"/>
      <c r="C456" s="630"/>
      <c r="D456" s="631"/>
      <c r="E456" s="632"/>
    </row>
    <row r="457" spans="1:5" x14ac:dyDescent="0.25">
      <c r="A457" s="628"/>
      <c r="B457" s="629"/>
      <c r="C457" s="630"/>
      <c r="D457" s="631"/>
      <c r="E457" s="632"/>
    </row>
    <row r="458" spans="1:5" x14ac:dyDescent="0.25">
      <c r="A458" s="628"/>
      <c r="B458" s="629"/>
      <c r="C458" s="630"/>
      <c r="D458" s="631"/>
      <c r="E458" s="632"/>
    </row>
    <row r="459" spans="1:5" x14ac:dyDescent="0.25">
      <c r="A459" s="628"/>
      <c r="B459" s="629"/>
      <c r="C459" s="630"/>
      <c r="D459" s="631"/>
      <c r="E459" s="632"/>
    </row>
    <row r="460" spans="1:5" x14ac:dyDescent="0.25">
      <c r="A460" s="628"/>
      <c r="B460" s="629"/>
      <c r="C460" s="630"/>
      <c r="D460" s="631"/>
      <c r="E460" s="632"/>
    </row>
    <row r="461" spans="1:5" x14ac:dyDescent="0.25">
      <c r="A461" s="628"/>
      <c r="B461" s="629"/>
      <c r="C461" s="630"/>
      <c r="D461" s="631"/>
      <c r="E461" s="632"/>
    </row>
    <row r="462" spans="1:5" x14ac:dyDescent="0.25">
      <c r="A462" s="628"/>
      <c r="B462" s="629"/>
      <c r="C462" s="630"/>
      <c r="D462" s="631"/>
      <c r="E462" s="632"/>
    </row>
    <row r="463" spans="1:5" x14ac:dyDescent="0.25">
      <c r="A463" s="628"/>
      <c r="B463" s="629"/>
      <c r="C463" s="630"/>
      <c r="D463" s="631"/>
      <c r="E463" s="632"/>
    </row>
    <row r="464" spans="1:5" x14ac:dyDescent="0.25">
      <c r="A464" s="628"/>
      <c r="B464" s="629"/>
      <c r="C464" s="630"/>
      <c r="D464" s="631"/>
      <c r="E464" s="632"/>
    </row>
    <row r="465" spans="1:5" x14ac:dyDescent="0.25">
      <c r="A465" s="628"/>
      <c r="B465" s="629"/>
      <c r="C465" s="630"/>
      <c r="D465" s="631"/>
      <c r="E465" s="632"/>
    </row>
    <row r="466" spans="1:5" x14ac:dyDescent="0.25">
      <c r="A466" s="628"/>
      <c r="B466" s="629"/>
      <c r="C466" s="630"/>
      <c r="D466" s="631"/>
      <c r="E466" s="632"/>
    </row>
    <row r="467" spans="1:5" x14ac:dyDescent="0.25">
      <c r="A467" s="628"/>
      <c r="B467" s="629"/>
      <c r="C467" s="630"/>
      <c r="D467" s="631"/>
      <c r="E467" s="632"/>
    </row>
    <row r="468" spans="1:5" x14ac:dyDescent="0.25">
      <c r="A468" s="628"/>
      <c r="B468" s="629"/>
      <c r="C468" s="630"/>
      <c r="D468" s="631"/>
      <c r="E468" s="632"/>
    </row>
    <row r="469" spans="1:5" x14ac:dyDescent="0.25">
      <c r="A469" s="628"/>
      <c r="B469" s="629"/>
      <c r="C469" s="630"/>
      <c r="D469" s="631"/>
      <c r="E469" s="632"/>
    </row>
    <row r="470" spans="1:5" x14ac:dyDescent="0.25">
      <c r="A470" s="628"/>
      <c r="B470" s="629"/>
      <c r="C470" s="630"/>
      <c r="D470" s="631"/>
      <c r="E470" s="632"/>
    </row>
    <row r="471" spans="1:5" x14ac:dyDescent="0.25">
      <c r="A471" s="628"/>
      <c r="B471" s="629"/>
      <c r="C471" s="630"/>
      <c r="D471" s="631"/>
      <c r="E471" s="632"/>
    </row>
    <row r="472" spans="1:5" x14ac:dyDescent="0.25">
      <c r="A472" s="628"/>
      <c r="B472" s="629"/>
      <c r="C472" s="630"/>
      <c r="D472" s="631"/>
      <c r="E472" s="632"/>
    </row>
    <row r="473" spans="1:5" x14ac:dyDescent="0.25">
      <c r="A473" s="628"/>
      <c r="B473" s="629"/>
      <c r="C473" s="630"/>
      <c r="D473" s="631"/>
      <c r="E473" s="632"/>
    </row>
    <row r="474" spans="1:5" x14ac:dyDescent="0.25">
      <c r="A474" s="628"/>
      <c r="B474" s="629"/>
      <c r="C474" s="630"/>
      <c r="D474" s="631"/>
      <c r="E474" s="632"/>
    </row>
    <row r="475" spans="1:5" x14ac:dyDescent="0.25">
      <c r="A475" s="628"/>
      <c r="B475" s="629"/>
      <c r="C475" s="630"/>
      <c r="D475" s="631"/>
      <c r="E475" s="632"/>
    </row>
    <row r="476" spans="1:5" x14ac:dyDescent="0.25">
      <c r="A476" s="628"/>
      <c r="B476" s="629"/>
      <c r="C476" s="630"/>
      <c r="D476" s="631"/>
      <c r="E476" s="632"/>
    </row>
    <row r="477" spans="1:5" x14ac:dyDescent="0.25">
      <c r="A477" s="628"/>
      <c r="B477" s="629"/>
      <c r="C477" s="630"/>
      <c r="D477" s="631"/>
      <c r="E477" s="632"/>
    </row>
    <row r="478" spans="1:5" x14ac:dyDescent="0.25">
      <c r="A478" s="628"/>
      <c r="B478" s="629"/>
      <c r="C478" s="630"/>
      <c r="D478" s="631"/>
      <c r="E478" s="632"/>
    </row>
    <row r="479" spans="1:5" x14ac:dyDescent="0.25">
      <c r="A479" s="628"/>
      <c r="B479" s="629"/>
      <c r="C479" s="630"/>
      <c r="D479" s="631"/>
      <c r="E479" s="632"/>
    </row>
    <row r="480" spans="1:5" x14ac:dyDescent="0.25">
      <c r="A480" s="628"/>
      <c r="B480" s="629"/>
      <c r="C480" s="630"/>
      <c r="D480" s="631"/>
      <c r="E480" s="632"/>
    </row>
    <row r="481" spans="1:5" x14ac:dyDescent="0.25">
      <c r="A481" s="628"/>
      <c r="B481" s="629"/>
      <c r="C481" s="630"/>
      <c r="D481" s="631"/>
      <c r="E481" s="632"/>
    </row>
    <row r="482" spans="1:5" x14ac:dyDescent="0.25">
      <c r="A482" s="628"/>
      <c r="B482" s="629"/>
      <c r="C482" s="630"/>
      <c r="D482" s="631"/>
      <c r="E482" s="632"/>
    </row>
    <row r="483" spans="1:5" x14ac:dyDescent="0.25">
      <c r="A483" s="628"/>
      <c r="B483" s="629"/>
      <c r="C483" s="630"/>
      <c r="D483" s="631"/>
      <c r="E483" s="632"/>
    </row>
    <row r="484" spans="1:5" x14ac:dyDescent="0.25">
      <c r="A484" s="628"/>
      <c r="B484" s="629"/>
      <c r="C484" s="630"/>
      <c r="D484" s="631"/>
      <c r="E484" s="632"/>
    </row>
    <row r="485" spans="1:5" x14ac:dyDescent="0.25">
      <c r="A485" s="628"/>
      <c r="B485" s="629"/>
      <c r="C485" s="630"/>
      <c r="D485" s="631"/>
      <c r="E485" s="632"/>
    </row>
    <row r="486" spans="1:5" x14ac:dyDescent="0.25">
      <c r="A486" s="628"/>
      <c r="B486" s="629"/>
      <c r="C486" s="630"/>
      <c r="D486" s="631"/>
      <c r="E486" s="632"/>
    </row>
    <row r="487" spans="1:5" x14ac:dyDescent="0.25">
      <c r="A487" s="628"/>
      <c r="B487" s="629"/>
      <c r="C487" s="630"/>
      <c r="D487" s="631"/>
      <c r="E487" s="632"/>
    </row>
    <row r="488" spans="1:5" x14ac:dyDescent="0.25">
      <c r="A488" s="628"/>
      <c r="B488" s="629"/>
      <c r="C488" s="630"/>
      <c r="D488" s="631"/>
      <c r="E488" s="632"/>
    </row>
    <row r="489" spans="1:5" x14ac:dyDescent="0.25">
      <c r="A489" s="628"/>
      <c r="B489" s="629"/>
      <c r="C489" s="630"/>
      <c r="D489" s="631"/>
      <c r="E489" s="632"/>
    </row>
    <row r="490" spans="1:5" x14ac:dyDescent="0.25">
      <c r="A490" s="628"/>
      <c r="B490" s="629"/>
      <c r="C490" s="630"/>
      <c r="D490" s="631"/>
      <c r="E490" s="632"/>
    </row>
    <row r="491" spans="1:5" x14ac:dyDescent="0.25">
      <c r="A491" s="628"/>
      <c r="B491" s="629"/>
      <c r="C491" s="630"/>
      <c r="D491" s="631"/>
      <c r="E491" s="632"/>
    </row>
    <row r="492" spans="1:5" x14ac:dyDescent="0.25">
      <c r="A492" s="628"/>
      <c r="B492" s="629"/>
      <c r="C492" s="630"/>
      <c r="D492" s="631"/>
      <c r="E492" s="632"/>
    </row>
    <row r="493" spans="1:5" x14ac:dyDescent="0.25">
      <c r="A493" s="628"/>
      <c r="B493" s="629"/>
      <c r="C493" s="630"/>
      <c r="D493" s="631"/>
      <c r="E493" s="632"/>
    </row>
    <row r="494" spans="1:5" x14ac:dyDescent="0.25">
      <c r="A494" s="628"/>
      <c r="B494" s="629"/>
      <c r="C494" s="630"/>
      <c r="D494" s="631"/>
      <c r="E494" s="632"/>
    </row>
    <row r="495" spans="1:5" x14ac:dyDescent="0.25">
      <c r="A495" s="628"/>
      <c r="B495" s="629"/>
      <c r="C495" s="630"/>
      <c r="D495" s="631"/>
      <c r="E495" s="632"/>
    </row>
    <row r="496" spans="1:5" x14ac:dyDescent="0.25">
      <c r="A496" s="628"/>
      <c r="B496" s="629"/>
      <c r="C496" s="630"/>
      <c r="D496" s="631"/>
      <c r="E496" s="632"/>
    </row>
    <row r="497" spans="1:5" x14ac:dyDescent="0.25">
      <c r="A497" s="628"/>
      <c r="B497" s="629"/>
      <c r="C497" s="630"/>
      <c r="D497" s="631"/>
      <c r="E497" s="632"/>
    </row>
    <row r="498" spans="1:5" x14ac:dyDescent="0.25">
      <c r="A498" s="628"/>
      <c r="B498" s="629"/>
      <c r="C498" s="630"/>
      <c r="D498" s="631"/>
      <c r="E498" s="632"/>
    </row>
    <row r="499" spans="1:5" x14ac:dyDescent="0.25">
      <c r="A499" s="628"/>
      <c r="B499" s="629"/>
      <c r="C499" s="630"/>
      <c r="D499" s="631"/>
      <c r="E499" s="632"/>
    </row>
    <row r="500" spans="1:5" x14ac:dyDescent="0.25">
      <c r="A500" s="628"/>
      <c r="B500" s="629"/>
      <c r="C500" s="630"/>
      <c r="D500" s="631"/>
      <c r="E500" s="632"/>
    </row>
    <row r="501" spans="1:5" x14ac:dyDescent="0.25">
      <c r="A501" s="628"/>
      <c r="B501" s="629"/>
      <c r="C501" s="630"/>
      <c r="D501" s="631"/>
      <c r="E501" s="632"/>
    </row>
    <row r="502" spans="1:5" x14ac:dyDescent="0.25">
      <c r="A502" s="628"/>
      <c r="B502" s="629"/>
      <c r="C502" s="630"/>
      <c r="D502" s="631"/>
      <c r="E502" s="632"/>
    </row>
    <row r="503" spans="1:5" x14ac:dyDescent="0.25">
      <c r="A503" s="628"/>
      <c r="B503" s="629"/>
      <c r="C503" s="630"/>
      <c r="D503" s="631"/>
      <c r="E503" s="632"/>
    </row>
    <row r="504" spans="1:5" x14ac:dyDescent="0.25">
      <c r="A504" s="628"/>
      <c r="B504" s="629"/>
      <c r="C504" s="630"/>
      <c r="D504" s="631"/>
      <c r="E504" s="632"/>
    </row>
    <row r="505" spans="1:5" x14ac:dyDescent="0.25">
      <c r="A505" s="628"/>
      <c r="B505" s="629"/>
      <c r="C505" s="630"/>
      <c r="D505" s="631"/>
      <c r="E505" s="632"/>
    </row>
    <row r="506" spans="1:5" x14ac:dyDescent="0.25">
      <c r="A506" s="628"/>
      <c r="B506" s="629"/>
      <c r="C506" s="630"/>
      <c r="D506" s="631"/>
      <c r="E506" s="632"/>
    </row>
    <row r="507" spans="1:5" x14ac:dyDescent="0.25">
      <c r="A507" s="628"/>
      <c r="B507" s="629"/>
      <c r="C507" s="630"/>
      <c r="D507" s="631"/>
      <c r="E507" s="632"/>
    </row>
    <row r="508" spans="1:5" x14ac:dyDescent="0.25">
      <c r="A508" s="628"/>
      <c r="B508" s="629"/>
      <c r="C508" s="630"/>
      <c r="D508" s="631"/>
      <c r="E508" s="632"/>
    </row>
    <row r="509" spans="1:5" x14ac:dyDescent="0.25">
      <c r="A509" s="628"/>
      <c r="B509" s="629"/>
      <c r="C509" s="630"/>
      <c r="D509" s="631"/>
      <c r="E509" s="632"/>
    </row>
    <row r="510" spans="1:5" x14ac:dyDescent="0.25">
      <c r="A510" s="628"/>
      <c r="B510" s="629"/>
      <c r="C510" s="630"/>
      <c r="D510" s="631"/>
      <c r="E510" s="632"/>
    </row>
    <row r="511" spans="1:5" x14ac:dyDescent="0.25">
      <c r="A511" s="628"/>
      <c r="B511" s="629"/>
      <c r="C511" s="630"/>
      <c r="D511" s="631"/>
      <c r="E511" s="632"/>
    </row>
    <row r="512" spans="1:5" x14ac:dyDescent="0.25">
      <c r="A512" s="628"/>
      <c r="B512" s="629"/>
      <c r="C512" s="630"/>
      <c r="D512" s="631"/>
      <c r="E512" s="632"/>
    </row>
    <row r="513" spans="1:5" x14ac:dyDescent="0.25">
      <c r="A513" s="628"/>
      <c r="B513" s="629"/>
      <c r="C513" s="630"/>
      <c r="D513" s="631"/>
      <c r="E513" s="632"/>
    </row>
    <row r="514" spans="1:5" x14ac:dyDescent="0.25">
      <c r="A514" s="628"/>
      <c r="B514" s="629"/>
      <c r="C514" s="630"/>
      <c r="D514" s="631"/>
      <c r="E514" s="632"/>
    </row>
    <row r="515" spans="1:5" x14ac:dyDescent="0.25">
      <c r="A515" s="628"/>
      <c r="B515" s="629"/>
      <c r="C515" s="630"/>
      <c r="D515" s="631"/>
      <c r="E515" s="632"/>
    </row>
    <row r="516" spans="1:5" x14ac:dyDescent="0.25">
      <c r="A516" s="628"/>
      <c r="B516" s="629"/>
      <c r="C516" s="630"/>
      <c r="D516" s="631"/>
      <c r="E516" s="632"/>
    </row>
    <row r="517" spans="1:5" x14ac:dyDescent="0.25">
      <c r="A517" s="628"/>
      <c r="B517" s="629"/>
      <c r="C517" s="630"/>
      <c r="D517" s="631"/>
      <c r="E517" s="632"/>
    </row>
    <row r="518" spans="1:5" x14ac:dyDescent="0.25">
      <c r="A518" s="628"/>
      <c r="B518" s="629"/>
      <c r="C518" s="630"/>
      <c r="D518" s="631"/>
      <c r="E518" s="632"/>
    </row>
    <row r="519" spans="1:5" x14ac:dyDescent="0.25">
      <c r="A519" s="628"/>
      <c r="B519" s="629"/>
      <c r="C519" s="630"/>
      <c r="D519" s="631"/>
      <c r="E519" s="632"/>
    </row>
    <row r="520" spans="1:5" x14ac:dyDescent="0.25">
      <c r="A520" s="628"/>
      <c r="B520" s="629"/>
      <c r="C520" s="630"/>
      <c r="D520" s="631"/>
      <c r="E520" s="632"/>
    </row>
    <row r="521" spans="1:5" x14ac:dyDescent="0.25">
      <c r="A521" s="628"/>
      <c r="B521" s="629"/>
      <c r="C521" s="630"/>
      <c r="D521" s="631"/>
      <c r="E521" s="632"/>
    </row>
    <row r="522" spans="1:5" x14ac:dyDescent="0.25">
      <c r="A522" s="628"/>
      <c r="B522" s="629"/>
      <c r="C522" s="630"/>
      <c r="D522" s="631"/>
      <c r="E522" s="632"/>
    </row>
    <row r="523" spans="1:5" x14ac:dyDescent="0.25">
      <c r="A523" s="628"/>
      <c r="B523" s="629"/>
      <c r="C523" s="630"/>
      <c r="D523" s="631"/>
      <c r="E523" s="632"/>
    </row>
    <row r="524" spans="1:5" x14ac:dyDescent="0.25">
      <c r="A524" s="628"/>
      <c r="B524" s="629"/>
      <c r="C524" s="630"/>
      <c r="D524" s="631"/>
      <c r="E524" s="632"/>
    </row>
    <row r="525" spans="1:5" x14ac:dyDescent="0.25">
      <c r="A525" s="628"/>
      <c r="B525" s="629"/>
      <c r="C525" s="630"/>
      <c r="D525" s="631"/>
      <c r="E525" s="632"/>
    </row>
    <row r="526" spans="1:5" x14ac:dyDescent="0.25">
      <c r="A526" s="628"/>
      <c r="B526" s="629"/>
      <c r="C526" s="630"/>
      <c r="D526" s="631"/>
      <c r="E526" s="632"/>
    </row>
    <row r="527" spans="1:5" x14ac:dyDescent="0.25">
      <c r="A527" s="628"/>
      <c r="B527" s="629"/>
      <c r="C527" s="630"/>
      <c r="D527" s="631"/>
      <c r="E527" s="632"/>
    </row>
    <row r="528" spans="1:5" x14ac:dyDescent="0.25">
      <c r="A528" s="628"/>
      <c r="B528" s="629"/>
      <c r="C528" s="630"/>
      <c r="D528" s="631"/>
      <c r="E528" s="632"/>
    </row>
    <row r="529" spans="1:5" x14ac:dyDescent="0.25">
      <c r="A529" s="628"/>
      <c r="B529" s="629"/>
      <c r="C529" s="630"/>
      <c r="D529" s="631"/>
      <c r="E529" s="632"/>
    </row>
    <row r="530" spans="1:5" x14ac:dyDescent="0.25">
      <c r="A530" s="628"/>
      <c r="B530" s="629"/>
      <c r="C530" s="630"/>
      <c r="D530" s="631"/>
      <c r="E530" s="632"/>
    </row>
    <row r="531" spans="1:5" x14ac:dyDescent="0.25">
      <c r="A531" s="628"/>
      <c r="B531" s="629"/>
      <c r="C531" s="630"/>
      <c r="D531" s="631"/>
      <c r="E531" s="632"/>
    </row>
    <row r="532" spans="1:5" x14ac:dyDescent="0.25">
      <c r="A532" s="628"/>
      <c r="B532" s="629"/>
      <c r="C532" s="630"/>
      <c r="D532" s="631"/>
      <c r="E532" s="632"/>
    </row>
    <row r="533" spans="1:5" x14ac:dyDescent="0.25">
      <c r="A533" s="628"/>
      <c r="B533" s="629"/>
      <c r="C533" s="630"/>
      <c r="D533" s="631"/>
      <c r="E533" s="632"/>
    </row>
    <row r="534" spans="1:5" x14ac:dyDescent="0.25">
      <c r="A534" s="628"/>
      <c r="B534" s="629"/>
      <c r="C534" s="630"/>
      <c r="D534" s="631"/>
      <c r="E534" s="632"/>
    </row>
    <row r="535" spans="1:5" x14ac:dyDescent="0.25">
      <c r="A535" s="628"/>
      <c r="B535" s="629"/>
      <c r="C535" s="630"/>
      <c r="D535" s="631"/>
      <c r="E535" s="632"/>
    </row>
    <row r="536" spans="1:5" x14ac:dyDescent="0.25">
      <c r="A536" s="628"/>
      <c r="B536" s="629"/>
      <c r="C536" s="630"/>
      <c r="D536" s="631"/>
      <c r="E536" s="632"/>
    </row>
    <row r="537" spans="1:5" x14ac:dyDescent="0.25">
      <c r="A537" s="628"/>
      <c r="B537" s="629"/>
      <c r="C537" s="630"/>
      <c r="D537" s="631"/>
      <c r="E537" s="632"/>
    </row>
    <row r="538" spans="1:5" x14ac:dyDescent="0.25">
      <c r="A538" s="628"/>
      <c r="B538" s="629"/>
      <c r="C538" s="630"/>
      <c r="D538" s="631"/>
      <c r="E538" s="632"/>
    </row>
    <row r="539" spans="1:5" x14ac:dyDescent="0.25">
      <c r="A539" s="628"/>
      <c r="B539" s="629"/>
      <c r="C539" s="630"/>
      <c r="D539" s="631"/>
      <c r="E539" s="632"/>
    </row>
    <row r="540" spans="1:5" x14ac:dyDescent="0.25">
      <c r="A540" s="628"/>
      <c r="B540" s="629"/>
      <c r="C540" s="630"/>
      <c r="D540" s="631"/>
      <c r="E540" s="632"/>
    </row>
    <row r="541" spans="1:5" x14ac:dyDescent="0.25">
      <c r="A541" s="628"/>
      <c r="B541" s="629"/>
      <c r="C541" s="630"/>
      <c r="D541" s="631"/>
      <c r="E541" s="632"/>
    </row>
    <row r="542" spans="1:5" x14ac:dyDescent="0.25">
      <c r="A542" s="628"/>
      <c r="B542" s="629"/>
      <c r="C542" s="630"/>
      <c r="D542" s="631"/>
      <c r="E542" s="632"/>
    </row>
    <row r="543" spans="1:5" x14ac:dyDescent="0.25">
      <c r="A543" s="628"/>
      <c r="B543" s="629"/>
      <c r="C543" s="630"/>
      <c r="D543" s="631"/>
      <c r="E543" s="632"/>
    </row>
    <row r="544" spans="1:5" x14ac:dyDescent="0.25">
      <c r="A544" s="628"/>
      <c r="B544" s="629"/>
      <c r="C544" s="630"/>
      <c r="D544" s="631"/>
      <c r="E544" s="632"/>
    </row>
    <row r="545" spans="1:5" x14ac:dyDescent="0.25">
      <c r="A545" s="628"/>
      <c r="B545" s="629"/>
      <c r="C545" s="630"/>
      <c r="D545" s="631"/>
      <c r="E545" s="632"/>
    </row>
    <row r="546" spans="1:5" x14ac:dyDescent="0.25">
      <c r="A546" s="628"/>
      <c r="B546" s="629"/>
      <c r="C546" s="630"/>
      <c r="D546" s="631"/>
      <c r="E546" s="632"/>
    </row>
    <row r="547" spans="1:5" x14ac:dyDescent="0.25">
      <c r="A547" s="628"/>
      <c r="B547" s="629"/>
      <c r="C547" s="630"/>
      <c r="D547" s="631"/>
      <c r="E547" s="632"/>
    </row>
    <row r="548" spans="1:5" x14ac:dyDescent="0.25">
      <c r="A548" s="628"/>
      <c r="B548" s="629"/>
      <c r="C548" s="630"/>
      <c r="D548" s="631"/>
      <c r="E548" s="632"/>
    </row>
    <row r="549" spans="1:5" x14ac:dyDescent="0.25">
      <c r="A549" s="628"/>
      <c r="B549" s="629"/>
      <c r="C549" s="630"/>
      <c r="D549" s="631"/>
      <c r="E549" s="632"/>
    </row>
    <row r="550" spans="1:5" x14ac:dyDescent="0.25">
      <c r="A550" s="628"/>
      <c r="B550" s="629"/>
      <c r="C550" s="630"/>
      <c r="D550" s="631"/>
      <c r="E550" s="632"/>
    </row>
    <row r="551" spans="1:5" x14ac:dyDescent="0.25">
      <c r="A551" s="628"/>
      <c r="B551" s="629"/>
      <c r="C551" s="630"/>
      <c r="D551" s="631"/>
      <c r="E551" s="632"/>
    </row>
    <row r="552" spans="1:5" x14ac:dyDescent="0.25">
      <c r="A552" s="628"/>
      <c r="B552" s="629"/>
      <c r="C552" s="630"/>
      <c r="D552" s="631"/>
      <c r="E552" s="632"/>
    </row>
    <row r="553" spans="1:5" x14ac:dyDescent="0.25">
      <c r="A553" s="628"/>
      <c r="B553" s="629"/>
      <c r="C553" s="630"/>
      <c r="D553" s="631"/>
      <c r="E553" s="632"/>
    </row>
    <row r="554" spans="1:5" x14ac:dyDescent="0.25">
      <c r="A554" s="628"/>
      <c r="B554" s="629"/>
      <c r="C554" s="630"/>
      <c r="D554" s="631"/>
      <c r="E554" s="632"/>
    </row>
    <row r="555" spans="1:5" x14ac:dyDescent="0.25">
      <c r="A555" s="628"/>
      <c r="B555" s="629"/>
      <c r="C555" s="630"/>
      <c r="D555" s="631"/>
      <c r="E555" s="632"/>
    </row>
    <row r="556" spans="1:5" x14ac:dyDescent="0.25">
      <c r="A556" s="628"/>
      <c r="B556" s="629"/>
      <c r="C556" s="630"/>
      <c r="D556" s="631"/>
      <c r="E556" s="632"/>
    </row>
    <row r="557" spans="1:5" x14ac:dyDescent="0.25">
      <c r="A557" s="628"/>
      <c r="B557" s="629"/>
      <c r="C557" s="630"/>
      <c r="D557" s="631"/>
      <c r="E557" s="632"/>
    </row>
    <row r="558" spans="1:5" x14ac:dyDescent="0.25">
      <c r="A558" s="628"/>
      <c r="B558" s="629"/>
      <c r="C558" s="630"/>
      <c r="D558" s="631"/>
      <c r="E558" s="632"/>
    </row>
    <row r="559" spans="1:5" x14ac:dyDescent="0.25">
      <c r="A559" s="628"/>
      <c r="B559" s="629"/>
      <c r="C559" s="630"/>
      <c r="D559" s="631"/>
      <c r="E559" s="632"/>
    </row>
    <row r="560" spans="1:5" x14ac:dyDescent="0.25">
      <c r="A560" s="628"/>
      <c r="B560" s="629"/>
      <c r="C560" s="630"/>
      <c r="D560" s="631"/>
      <c r="E560" s="632"/>
    </row>
    <row r="561" spans="1:5" x14ac:dyDescent="0.25">
      <c r="A561" s="628"/>
      <c r="B561" s="629"/>
      <c r="C561" s="630"/>
      <c r="D561" s="631"/>
      <c r="E561" s="632"/>
    </row>
    <row r="562" spans="1:5" x14ac:dyDescent="0.25">
      <c r="A562" s="628"/>
      <c r="B562" s="629"/>
      <c r="C562" s="630"/>
      <c r="D562" s="631"/>
      <c r="E562" s="632"/>
    </row>
    <row r="563" spans="1:5" x14ac:dyDescent="0.25">
      <c r="A563" s="628"/>
      <c r="B563" s="629"/>
      <c r="C563" s="630"/>
      <c r="D563" s="631"/>
      <c r="E563" s="632"/>
    </row>
    <row r="564" spans="1:5" x14ac:dyDescent="0.25">
      <c r="A564" s="628"/>
      <c r="B564" s="629"/>
      <c r="C564" s="630"/>
      <c r="D564" s="631"/>
      <c r="E564" s="632"/>
    </row>
    <row r="565" spans="1:5" x14ac:dyDescent="0.25">
      <c r="A565" s="628"/>
      <c r="B565" s="629"/>
      <c r="C565" s="630"/>
      <c r="D565" s="631"/>
      <c r="E565" s="632"/>
    </row>
    <row r="566" spans="1:5" x14ac:dyDescent="0.25">
      <c r="A566" s="628"/>
      <c r="B566" s="629"/>
      <c r="C566" s="630"/>
      <c r="D566" s="631"/>
      <c r="E566" s="632"/>
    </row>
    <row r="567" spans="1:5" x14ac:dyDescent="0.25">
      <c r="A567" s="628"/>
      <c r="B567" s="629"/>
      <c r="C567" s="630"/>
      <c r="D567" s="631"/>
      <c r="E567" s="632"/>
    </row>
    <row r="568" spans="1:5" x14ac:dyDescent="0.25">
      <c r="A568" s="628"/>
      <c r="B568" s="629"/>
      <c r="C568" s="630"/>
      <c r="D568" s="631"/>
      <c r="E568" s="632"/>
    </row>
    <row r="569" spans="1:5" x14ac:dyDescent="0.25">
      <c r="A569" s="628"/>
      <c r="B569" s="629"/>
      <c r="C569" s="630"/>
      <c r="D569" s="631"/>
      <c r="E569" s="632"/>
    </row>
    <row r="570" spans="1:5" x14ac:dyDescent="0.25">
      <c r="A570" s="628"/>
      <c r="B570" s="629"/>
      <c r="C570" s="630"/>
      <c r="D570" s="631"/>
      <c r="E570" s="632"/>
    </row>
    <row r="571" spans="1:5" x14ac:dyDescent="0.25">
      <c r="A571" s="628"/>
      <c r="B571" s="629"/>
      <c r="C571" s="630"/>
      <c r="D571" s="631"/>
      <c r="E571" s="632"/>
    </row>
    <row r="572" spans="1:5" x14ac:dyDescent="0.25">
      <c r="A572" s="628"/>
      <c r="B572" s="629"/>
      <c r="C572" s="630"/>
      <c r="D572" s="631"/>
      <c r="E572" s="632"/>
    </row>
    <row r="573" spans="1:5" x14ac:dyDescent="0.25">
      <c r="A573" s="628"/>
      <c r="B573" s="629"/>
      <c r="C573" s="630"/>
      <c r="D573" s="631"/>
      <c r="E573" s="632"/>
    </row>
    <row r="574" spans="1:5" x14ac:dyDescent="0.25">
      <c r="A574" s="628"/>
      <c r="B574" s="629"/>
      <c r="C574" s="630"/>
      <c r="D574" s="631"/>
      <c r="E574" s="632"/>
    </row>
    <row r="575" spans="1:5" x14ac:dyDescent="0.25">
      <c r="A575" s="628"/>
      <c r="B575" s="629"/>
      <c r="C575" s="630"/>
      <c r="D575" s="631"/>
      <c r="E575" s="632"/>
    </row>
    <row r="576" spans="1:5" x14ac:dyDescent="0.25">
      <c r="A576" s="628"/>
      <c r="B576" s="629"/>
      <c r="C576" s="630"/>
      <c r="D576" s="631"/>
      <c r="E576" s="632"/>
    </row>
    <row r="577" spans="1:5" x14ac:dyDescent="0.25">
      <c r="A577" s="628"/>
      <c r="B577" s="629"/>
      <c r="C577" s="630"/>
      <c r="D577" s="631"/>
      <c r="E577" s="632"/>
    </row>
    <row r="578" spans="1:5" x14ac:dyDescent="0.25">
      <c r="A578" s="628"/>
      <c r="B578" s="629"/>
      <c r="C578" s="630"/>
      <c r="D578" s="631"/>
      <c r="E578" s="632"/>
    </row>
    <row r="579" spans="1:5" x14ac:dyDescent="0.25">
      <c r="A579" s="628"/>
      <c r="B579" s="629"/>
      <c r="C579" s="630"/>
      <c r="D579" s="631"/>
      <c r="E579" s="632"/>
    </row>
    <row r="580" spans="1:5" x14ac:dyDescent="0.25">
      <c r="A580" s="628"/>
      <c r="B580" s="629"/>
      <c r="C580" s="630"/>
      <c r="D580" s="631"/>
      <c r="E580" s="632"/>
    </row>
    <row r="581" spans="1:5" x14ac:dyDescent="0.25">
      <c r="A581" s="628"/>
      <c r="B581" s="629"/>
      <c r="C581" s="630"/>
      <c r="D581" s="631"/>
      <c r="E581" s="632"/>
    </row>
    <row r="582" spans="1:5" x14ac:dyDescent="0.25">
      <c r="A582" s="628"/>
      <c r="B582" s="629"/>
      <c r="C582" s="630"/>
      <c r="D582" s="631"/>
      <c r="E582" s="632"/>
    </row>
    <row r="583" spans="1:5" x14ac:dyDescent="0.25">
      <c r="A583" s="628"/>
      <c r="B583" s="629"/>
      <c r="C583" s="630"/>
      <c r="D583" s="631"/>
      <c r="E583" s="632"/>
    </row>
    <row r="584" spans="1:5" x14ac:dyDescent="0.25">
      <c r="A584" s="628"/>
      <c r="B584" s="629"/>
      <c r="C584" s="630"/>
      <c r="D584" s="631"/>
      <c r="E584" s="632"/>
    </row>
    <row r="585" spans="1:5" x14ac:dyDescent="0.25">
      <c r="A585" s="628"/>
      <c r="B585" s="629"/>
      <c r="C585" s="630"/>
      <c r="D585" s="631"/>
      <c r="E585" s="632"/>
    </row>
    <row r="586" spans="1:5" x14ac:dyDescent="0.25">
      <c r="A586" s="628"/>
      <c r="B586" s="629"/>
      <c r="C586" s="630"/>
      <c r="D586" s="631"/>
      <c r="E586" s="632"/>
    </row>
    <row r="587" spans="1:5" x14ac:dyDescent="0.25">
      <c r="A587" s="628"/>
      <c r="B587" s="629"/>
      <c r="C587" s="630"/>
      <c r="D587" s="631"/>
      <c r="E587" s="632"/>
    </row>
    <row r="588" spans="1:5" x14ac:dyDescent="0.25">
      <c r="A588" s="628"/>
      <c r="B588" s="629"/>
      <c r="C588" s="630"/>
      <c r="D588" s="631"/>
      <c r="E588" s="632"/>
    </row>
    <row r="589" spans="1:5" x14ac:dyDescent="0.25">
      <c r="A589" s="628"/>
      <c r="B589" s="629"/>
      <c r="C589" s="630"/>
      <c r="D589" s="631"/>
      <c r="E589" s="632"/>
    </row>
    <row r="590" spans="1:5" x14ac:dyDescent="0.25">
      <c r="A590" s="628"/>
      <c r="B590" s="629"/>
      <c r="C590" s="630"/>
      <c r="D590" s="631"/>
      <c r="E590" s="632"/>
    </row>
    <row r="591" spans="1:5" x14ac:dyDescent="0.25">
      <c r="A591" s="628"/>
      <c r="B591" s="629"/>
      <c r="C591" s="630"/>
      <c r="D591" s="631"/>
      <c r="E591" s="632"/>
    </row>
    <row r="592" spans="1:5" x14ac:dyDescent="0.25">
      <c r="A592" s="628"/>
      <c r="B592" s="629"/>
      <c r="C592" s="630"/>
      <c r="D592" s="631"/>
      <c r="E592" s="632"/>
    </row>
    <row r="593" spans="1:5" x14ac:dyDescent="0.25">
      <c r="A593" s="628"/>
      <c r="B593" s="629"/>
      <c r="C593" s="630"/>
      <c r="D593" s="631"/>
      <c r="E593" s="632"/>
    </row>
    <row r="594" spans="1:5" x14ac:dyDescent="0.25">
      <c r="A594" s="628"/>
      <c r="B594" s="629"/>
      <c r="C594" s="630"/>
      <c r="D594" s="631"/>
      <c r="E594" s="632"/>
    </row>
    <row r="595" spans="1:5" x14ac:dyDescent="0.25">
      <c r="A595" s="628"/>
      <c r="B595" s="629"/>
      <c r="C595" s="630"/>
      <c r="D595" s="631"/>
      <c r="E595" s="632"/>
    </row>
    <row r="596" spans="1:5" x14ac:dyDescent="0.25">
      <c r="A596" s="628"/>
      <c r="B596" s="629"/>
      <c r="C596" s="630"/>
      <c r="D596" s="631"/>
      <c r="E596" s="632"/>
    </row>
    <row r="597" spans="1:5" x14ac:dyDescent="0.25">
      <c r="A597" s="628"/>
      <c r="B597" s="629"/>
      <c r="C597" s="630"/>
      <c r="D597" s="631"/>
      <c r="E597" s="632"/>
    </row>
    <row r="598" spans="1:5" x14ac:dyDescent="0.25">
      <c r="A598" s="628"/>
      <c r="B598" s="629"/>
      <c r="C598" s="630"/>
      <c r="D598" s="631"/>
      <c r="E598" s="632"/>
    </row>
    <row r="599" spans="1:5" x14ac:dyDescent="0.25">
      <c r="A599" s="628"/>
      <c r="B599" s="629"/>
      <c r="C599" s="630"/>
      <c r="D599" s="631"/>
      <c r="E599" s="632"/>
    </row>
    <row r="600" spans="1:5" x14ac:dyDescent="0.25">
      <c r="A600" s="628"/>
      <c r="B600" s="629"/>
      <c r="C600" s="630"/>
      <c r="D600" s="631"/>
      <c r="E600" s="632"/>
    </row>
    <row r="601" spans="1:5" x14ac:dyDescent="0.25">
      <c r="A601" s="628"/>
      <c r="B601" s="629"/>
      <c r="C601" s="630"/>
      <c r="D601" s="631"/>
      <c r="E601" s="632"/>
    </row>
    <row r="602" spans="1:5" x14ac:dyDescent="0.25">
      <c r="A602" s="628"/>
      <c r="B602" s="629"/>
      <c r="C602" s="630"/>
      <c r="D602" s="631"/>
      <c r="E602" s="632"/>
    </row>
    <row r="603" spans="1:5" x14ac:dyDescent="0.25">
      <c r="A603" s="628"/>
      <c r="B603" s="629"/>
      <c r="C603" s="630"/>
      <c r="D603" s="631"/>
      <c r="E603" s="632"/>
    </row>
    <row r="604" spans="1:5" x14ac:dyDescent="0.25">
      <c r="A604" s="628"/>
      <c r="B604" s="629"/>
      <c r="C604" s="630"/>
      <c r="D604" s="631"/>
      <c r="E604" s="632"/>
    </row>
    <row r="605" spans="1:5" x14ac:dyDescent="0.25">
      <c r="A605" s="628"/>
      <c r="B605" s="629"/>
      <c r="C605" s="630"/>
      <c r="D605" s="631"/>
      <c r="E605" s="632"/>
    </row>
    <row r="606" spans="1:5" x14ac:dyDescent="0.25">
      <c r="A606" s="628"/>
      <c r="B606" s="629"/>
      <c r="C606" s="630"/>
      <c r="D606" s="631"/>
      <c r="E606" s="632"/>
    </row>
    <row r="607" spans="1:5" x14ac:dyDescent="0.25">
      <c r="A607" s="628"/>
      <c r="B607" s="629"/>
      <c r="C607" s="630"/>
      <c r="D607" s="631"/>
      <c r="E607" s="632"/>
    </row>
    <row r="608" spans="1:5" x14ac:dyDescent="0.25">
      <c r="A608" s="628"/>
      <c r="B608" s="629"/>
      <c r="C608" s="630"/>
      <c r="D608" s="631"/>
      <c r="E608" s="632"/>
    </row>
    <row r="609" spans="1:5" x14ac:dyDescent="0.25">
      <c r="A609" s="628"/>
      <c r="B609" s="629"/>
      <c r="C609" s="630"/>
      <c r="D609" s="631"/>
      <c r="E609" s="632"/>
    </row>
    <row r="610" spans="1:5" x14ac:dyDescent="0.25">
      <c r="A610" s="628"/>
      <c r="B610" s="629"/>
      <c r="C610" s="630"/>
      <c r="D610" s="631"/>
      <c r="E610" s="632"/>
    </row>
    <row r="611" spans="1:5" x14ac:dyDescent="0.25">
      <c r="A611" s="628"/>
      <c r="B611" s="629"/>
      <c r="C611" s="630"/>
      <c r="D611" s="631"/>
      <c r="E611" s="632"/>
    </row>
    <row r="612" spans="1:5" x14ac:dyDescent="0.25">
      <c r="A612" s="628"/>
      <c r="B612" s="629"/>
      <c r="C612" s="630"/>
      <c r="D612" s="631"/>
      <c r="E612" s="632"/>
    </row>
    <row r="613" spans="1:5" x14ac:dyDescent="0.25">
      <c r="A613" s="628"/>
      <c r="B613" s="629"/>
      <c r="C613" s="630"/>
      <c r="D613" s="631"/>
      <c r="E613" s="632"/>
    </row>
    <row r="614" spans="1:5" x14ac:dyDescent="0.25">
      <c r="A614" s="628"/>
      <c r="B614" s="629"/>
      <c r="C614" s="630"/>
      <c r="D614" s="631"/>
      <c r="E614" s="632"/>
    </row>
    <row r="615" spans="1:5" x14ac:dyDescent="0.25">
      <c r="A615" s="628"/>
      <c r="B615" s="629"/>
      <c r="C615" s="630"/>
      <c r="D615" s="631"/>
      <c r="E615" s="632"/>
    </row>
    <row r="616" spans="1:5" x14ac:dyDescent="0.25">
      <c r="A616" s="628"/>
      <c r="B616" s="629"/>
      <c r="C616" s="630"/>
      <c r="D616" s="631"/>
      <c r="E616" s="632"/>
    </row>
    <row r="617" spans="1:5" x14ac:dyDescent="0.25">
      <c r="A617" s="628"/>
      <c r="B617" s="629"/>
      <c r="C617" s="630"/>
      <c r="D617" s="631"/>
      <c r="E617" s="632"/>
    </row>
    <row r="618" spans="1:5" x14ac:dyDescent="0.25">
      <c r="A618" s="628"/>
      <c r="B618" s="629"/>
      <c r="C618" s="630"/>
      <c r="D618" s="631"/>
      <c r="E618" s="632"/>
    </row>
    <row r="619" spans="1:5" x14ac:dyDescent="0.25">
      <c r="A619" s="628"/>
      <c r="B619" s="629"/>
      <c r="C619" s="630"/>
      <c r="D619" s="631"/>
      <c r="E619" s="632"/>
    </row>
    <row r="620" spans="1:5" x14ac:dyDescent="0.25">
      <c r="A620" s="628"/>
      <c r="B620" s="629"/>
      <c r="C620" s="630"/>
      <c r="D620" s="631"/>
      <c r="E620" s="632"/>
    </row>
    <row r="621" spans="1:5" x14ac:dyDescent="0.25">
      <c r="A621" s="628"/>
      <c r="B621" s="629"/>
      <c r="C621" s="630"/>
      <c r="D621" s="631"/>
      <c r="E621" s="632"/>
    </row>
    <row r="622" spans="1:5" x14ac:dyDescent="0.25">
      <c r="A622" s="628"/>
      <c r="B622" s="629"/>
      <c r="C622" s="630"/>
      <c r="D622" s="631"/>
      <c r="E622" s="632"/>
    </row>
    <row r="623" spans="1:5" x14ac:dyDescent="0.25">
      <c r="A623" s="628"/>
      <c r="B623" s="629"/>
      <c r="C623" s="630"/>
      <c r="D623" s="631"/>
      <c r="E623" s="632"/>
    </row>
    <row r="624" spans="1:5" x14ac:dyDescent="0.25">
      <c r="A624" s="628"/>
      <c r="B624" s="629"/>
      <c r="C624" s="630"/>
      <c r="D624" s="631"/>
      <c r="E624" s="632"/>
    </row>
    <row r="625" spans="1:5" x14ac:dyDescent="0.25">
      <c r="A625" s="628"/>
      <c r="B625" s="629"/>
      <c r="C625" s="630"/>
      <c r="D625" s="631"/>
      <c r="E625" s="632"/>
    </row>
    <row r="626" spans="1:5" x14ac:dyDescent="0.25">
      <c r="A626" s="628"/>
      <c r="B626" s="629"/>
      <c r="C626" s="630"/>
      <c r="D626" s="631"/>
      <c r="E626" s="632"/>
    </row>
    <row r="627" spans="1:5" x14ac:dyDescent="0.25">
      <c r="A627" s="628"/>
      <c r="B627" s="629"/>
      <c r="C627" s="630"/>
      <c r="D627" s="631"/>
      <c r="E627" s="632"/>
    </row>
    <row r="628" spans="1:5" x14ac:dyDescent="0.25">
      <c r="A628" s="628"/>
      <c r="B628" s="629"/>
      <c r="C628" s="630"/>
      <c r="D628" s="631"/>
      <c r="E628" s="632"/>
    </row>
    <row r="629" spans="1:5" x14ac:dyDescent="0.25">
      <c r="A629" s="628"/>
      <c r="B629" s="629"/>
      <c r="C629" s="630"/>
      <c r="D629" s="631"/>
      <c r="E629" s="632"/>
    </row>
    <row r="630" spans="1:5" x14ac:dyDescent="0.25">
      <c r="A630" s="628"/>
      <c r="B630" s="629"/>
      <c r="C630" s="630"/>
      <c r="D630" s="631"/>
      <c r="E630" s="632"/>
    </row>
    <row r="631" spans="1:5" x14ac:dyDescent="0.25">
      <c r="A631" s="628"/>
      <c r="B631" s="629"/>
      <c r="C631" s="630"/>
      <c r="D631" s="631"/>
      <c r="E631" s="632"/>
    </row>
    <row r="632" spans="1:5" x14ac:dyDescent="0.25">
      <c r="A632" s="628"/>
      <c r="B632" s="629"/>
      <c r="C632" s="630"/>
      <c r="D632" s="631"/>
      <c r="E632" s="632"/>
    </row>
    <row r="633" spans="1:5" x14ac:dyDescent="0.25">
      <c r="A633" s="628"/>
      <c r="B633" s="629"/>
      <c r="C633" s="630"/>
      <c r="D633" s="631"/>
      <c r="E633" s="632"/>
    </row>
    <row r="634" spans="1:5" x14ac:dyDescent="0.25">
      <c r="A634" s="628"/>
      <c r="B634" s="629"/>
      <c r="C634" s="630"/>
      <c r="D634" s="631"/>
      <c r="E634" s="632"/>
    </row>
    <row r="635" spans="1:5" x14ac:dyDescent="0.25">
      <c r="A635" s="628"/>
      <c r="B635" s="629"/>
      <c r="C635" s="630"/>
      <c r="D635" s="631"/>
      <c r="E635" s="632"/>
    </row>
    <row r="636" spans="1:5" x14ac:dyDescent="0.25">
      <c r="A636" s="628"/>
      <c r="B636" s="629"/>
      <c r="C636" s="630"/>
      <c r="D636" s="631"/>
      <c r="E636" s="632"/>
    </row>
    <row r="637" spans="1:5" x14ac:dyDescent="0.25">
      <c r="A637" s="628"/>
      <c r="B637" s="629"/>
      <c r="C637" s="630"/>
      <c r="D637" s="631"/>
      <c r="E637" s="632"/>
    </row>
    <row r="638" spans="1:5" x14ac:dyDescent="0.25">
      <c r="A638" s="628"/>
      <c r="B638" s="629"/>
      <c r="C638" s="630"/>
      <c r="D638" s="631"/>
      <c r="E638" s="632"/>
    </row>
    <row r="639" spans="1:5" x14ac:dyDescent="0.25">
      <c r="A639" s="628"/>
      <c r="B639" s="629"/>
      <c r="C639" s="630"/>
      <c r="D639" s="631"/>
      <c r="E639" s="632"/>
    </row>
    <row r="640" spans="1:5" x14ac:dyDescent="0.25">
      <c r="A640" s="628"/>
      <c r="B640" s="629"/>
      <c r="C640" s="630"/>
      <c r="D640" s="631"/>
      <c r="E640" s="632"/>
    </row>
    <row r="641" spans="1:5" x14ac:dyDescent="0.25">
      <c r="A641" s="628"/>
      <c r="B641" s="629"/>
      <c r="C641" s="630"/>
      <c r="D641" s="631"/>
      <c r="E641" s="632"/>
    </row>
    <row r="642" spans="1:5" x14ac:dyDescent="0.25">
      <c r="A642" s="628"/>
      <c r="B642" s="629"/>
      <c r="C642" s="630"/>
      <c r="D642" s="631"/>
      <c r="E642" s="632"/>
    </row>
    <row r="643" spans="1:5" x14ac:dyDescent="0.25">
      <c r="A643" s="628"/>
      <c r="B643" s="629"/>
      <c r="C643" s="630"/>
      <c r="D643" s="631"/>
      <c r="E643" s="632"/>
    </row>
    <row r="644" spans="1:5" x14ac:dyDescent="0.25">
      <c r="A644" s="628"/>
      <c r="B644" s="629"/>
      <c r="C644" s="630"/>
      <c r="D644" s="631"/>
      <c r="E644" s="632"/>
    </row>
    <row r="645" spans="1:5" x14ac:dyDescent="0.25">
      <c r="A645" s="628"/>
      <c r="B645" s="629"/>
      <c r="C645" s="630"/>
      <c r="D645" s="631"/>
      <c r="E645" s="632"/>
    </row>
    <row r="646" spans="1:5" x14ac:dyDescent="0.25">
      <c r="A646" s="628"/>
      <c r="B646" s="629"/>
      <c r="C646" s="630"/>
      <c r="D646" s="631"/>
      <c r="E646" s="632"/>
    </row>
    <row r="647" spans="1:5" x14ac:dyDescent="0.25">
      <c r="A647" s="628"/>
      <c r="B647" s="629"/>
      <c r="C647" s="630"/>
      <c r="D647" s="631"/>
      <c r="E647" s="632"/>
    </row>
    <row r="648" spans="1:5" x14ac:dyDescent="0.25">
      <c r="A648" s="628"/>
      <c r="B648" s="629"/>
      <c r="C648" s="630"/>
      <c r="D648" s="631"/>
      <c r="E648" s="632"/>
    </row>
    <row r="649" spans="1:5" x14ac:dyDescent="0.25">
      <c r="A649" s="628"/>
      <c r="B649" s="629"/>
      <c r="C649" s="630"/>
      <c r="D649" s="631"/>
      <c r="E649" s="632"/>
    </row>
    <row r="650" spans="1:5" x14ac:dyDescent="0.25">
      <c r="A650" s="628"/>
      <c r="B650" s="629"/>
      <c r="C650" s="630"/>
      <c r="D650" s="631"/>
      <c r="E650" s="632"/>
    </row>
    <row r="651" spans="1:5" x14ac:dyDescent="0.25">
      <c r="A651" s="628"/>
      <c r="B651" s="629"/>
      <c r="C651" s="630"/>
      <c r="D651" s="631"/>
      <c r="E651" s="632"/>
    </row>
    <row r="652" spans="1:5" x14ac:dyDescent="0.25">
      <c r="A652" s="628"/>
      <c r="B652" s="629"/>
      <c r="C652" s="630"/>
      <c r="D652" s="631"/>
      <c r="E652" s="632"/>
    </row>
    <row r="653" spans="1:5" x14ac:dyDescent="0.25">
      <c r="A653" s="628"/>
      <c r="B653" s="629"/>
      <c r="C653" s="630"/>
      <c r="D653" s="631"/>
      <c r="E653" s="632"/>
    </row>
    <row r="654" spans="1:5" x14ac:dyDescent="0.25">
      <c r="A654" s="628"/>
      <c r="B654" s="629"/>
      <c r="C654" s="630"/>
      <c r="D654" s="631"/>
      <c r="E654" s="632"/>
    </row>
    <row r="655" spans="1:5" x14ac:dyDescent="0.25">
      <c r="A655" s="628"/>
      <c r="B655" s="629"/>
      <c r="C655" s="630"/>
      <c r="D655" s="631"/>
      <c r="E655" s="632"/>
    </row>
    <row r="656" spans="1:5" x14ac:dyDescent="0.25">
      <c r="A656" s="628"/>
      <c r="B656" s="629"/>
      <c r="C656" s="630"/>
      <c r="D656" s="631"/>
      <c r="E656" s="632"/>
    </row>
    <row r="657" spans="1:5" x14ac:dyDescent="0.25">
      <c r="A657" s="628"/>
      <c r="B657" s="629"/>
      <c r="C657" s="630"/>
      <c r="D657" s="631"/>
      <c r="E657" s="632"/>
    </row>
    <row r="658" spans="1:5" x14ac:dyDescent="0.25">
      <c r="A658" s="628"/>
      <c r="B658" s="629"/>
      <c r="C658" s="630"/>
      <c r="D658" s="631"/>
      <c r="E658" s="632"/>
    </row>
    <row r="659" spans="1:5" x14ac:dyDescent="0.25">
      <c r="A659" s="628"/>
      <c r="B659" s="629"/>
      <c r="C659" s="630"/>
      <c r="D659" s="631"/>
      <c r="E659" s="632"/>
    </row>
    <row r="660" spans="1:5" x14ac:dyDescent="0.25">
      <c r="A660" s="628"/>
      <c r="B660" s="629"/>
      <c r="C660" s="630"/>
      <c r="D660" s="631"/>
      <c r="E660" s="632"/>
    </row>
    <row r="661" spans="1:5" x14ac:dyDescent="0.25">
      <c r="A661" s="628"/>
      <c r="B661" s="629"/>
      <c r="C661" s="630"/>
      <c r="D661" s="631"/>
      <c r="E661" s="632"/>
    </row>
    <row r="662" spans="1:5" x14ac:dyDescent="0.25">
      <c r="A662" s="628"/>
      <c r="B662" s="629"/>
      <c r="C662" s="630"/>
      <c r="D662" s="631"/>
      <c r="E662" s="632"/>
    </row>
    <row r="663" spans="1:5" x14ac:dyDescent="0.25">
      <c r="A663" s="628"/>
      <c r="B663" s="629"/>
      <c r="C663" s="630"/>
      <c r="D663" s="631"/>
      <c r="E663" s="632"/>
    </row>
    <row r="664" spans="1:5" x14ac:dyDescent="0.25">
      <c r="A664" s="628"/>
      <c r="B664" s="629"/>
      <c r="C664" s="630"/>
      <c r="D664" s="631"/>
      <c r="E664" s="632"/>
    </row>
    <row r="665" spans="1:5" x14ac:dyDescent="0.25">
      <c r="A665" s="628"/>
      <c r="B665" s="629"/>
      <c r="C665" s="630"/>
      <c r="D665" s="631"/>
      <c r="E665" s="632"/>
    </row>
    <row r="666" spans="1:5" x14ac:dyDescent="0.25">
      <c r="A666" s="628"/>
      <c r="B666" s="629"/>
      <c r="C666" s="630"/>
      <c r="D666" s="631"/>
      <c r="E666" s="632"/>
    </row>
    <row r="667" spans="1:5" x14ac:dyDescent="0.25">
      <c r="A667" s="628"/>
      <c r="B667" s="629"/>
      <c r="C667" s="630"/>
      <c r="D667" s="631"/>
      <c r="E667" s="632"/>
    </row>
    <row r="668" spans="1:5" x14ac:dyDescent="0.25">
      <c r="A668" s="628"/>
      <c r="B668" s="629"/>
      <c r="C668" s="630"/>
      <c r="D668" s="631"/>
      <c r="E668" s="632"/>
    </row>
    <row r="669" spans="1:5" x14ac:dyDescent="0.25">
      <c r="A669" s="628"/>
      <c r="B669" s="629"/>
      <c r="C669" s="630"/>
      <c r="D669" s="631"/>
      <c r="E669" s="632"/>
    </row>
    <row r="670" spans="1:5" x14ac:dyDescent="0.25">
      <c r="A670" s="628"/>
      <c r="B670" s="629"/>
      <c r="C670" s="630"/>
      <c r="D670" s="631"/>
      <c r="E670" s="632"/>
    </row>
    <row r="671" spans="1:5" x14ac:dyDescent="0.25">
      <c r="A671" s="628"/>
      <c r="B671" s="629"/>
      <c r="C671" s="630"/>
      <c r="D671" s="631"/>
      <c r="E671" s="632"/>
    </row>
    <row r="672" spans="1:5" x14ac:dyDescent="0.25">
      <c r="A672" s="628"/>
      <c r="B672" s="629"/>
      <c r="C672" s="630"/>
      <c r="D672" s="631"/>
      <c r="E672" s="632"/>
    </row>
    <row r="673" spans="1:5" x14ac:dyDescent="0.25">
      <c r="A673" s="628"/>
      <c r="B673" s="629"/>
      <c r="C673" s="630"/>
      <c r="D673" s="631"/>
      <c r="E673" s="632"/>
    </row>
    <row r="674" spans="1:5" x14ac:dyDescent="0.25">
      <c r="A674" s="628"/>
      <c r="B674" s="629"/>
      <c r="C674" s="630"/>
      <c r="D674" s="631"/>
      <c r="E674" s="632"/>
    </row>
    <row r="675" spans="1:5" x14ac:dyDescent="0.25">
      <c r="A675" s="628"/>
      <c r="B675" s="629"/>
      <c r="C675" s="630"/>
      <c r="D675" s="631"/>
      <c r="E675" s="632"/>
    </row>
    <row r="676" spans="1:5" x14ac:dyDescent="0.25">
      <c r="A676" s="628"/>
      <c r="B676" s="629"/>
      <c r="C676" s="630"/>
      <c r="D676" s="631"/>
      <c r="E676" s="632"/>
    </row>
    <row r="677" spans="1:5" x14ac:dyDescent="0.25">
      <c r="A677" s="628"/>
      <c r="B677" s="629"/>
      <c r="C677" s="630"/>
      <c r="D677" s="631"/>
      <c r="E677" s="632"/>
    </row>
    <row r="678" spans="1:5" x14ac:dyDescent="0.25">
      <c r="A678" s="628"/>
      <c r="B678" s="629"/>
      <c r="C678" s="630"/>
      <c r="D678" s="631"/>
      <c r="E678" s="632"/>
    </row>
    <row r="679" spans="1:5" x14ac:dyDescent="0.25">
      <c r="A679" s="628"/>
      <c r="B679" s="629"/>
      <c r="C679" s="630"/>
      <c r="D679" s="631"/>
      <c r="E679" s="632"/>
    </row>
    <row r="680" spans="1:5" x14ac:dyDescent="0.25">
      <c r="A680" s="628"/>
      <c r="B680" s="629"/>
      <c r="C680" s="630"/>
      <c r="D680" s="631"/>
      <c r="E680" s="632"/>
    </row>
    <row r="681" spans="1:5" x14ac:dyDescent="0.25">
      <c r="A681" s="628"/>
      <c r="B681" s="629"/>
      <c r="C681" s="630"/>
      <c r="D681" s="631"/>
      <c r="E681" s="632"/>
    </row>
    <row r="682" spans="1:5" x14ac:dyDescent="0.25">
      <c r="A682" s="628"/>
      <c r="B682" s="629"/>
      <c r="C682" s="630"/>
      <c r="D682" s="631"/>
      <c r="E682" s="632"/>
    </row>
    <row r="683" spans="1:5" x14ac:dyDescent="0.25">
      <c r="A683" s="628"/>
      <c r="B683" s="629"/>
      <c r="C683" s="630"/>
      <c r="D683" s="631"/>
      <c r="E683" s="632"/>
    </row>
    <row r="684" spans="1:5" x14ac:dyDescent="0.25">
      <c r="A684" s="628"/>
      <c r="B684" s="629"/>
      <c r="C684" s="630"/>
      <c r="D684" s="631"/>
      <c r="E684" s="632"/>
    </row>
    <row r="685" spans="1:5" x14ac:dyDescent="0.25">
      <c r="A685" s="628"/>
      <c r="B685" s="629"/>
      <c r="C685" s="630"/>
      <c r="D685" s="631"/>
      <c r="E685" s="632"/>
    </row>
    <row r="686" spans="1:5" x14ac:dyDescent="0.25">
      <c r="A686" s="628"/>
      <c r="B686" s="629"/>
      <c r="C686" s="630"/>
      <c r="D686" s="631"/>
      <c r="E686" s="632"/>
    </row>
    <row r="687" spans="1:5" x14ac:dyDescent="0.25">
      <c r="A687" s="628"/>
      <c r="B687" s="629"/>
      <c r="C687" s="630"/>
      <c r="D687" s="631"/>
      <c r="E687" s="632"/>
    </row>
    <row r="688" spans="1:5" x14ac:dyDescent="0.25">
      <c r="A688" s="628"/>
      <c r="B688" s="629"/>
      <c r="C688" s="630"/>
      <c r="D688" s="631"/>
      <c r="E688" s="632"/>
    </row>
    <row r="689" spans="1:5" x14ac:dyDescent="0.25">
      <c r="A689" s="628"/>
      <c r="B689" s="629"/>
      <c r="C689" s="630"/>
      <c r="D689" s="631"/>
      <c r="E689" s="632"/>
    </row>
    <row r="690" spans="1:5" x14ac:dyDescent="0.25">
      <c r="A690" s="628"/>
      <c r="B690" s="629"/>
      <c r="C690" s="630"/>
      <c r="D690" s="631"/>
      <c r="E690" s="632"/>
    </row>
    <row r="691" spans="1:5" x14ac:dyDescent="0.25">
      <c r="A691" s="628"/>
      <c r="B691" s="629"/>
      <c r="C691" s="630"/>
      <c r="D691" s="631"/>
      <c r="E691" s="632"/>
    </row>
    <row r="692" spans="1:5" x14ac:dyDescent="0.25">
      <c r="A692" s="628"/>
      <c r="B692" s="629"/>
      <c r="C692" s="630"/>
      <c r="D692" s="631"/>
      <c r="E692" s="632"/>
    </row>
    <row r="693" spans="1:5" x14ac:dyDescent="0.25">
      <c r="A693" s="628"/>
      <c r="B693" s="629"/>
      <c r="C693" s="630"/>
      <c r="D693" s="631"/>
      <c r="E693" s="632"/>
    </row>
    <row r="694" spans="1:5" x14ac:dyDescent="0.25">
      <c r="A694" s="628"/>
      <c r="B694" s="629"/>
      <c r="C694" s="630"/>
      <c r="D694" s="631"/>
      <c r="E694" s="632"/>
    </row>
    <row r="695" spans="1:5" x14ac:dyDescent="0.25">
      <c r="A695" s="628"/>
      <c r="B695" s="629"/>
      <c r="C695" s="630"/>
      <c r="D695" s="631"/>
      <c r="E695" s="632"/>
    </row>
    <row r="696" spans="1:5" x14ac:dyDescent="0.25">
      <c r="A696" s="628"/>
      <c r="B696" s="629"/>
      <c r="C696" s="630"/>
      <c r="D696" s="631"/>
      <c r="E696" s="632"/>
    </row>
    <row r="697" spans="1:5" x14ac:dyDescent="0.25">
      <c r="A697" s="628"/>
      <c r="B697" s="629"/>
      <c r="C697" s="630"/>
      <c r="D697" s="631"/>
      <c r="E697" s="632"/>
    </row>
    <row r="698" spans="1:5" x14ac:dyDescent="0.25">
      <c r="A698" s="628"/>
      <c r="B698" s="629"/>
      <c r="C698" s="630"/>
      <c r="D698" s="631"/>
      <c r="E698" s="632"/>
    </row>
    <row r="699" spans="1:5" x14ac:dyDescent="0.25">
      <c r="A699" s="628"/>
      <c r="B699" s="629"/>
      <c r="C699" s="630"/>
      <c r="D699" s="631"/>
      <c r="E699" s="632"/>
    </row>
    <row r="700" spans="1:5" x14ac:dyDescent="0.25">
      <c r="A700" s="628"/>
      <c r="B700" s="629"/>
      <c r="C700" s="630"/>
      <c r="D700" s="631"/>
      <c r="E700" s="632"/>
    </row>
    <row r="701" spans="1:5" x14ac:dyDescent="0.25">
      <c r="A701" s="628"/>
      <c r="B701" s="629"/>
      <c r="C701" s="630"/>
      <c r="D701" s="631"/>
      <c r="E701" s="632"/>
    </row>
    <row r="702" spans="1:5" x14ac:dyDescent="0.25">
      <c r="A702" s="628"/>
      <c r="B702" s="629"/>
      <c r="C702" s="630"/>
      <c r="D702" s="631"/>
      <c r="E702" s="632"/>
    </row>
    <row r="703" spans="1:5" x14ac:dyDescent="0.25">
      <c r="A703" s="628"/>
      <c r="B703" s="629"/>
      <c r="C703" s="630"/>
      <c r="D703" s="631"/>
      <c r="E703" s="632"/>
    </row>
    <row r="704" spans="1:5" x14ac:dyDescent="0.25">
      <c r="A704" s="628"/>
      <c r="B704" s="629"/>
      <c r="C704" s="630"/>
      <c r="D704" s="631"/>
      <c r="E704" s="632"/>
    </row>
    <row r="705" spans="1:5" x14ac:dyDescent="0.25">
      <c r="A705" s="628"/>
      <c r="B705" s="629"/>
      <c r="C705" s="630"/>
      <c r="D705" s="631"/>
      <c r="E705" s="632"/>
    </row>
    <row r="706" spans="1:5" x14ac:dyDescent="0.25">
      <c r="A706" s="628"/>
      <c r="B706" s="629"/>
      <c r="C706" s="630"/>
      <c r="D706" s="631"/>
      <c r="E706" s="632"/>
    </row>
    <row r="707" spans="1:5" x14ac:dyDescent="0.25">
      <c r="A707" s="628"/>
      <c r="B707" s="629"/>
      <c r="C707" s="630"/>
      <c r="D707" s="631"/>
      <c r="E707" s="632"/>
    </row>
    <row r="708" spans="1:5" x14ac:dyDescent="0.25">
      <c r="A708" s="628"/>
      <c r="B708" s="629"/>
      <c r="C708" s="630"/>
      <c r="D708" s="631"/>
      <c r="E708" s="632"/>
    </row>
    <row r="709" spans="1:5" x14ac:dyDescent="0.25">
      <c r="A709" s="628"/>
      <c r="B709" s="629"/>
      <c r="C709" s="630"/>
      <c r="D709" s="631"/>
      <c r="E709" s="632"/>
    </row>
    <row r="710" spans="1:5" x14ac:dyDescent="0.25">
      <c r="A710" s="628"/>
      <c r="B710" s="629"/>
      <c r="C710" s="630"/>
      <c r="D710" s="631"/>
      <c r="E710" s="632"/>
    </row>
    <row r="711" spans="1:5" x14ac:dyDescent="0.25">
      <c r="A711" s="628"/>
      <c r="B711" s="629"/>
      <c r="C711" s="630"/>
      <c r="D711" s="631"/>
      <c r="E711" s="632"/>
    </row>
    <row r="712" spans="1:5" x14ac:dyDescent="0.25">
      <c r="A712" s="628"/>
      <c r="B712" s="629"/>
      <c r="C712" s="630"/>
      <c r="D712" s="631"/>
      <c r="E712" s="632"/>
    </row>
    <row r="713" spans="1:5" x14ac:dyDescent="0.25">
      <c r="A713" s="628"/>
      <c r="B713" s="629"/>
      <c r="C713" s="630"/>
      <c r="D713" s="631"/>
      <c r="E713" s="632"/>
    </row>
    <row r="714" spans="1:5" x14ac:dyDescent="0.25">
      <c r="A714" s="628"/>
      <c r="B714" s="629"/>
      <c r="C714" s="630"/>
      <c r="D714" s="631"/>
      <c r="E714" s="632"/>
    </row>
    <row r="715" spans="1:5" x14ac:dyDescent="0.25">
      <c r="A715" s="628"/>
      <c r="B715" s="629"/>
      <c r="C715" s="630"/>
      <c r="D715" s="631"/>
      <c r="E715" s="632"/>
    </row>
    <row r="716" spans="1:5" x14ac:dyDescent="0.25">
      <c r="A716" s="628"/>
      <c r="B716" s="629"/>
      <c r="C716" s="630"/>
      <c r="D716" s="631"/>
      <c r="E716" s="632"/>
    </row>
    <row r="717" spans="1:5" x14ac:dyDescent="0.25">
      <c r="A717" s="628"/>
      <c r="B717" s="629"/>
      <c r="C717" s="630"/>
      <c r="D717" s="631"/>
      <c r="E717" s="632"/>
    </row>
    <row r="718" spans="1:5" x14ac:dyDescent="0.25">
      <c r="A718" s="628"/>
      <c r="B718" s="629"/>
      <c r="C718" s="630"/>
      <c r="D718" s="631"/>
      <c r="E718" s="632"/>
    </row>
    <row r="719" spans="1:5" x14ac:dyDescent="0.25">
      <c r="A719" s="628"/>
      <c r="B719" s="629"/>
      <c r="C719" s="630"/>
      <c r="D719" s="631"/>
      <c r="E719" s="632"/>
    </row>
    <row r="720" spans="1:5" x14ac:dyDescent="0.25">
      <c r="A720" s="628"/>
      <c r="B720" s="629"/>
      <c r="C720" s="630"/>
      <c r="D720" s="631"/>
      <c r="E720" s="632"/>
    </row>
    <row r="721" spans="1:5" x14ac:dyDescent="0.25">
      <c r="A721" s="628"/>
      <c r="B721" s="629"/>
      <c r="C721" s="630"/>
      <c r="D721" s="631"/>
      <c r="E721" s="632"/>
    </row>
    <row r="722" spans="1:5" x14ac:dyDescent="0.25">
      <c r="A722" s="628"/>
      <c r="B722" s="629"/>
      <c r="C722" s="630"/>
      <c r="D722" s="631"/>
      <c r="E722" s="632"/>
    </row>
    <row r="723" spans="1:5" x14ac:dyDescent="0.25">
      <c r="A723" s="628"/>
      <c r="B723" s="629"/>
      <c r="C723" s="630"/>
      <c r="D723" s="631"/>
      <c r="E723" s="632"/>
    </row>
    <row r="724" spans="1:5" x14ac:dyDescent="0.25">
      <c r="A724" s="628"/>
      <c r="B724" s="629"/>
      <c r="C724" s="630"/>
      <c r="D724" s="631"/>
      <c r="E724" s="632"/>
    </row>
    <row r="725" spans="1:5" x14ac:dyDescent="0.25">
      <c r="A725" s="628"/>
      <c r="B725" s="629"/>
      <c r="C725" s="630"/>
      <c r="D725" s="631"/>
      <c r="E725" s="632"/>
    </row>
    <row r="726" spans="1:5" x14ac:dyDescent="0.25">
      <c r="A726" s="628"/>
      <c r="B726" s="629"/>
      <c r="C726" s="630"/>
      <c r="D726" s="631"/>
      <c r="E726" s="632"/>
    </row>
    <row r="727" spans="1:5" x14ac:dyDescent="0.25">
      <c r="A727" s="628"/>
      <c r="B727" s="629"/>
      <c r="C727" s="630"/>
      <c r="D727" s="631"/>
      <c r="E727" s="632"/>
    </row>
    <row r="728" spans="1:5" x14ac:dyDescent="0.25">
      <c r="A728" s="628"/>
      <c r="B728" s="629"/>
      <c r="C728" s="630"/>
      <c r="D728" s="631"/>
      <c r="E728" s="632"/>
    </row>
    <row r="729" spans="1:5" x14ac:dyDescent="0.25">
      <c r="A729" s="628"/>
      <c r="B729" s="629"/>
      <c r="C729" s="630"/>
      <c r="D729" s="631"/>
      <c r="E729" s="632"/>
    </row>
    <row r="730" spans="1:5" x14ac:dyDescent="0.25">
      <c r="A730" s="628"/>
      <c r="B730" s="629"/>
      <c r="C730" s="630"/>
      <c r="D730" s="631"/>
      <c r="E730" s="632"/>
    </row>
    <row r="731" spans="1:5" x14ac:dyDescent="0.25">
      <c r="A731" s="628"/>
      <c r="B731" s="629"/>
      <c r="C731" s="630"/>
      <c r="D731" s="631"/>
      <c r="E731" s="632"/>
    </row>
    <row r="732" spans="1:5" x14ac:dyDescent="0.25">
      <c r="A732" s="628"/>
      <c r="B732" s="629"/>
      <c r="C732" s="630"/>
      <c r="D732" s="631"/>
      <c r="E732" s="632"/>
    </row>
    <row r="733" spans="1:5" x14ac:dyDescent="0.25">
      <c r="A733" s="628"/>
      <c r="B733" s="629"/>
      <c r="C733" s="630"/>
      <c r="D733" s="631"/>
      <c r="E733" s="632"/>
    </row>
    <row r="734" spans="1:5" x14ac:dyDescent="0.25">
      <c r="A734" s="628"/>
      <c r="B734" s="629"/>
      <c r="C734" s="630"/>
      <c r="D734" s="631"/>
      <c r="E734" s="632"/>
    </row>
    <row r="735" spans="1:5" x14ac:dyDescent="0.25">
      <c r="A735" s="628"/>
      <c r="B735" s="629"/>
      <c r="C735" s="630"/>
      <c r="D735" s="631"/>
      <c r="E735" s="632"/>
    </row>
    <row r="736" spans="1:5" x14ac:dyDescent="0.25">
      <c r="A736" s="628"/>
      <c r="B736" s="629"/>
      <c r="C736" s="630"/>
      <c r="D736" s="631"/>
      <c r="E736" s="632"/>
    </row>
    <row r="737" spans="1:5" x14ac:dyDescent="0.25">
      <c r="A737" s="628"/>
      <c r="B737" s="629"/>
      <c r="C737" s="630"/>
      <c r="D737" s="631"/>
      <c r="E737" s="632"/>
    </row>
    <row r="738" spans="1:5" x14ac:dyDescent="0.25">
      <c r="A738" s="628"/>
      <c r="B738" s="629"/>
      <c r="C738" s="630"/>
      <c r="D738" s="631"/>
      <c r="E738" s="632"/>
    </row>
    <row r="739" spans="1:5" x14ac:dyDescent="0.25">
      <c r="A739" s="628"/>
      <c r="B739" s="629"/>
      <c r="C739" s="630"/>
      <c r="D739" s="631"/>
      <c r="E739" s="632"/>
    </row>
    <row r="740" spans="1:5" x14ac:dyDescent="0.25">
      <c r="A740" s="628"/>
      <c r="B740" s="629"/>
      <c r="C740" s="630"/>
      <c r="D740" s="631"/>
      <c r="E740" s="632"/>
    </row>
    <row r="741" spans="1:5" x14ac:dyDescent="0.25">
      <c r="A741" s="628"/>
      <c r="B741" s="629"/>
      <c r="C741" s="630"/>
      <c r="D741" s="631"/>
      <c r="E741" s="632"/>
    </row>
    <row r="742" spans="1:5" x14ac:dyDescent="0.25">
      <c r="A742" s="628"/>
      <c r="B742" s="629"/>
      <c r="C742" s="630"/>
      <c r="D742" s="631"/>
      <c r="E742" s="632"/>
    </row>
    <row r="743" spans="1:5" x14ac:dyDescent="0.25">
      <c r="A743" s="628"/>
      <c r="B743" s="629"/>
      <c r="C743" s="630"/>
      <c r="D743" s="631"/>
      <c r="E743" s="632"/>
    </row>
    <row r="744" spans="1:5" x14ac:dyDescent="0.25">
      <c r="A744" s="628"/>
      <c r="B744" s="629"/>
      <c r="C744" s="630"/>
      <c r="D744" s="631"/>
      <c r="E744" s="632"/>
    </row>
    <row r="745" spans="1:5" x14ac:dyDescent="0.25">
      <c r="A745" s="628"/>
      <c r="B745" s="629"/>
      <c r="C745" s="630"/>
      <c r="D745" s="631"/>
      <c r="E745" s="632"/>
    </row>
    <row r="746" spans="1:5" x14ac:dyDescent="0.25">
      <c r="A746" s="628"/>
      <c r="B746" s="629"/>
      <c r="C746" s="630"/>
      <c r="D746" s="631"/>
      <c r="E746" s="632"/>
    </row>
    <row r="747" spans="1:5" x14ac:dyDescent="0.25">
      <c r="A747" s="628"/>
      <c r="B747" s="629"/>
      <c r="C747" s="630"/>
      <c r="D747" s="631"/>
      <c r="E747" s="632"/>
    </row>
    <row r="748" spans="1:5" x14ac:dyDescent="0.25">
      <c r="A748" s="628"/>
      <c r="B748" s="629"/>
      <c r="C748" s="630"/>
      <c r="D748" s="631"/>
      <c r="E748" s="632"/>
    </row>
    <row r="749" spans="1:5" x14ac:dyDescent="0.25">
      <c r="A749" s="628"/>
      <c r="B749" s="629"/>
      <c r="C749" s="630"/>
      <c r="D749" s="631"/>
      <c r="E749" s="632"/>
    </row>
    <row r="750" spans="1:5" x14ac:dyDescent="0.25">
      <c r="A750" s="628"/>
      <c r="B750" s="629"/>
      <c r="C750" s="630"/>
      <c r="D750" s="631"/>
      <c r="E750" s="632"/>
    </row>
    <row r="751" spans="1:5" x14ac:dyDescent="0.25">
      <c r="A751" s="628"/>
      <c r="B751" s="629"/>
      <c r="C751" s="630"/>
      <c r="D751" s="631"/>
      <c r="E751" s="632"/>
    </row>
    <row r="752" spans="1:5" x14ac:dyDescent="0.25">
      <c r="A752" s="628"/>
      <c r="B752" s="629"/>
      <c r="C752" s="630"/>
      <c r="D752" s="631"/>
      <c r="E752" s="632"/>
    </row>
    <row r="753" spans="1:5" x14ac:dyDescent="0.25">
      <c r="A753" s="628"/>
      <c r="B753" s="629"/>
      <c r="C753" s="630"/>
      <c r="D753" s="631"/>
      <c r="E753" s="632"/>
    </row>
    <row r="754" spans="1:5" x14ac:dyDescent="0.25">
      <c r="A754" s="628"/>
      <c r="B754" s="629"/>
      <c r="C754" s="630"/>
      <c r="D754" s="631"/>
      <c r="E754" s="632"/>
    </row>
    <row r="755" spans="1:5" x14ac:dyDescent="0.25">
      <c r="A755" s="628"/>
      <c r="B755" s="629"/>
      <c r="C755" s="630"/>
      <c r="D755" s="631"/>
      <c r="E755" s="632"/>
    </row>
    <row r="756" spans="1:5" x14ac:dyDescent="0.25">
      <c r="A756" s="628"/>
      <c r="B756" s="629"/>
      <c r="C756" s="630"/>
      <c r="D756" s="631"/>
      <c r="E756" s="632"/>
    </row>
    <row r="757" spans="1:5" x14ac:dyDescent="0.25">
      <c r="A757" s="628"/>
      <c r="B757" s="629"/>
      <c r="C757" s="630"/>
      <c r="D757" s="631"/>
      <c r="E757" s="632"/>
    </row>
    <row r="758" spans="1:5" x14ac:dyDescent="0.25">
      <c r="A758" s="628"/>
      <c r="B758" s="629"/>
      <c r="C758" s="630"/>
      <c r="D758" s="631"/>
      <c r="E758" s="632"/>
    </row>
    <row r="759" spans="1:5" x14ac:dyDescent="0.25">
      <c r="A759" s="628"/>
      <c r="B759" s="629"/>
      <c r="C759" s="630"/>
      <c r="D759" s="631"/>
      <c r="E759" s="632"/>
    </row>
    <row r="760" spans="1:5" x14ac:dyDescent="0.25">
      <c r="A760" s="628"/>
      <c r="B760" s="629"/>
      <c r="C760" s="630"/>
      <c r="D760" s="631"/>
      <c r="E760" s="632"/>
    </row>
    <row r="761" spans="1:5" x14ac:dyDescent="0.25">
      <c r="A761" s="628"/>
      <c r="B761" s="629"/>
      <c r="C761" s="630"/>
      <c r="D761" s="631"/>
      <c r="E761" s="632"/>
    </row>
    <row r="762" spans="1:5" x14ac:dyDescent="0.25">
      <c r="A762" s="628"/>
      <c r="B762" s="629"/>
      <c r="C762" s="630"/>
      <c r="D762" s="631"/>
      <c r="E762" s="632"/>
    </row>
    <row r="763" spans="1:5" x14ac:dyDescent="0.25">
      <c r="A763" s="628"/>
      <c r="B763" s="629"/>
      <c r="C763" s="630"/>
      <c r="D763" s="631"/>
      <c r="E763" s="632"/>
    </row>
    <row r="764" spans="1:5" x14ac:dyDescent="0.25">
      <c r="A764" s="628"/>
      <c r="B764" s="629"/>
      <c r="C764" s="630"/>
      <c r="D764" s="631"/>
      <c r="E764" s="632"/>
    </row>
    <row r="765" spans="1:5" x14ac:dyDescent="0.25">
      <c r="A765" s="628"/>
      <c r="B765" s="629"/>
      <c r="C765" s="630"/>
      <c r="D765" s="631"/>
      <c r="E765" s="632"/>
    </row>
    <row r="766" spans="1:5" x14ac:dyDescent="0.25">
      <c r="A766" s="628"/>
      <c r="B766" s="629"/>
      <c r="C766" s="630"/>
      <c r="D766" s="631"/>
      <c r="E766" s="632"/>
    </row>
    <row r="767" spans="1:5" x14ac:dyDescent="0.25">
      <c r="A767" s="628"/>
      <c r="B767" s="629"/>
      <c r="C767" s="630"/>
      <c r="D767" s="631"/>
      <c r="E767" s="632"/>
    </row>
    <row r="768" spans="1:5" x14ac:dyDescent="0.25">
      <c r="A768" s="628"/>
      <c r="B768" s="629"/>
      <c r="C768" s="630"/>
      <c r="D768" s="631"/>
      <c r="E768" s="632"/>
    </row>
    <row r="769" spans="1:5" x14ac:dyDescent="0.25">
      <c r="A769" s="628"/>
      <c r="B769" s="629"/>
      <c r="C769" s="630"/>
      <c r="D769" s="631"/>
      <c r="E769" s="632"/>
    </row>
    <row r="770" spans="1:5" x14ac:dyDescent="0.25">
      <c r="A770" s="628"/>
      <c r="B770" s="629"/>
      <c r="C770" s="630"/>
      <c r="D770" s="631"/>
      <c r="E770" s="632"/>
    </row>
    <row r="771" spans="1:5" x14ac:dyDescent="0.25">
      <c r="A771" s="628"/>
      <c r="B771" s="629"/>
      <c r="C771" s="630"/>
      <c r="D771" s="631"/>
      <c r="E771" s="632"/>
    </row>
    <row r="772" spans="1:5" x14ac:dyDescent="0.25">
      <c r="A772" s="628"/>
      <c r="B772" s="629"/>
      <c r="C772" s="630"/>
      <c r="D772" s="631"/>
      <c r="E772" s="632"/>
    </row>
    <row r="773" spans="1:5" x14ac:dyDescent="0.25">
      <c r="A773" s="628"/>
      <c r="B773" s="629"/>
      <c r="C773" s="630"/>
      <c r="D773" s="631"/>
      <c r="E773" s="632"/>
    </row>
    <row r="774" spans="1:5" x14ac:dyDescent="0.25">
      <c r="A774" s="628"/>
      <c r="B774" s="629"/>
      <c r="C774" s="630"/>
      <c r="D774" s="631"/>
      <c r="E774" s="632"/>
    </row>
    <row r="775" spans="1:5" x14ac:dyDescent="0.25">
      <c r="A775" s="628"/>
      <c r="B775" s="629"/>
      <c r="C775" s="630"/>
      <c r="D775" s="631"/>
      <c r="E775" s="632"/>
    </row>
    <row r="776" spans="1:5" x14ac:dyDescent="0.25">
      <c r="A776" s="628"/>
      <c r="B776" s="629"/>
      <c r="C776" s="630"/>
      <c r="D776" s="631"/>
      <c r="E776" s="632"/>
    </row>
    <row r="777" spans="1:5" x14ac:dyDescent="0.25">
      <c r="A777" s="628"/>
      <c r="B777" s="629"/>
      <c r="C777" s="630"/>
      <c r="D777" s="631"/>
      <c r="E777" s="632"/>
    </row>
    <row r="778" spans="1:5" x14ac:dyDescent="0.25">
      <c r="A778" s="628"/>
      <c r="B778" s="629"/>
      <c r="C778" s="630"/>
      <c r="D778" s="631"/>
      <c r="E778" s="632"/>
    </row>
    <row r="779" spans="1:5" x14ac:dyDescent="0.25">
      <c r="A779" s="628"/>
      <c r="B779" s="629"/>
      <c r="C779" s="630"/>
      <c r="D779" s="631"/>
      <c r="E779" s="632"/>
    </row>
    <row r="780" spans="1:5" x14ac:dyDescent="0.25">
      <c r="A780" s="628"/>
      <c r="B780" s="629"/>
      <c r="C780" s="630"/>
      <c r="D780" s="631"/>
      <c r="E780" s="632"/>
    </row>
    <row r="781" spans="1:5" x14ac:dyDescent="0.25">
      <c r="A781" s="628"/>
      <c r="B781" s="629"/>
      <c r="C781" s="630"/>
      <c r="D781" s="631"/>
      <c r="E781" s="632"/>
    </row>
    <row r="782" spans="1:5" x14ac:dyDescent="0.25">
      <c r="A782" s="628"/>
      <c r="B782" s="629"/>
      <c r="C782" s="630"/>
      <c r="D782" s="631"/>
      <c r="E782" s="632"/>
    </row>
    <row r="783" spans="1:5" x14ac:dyDescent="0.25">
      <c r="A783" s="628"/>
      <c r="B783" s="629"/>
      <c r="C783" s="630"/>
      <c r="D783" s="631"/>
      <c r="E783" s="632"/>
    </row>
    <row r="784" spans="1:5" x14ac:dyDescent="0.25">
      <c r="A784" s="628"/>
      <c r="B784" s="629"/>
      <c r="C784" s="630"/>
      <c r="D784" s="631"/>
      <c r="E784" s="632"/>
    </row>
    <row r="785" spans="1:5" x14ac:dyDescent="0.25">
      <c r="A785" s="628"/>
      <c r="B785" s="629"/>
      <c r="C785" s="630"/>
      <c r="D785" s="631"/>
      <c r="E785" s="632"/>
    </row>
    <row r="786" spans="1:5" x14ac:dyDescent="0.25">
      <c r="A786" s="628"/>
      <c r="B786" s="629"/>
      <c r="C786" s="630"/>
      <c r="D786" s="631"/>
      <c r="E786" s="632"/>
    </row>
    <row r="787" spans="1:5" x14ac:dyDescent="0.25">
      <c r="A787" s="628"/>
      <c r="B787" s="629"/>
      <c r="C787" s="630"/>
      <c r="D787" s="631"/>
      <c r="E787" s="632"/>
    </row>
    <row r="788" spans="1:5" x14ac:dyDescent="0.25">
      <c r="A788" s="628"/>
      <c r="B788" s="629"/>
      <c r="C788" s="630"/>
      <c r="D788" s="631"/>
      <c r="E788" s="632"/>
    </row>
    <row r="789" spans="1:5" x14ac:dyDescent="0.25">
      <c r="A789" s="628"/>
      <c r="B789" s="629"/>
      <c r="C789" s="630"/>
      <c r="D789" s="631"/>
      <c r="E789" s="632"/>
    </row>
    <row r="790" spans="1:5" x14ac:dyDescent="0.25">
      <c r="A790" s="628"/>
      <c r="B790" s="629"/>
      <c r="C790" s="630"/>
      <c r="D790" s="631"/>
      <c r="E790" s="632"/>
    </row>
    <row r="791" spans="1:5" x14ac:dyDescent="0.25">
      <c r="A791" s="628"/>
      <c r="B791" s="629"/>
      <c r="C791" s="630"/>
      <c r="D791" s="631"/>
      <c r="E791" s="632"/>
    </row>
    <row r="792" spans="1:5" x14ac:dyDescent="0.25">
      <c r="A792" s="628"/>
      <c r="B792" s="629"/>
      <c r="C792" s="630"/>
      <c r="D792" s="631"/>
      <c r="E792" s="632"/>
    </row>
    <row r="793" spans="1:5" x14ac:dyDescent="0.25">
      <c r="A793" s="628"/>
      <c r="B793" s="629"/>
      <c r="C793" s="630"/>
      <c r="D793" s="631"/>
      <c r="E793" s="632"/>
    </row>
    <row r="794" spans="1:5" x14ac:dyDescent="0.25">
      <c r="A794" s="628"/>
      <c r="B794" s="629"/>
      <c r="C794" s="630"/>
      <c r="D794" s="631"/>
      <c r="E794" s="632"/>
    </row>
    <row r="795" spans="1:5" x14ac:dyDescent="0.25">
      <c r="A795" s="628"/>
      <c r="B795" s="629"/>
      <c r="C795" s="630"/>
      <c r="D795" s="631"/>
      <c r="E795" s="632"/>
    </row>
    <row r="796" spans="1:5" x14ac:dyDescent="0.25">
      <c r="A796" s="628"/>
      <c r="B796" s="629"/>
      <c r="C796" s="630"/>
      <c r="D796" s="631"/>
      <c r="E796" s="632"/>
    </row>
    <row r="797" spans="1:5" x14ac:dyDescent="0.25">
      <c r="A797" s="628"/>
      <c r="B797" s="629"/>
      <c r="C797" s="630"/>
      <c r="D797" s="631"/>
      <c r="E797" s="632"/>
    </row>
    <row r="798" spans="1:5" x14ac:dyDescent="0.25">
      <c r="A798" s="628"/>
      <c r="B798" s="629"/>
      <c r="C798" s="630"/>
      <c r="D798" s="631"/>
      <c r="E798" s="632"/>
    </row>
    <row r="799" spans="1:5" x14ac:dyDescent="0.25">
      <c r="A799" s="628"/>
      <c r="B799" s="629"/>
      <c r="C799" s="630"/>
      <c r="D799" s="631"/>
      <c r="E799" s="632"/>
    </row>
    <row r="800" spans="1:5" x14ac:dyDescent="0.25">
      <c r="A800" s="628"/>
      <c r="B800" s="629"/>
      <c r="C800" s="630"/>
      <c r="D800" s="631"/>
      <c r="E800" s="632"/>
    </row>
    <row r="801" spans="1:5" x14ac:dyDescent="0.25">
      <c r="A801" s="628"/>
      <c r="B801" s="629"/>
      <c r="C801" s="630"/>
      <c r="D801" s="631"/>
      <c r="E801" s="632"/>
    </row>
    <row r="802" spans="1:5" x14ac:dyDescent="0.25">
      <c r="A802" s="628"/>
      <c r="B802" s="629"/>
      <c r="C802" s="630"/>
      <c r="D802" s="631"/>
      <c r="E802" s="632"/>
    </row>
    <row r="803" spans="1:5" x14ac:dyDescent="0.25">
      <c r="A803" s="628"/>
      <c r="B803" s="629"/>
      <c r="C803" s="630"/>
      <c r="D803" s="631"/>
      <c r="E803" s="632"/>
    </row>
    <row r="804" spans="1:5" x14ac:dyDescent="0.25">
      <c r="A804" s="628"/>
      <c r="B804" s="629"/>
      <c r="C804" s="630"/>
      <c r="D804" s="631"/>
      <c r="E804" s="632"/>
    </row>
    <row r="805" spans="1:5" x14ac:dyDescent="0.25">
      <c r="A805" s="628"/>
      <c r="B805" s="629"/>
      <c r="C805" s="630"/>
      <c r="D805" s="631"/>
      <c r="E805" s="632"/>
    </row>
    <row r="806" spans="1:5" x14ac:dyDescent="0.25">
      <c r="A806" s="628"/>
      <c r="B806" s="629"/>
      <c r="C806" s="630"/>
      <c r="D806" s="631"/>
      <c r="E806" s="632"/>
    </row>
    <row r="807" spans="1:5" x14ac:dyDescent="0.25">
      <c r="A807" s="628"/>
      <c r="B807" s="629"/>
      <c r="C807" s="630"/>
      <c r="D807" s="631"/>
      <c r="E807" s="632"/>
    </row>
    <row r="808" spans="1:5" x14ac:dyDescent="0.25">
      <c r="A808" s="628"/>
      <c r="B808" s="629"/>
      <c r="C808" s="630"/>
      <c r="D808" s="631"/>
      <c r="E808" s="632"/>
    </row>
    <row r="809" spans="1:5" x14ac:dyDescent="0.25">
      <c r="A809" s="628"/>
      <c r="B809" s="629"/>
      <c r="C809" s="630"/>
      <c r="D809" s="631"/>
      <c r="E809" s="632"/>
    </row>
    <row r="810" spans="1:5" x14ac:dyDescent="0.25">
      <c r="A810" s="628"/>
      <c r="B810" s="629"/>
      <c r="C810" s="630"/>
      <c r="D810" s="631"/>
      <c r="E810" s="632"/>
    </row>
    <row r="811" spans="1:5" x14ac:dyDescent="0.25">
      <c r="A811" s="628"/>
      <c r="B811" s="629"/>
      <c r="C811" s="630"/>
      <c r="D811" s="631"/>
      <c r="E811" s="632"/>
    </row>
    <row r="812" spans="1:5" x14ac:dyDescent="0.25">
      <c r="A812" s="628"/>
      <c r="B812" s="629"/>
      <c r="C812" s="630"/>
      <c r="D812" s="631"/>
      <c r="E812" s="632"/>
    </row>
    <row r="813" spans="1:5" x14ac:dyDescent="0.25">
      <c r="A813" s="628"/>
      <c r="B813" s="629"/>
      <c r="C813" s="630"/>
      <c r="D813" s="631"/>
      <c r="E813" s="632"/>
    </row>
    <row r="814" spans="1:5" x14ac:dyDescent="0.25">
      <c r="A814" s="628"/>
      <c r="B814" s="629"/>
      <c r="C814" s="630"/>
      <c r="D814" s="631"/>
      <c r="E814" s="632"/>
    </row>
    <row r="815" spans="1:5" x14ac:dyDescent="0.25">
      <c r="A815" s="628"/>
      <c r="B815" s="629"/>
      <c r="C815" s="630"/>
      <c r="D815" s="631"/>
      <c r="E815" s="632"/>
    </row>
    <row r="816" spans="1:5" x14ac:dyDescent="0.25">
      <c r="A816" s="628"/>
      <c r="B816" s="629"/>
      <c r="C816" s="630"/>
      <c r="D816" s="631"/>
      <c r="E816" s="632"/>
    </row>
    <row r="817" spans="1:5" x14ac:dyDescent="0.25">
      <c r="A817" s="628"/>
      <c r="B817" s="629"/>
      <c r="C817" s="630"/>
      <c r="D817" s="631"/>
      <c r="E817" s="632"/>
    </row>
    <row r="818" spans="1:5" x14ac:dyDescent="0.25">
      <c r="A818" s="628"/>
      <c r="B818" s="629"/>
      <c r="C818" s="630"/>
      <c r="D818" s="631"/>
      <c r="E818" s="632"/>
    </row>
    <row r="819" spans="1:5" x14ac:dyDescent="0.25">
      <c r="A819" s="628"/>
      <c r="B819" s="629"/>
      <c r="C819" s="630"/>
      <c r="D819" s="631"/>
      <c r="E819" s="632"/>
    </row>
    <row r="820" spans="1:5" x14ac:dyDescent="0.25">
      <c r="A820" s="628"/>
      <c r="B820" s="629"/>
      <c r="C820" s="630"/>
      <c r="D820" s="631"/>
      <c r="E820" s="632"/>
    </row>
    <row r="821" spans="1:5" x14ac:dyDescent="0.25">
      <c r="A821" s="628"/>
      <c r="B821" s="629"/>
      <c r="C821" s="630"/>
      <c r="D821" s="631"/>
      <c r="E821" s="632"/>
    </row>
    <row r="822" spans="1:5" x14ac:dyDescent="0.25">
      <c r="A822" s="628"/>
      <c r="B822" s="629"/>
      <c r="C822" s="630"/>
      <c r="D822" s="631"/>
      <c r="E822" s="632"/>
    </row>
    <row r="823" spans="1:5" x14ac:dyDescent="0.25">
      <c r="A823" s="628"/>
      <c r="B823" s="629"/>
      <c r="C823" s="630"/>
      <c r="D823" s="631"/>
      <c r="E823" s="632"/>
    </row>
    <row r="824" spans="1:5" x14ac:dyDescent="0.25">
      <c r="A824" s="628"/>
      <c r="B824" s="629"/>
      <c r="C824" s="630"/>
      <c r="D824" s="631"/>
      <c r="E824" s="632"/>
    </row>
    <row r="825" spans="1:5" x14ac:dyDescent="0.25">
      <c r="A825" s="628"/>
      <c r="B825" s="629"/>
      <c r="C825" s="630"/>
      <c r="D825" s="631"/>
      <c r="E825" s="632"/>
    </row>
    <row r="826" spans="1:5" x14ac:dyDescent="0.25">
      <c r="A826" s="628"/>
      <c r="B826" s="629"/>
      <c r="C826" s="630"/>
      <c r="D826" s="631"/>
      <c r="E826" s="632"/>
    </row>
    <row r="827" spans="1:5" x14ac:dyDescent="0.25">
      <c r="A827" s="628"/>
      <c r="B827" s="629"/>
      <c r="C827" s="630"/>
      <c r="D827" s="631"/>
      <c r="E827" s="632"/>
    </row>
    <row r="828" spans="1:5" x14ac:dyDescent="0.25">
      <c r="A828" s="628"/>
      <c r="B828" s="629"/>
      <c r="C828" s="630"/>
      <c r="D828" s="631"/>
      <c r="E828" s="632"/>
    </row>
    <row r="829" spans="1:5" x14ac:dyDescent="0.25">
      <c r="A829" s="628"/>
      <c r="B829" s="629"/>
      <c r="C829" s="630"/>
      <c r="D829" s="631"/>
      <c r="E829" s="632"/>
    </row>
    <row r="830" spans="1:5" x14ac:dyDescent="0.25">
      <c r="A830" s="628"/>
      <c r="B830" s="629"/>
      <c r="C830" s="630"/>
      <c r="D830" s="631"/>
      <c r="E830" s="632"/>
    </row>
    <row r="831" spans="1:5" x14ac:dyDescent="0.25">
      <c r="A831" s="628"/>
      <c r="B831" s="629"/>
      <c r="C831" s="630"/>
      <c r="D831" s="631"/>
      <c r="E831" s="632"/>
    </row>
    <row r="832" spans="1:5" x14ac:dyDescent="0.25">
      <c r="A832" s="628"/>
      <c r="B832" s="629"/>
      <c r="C832" s="630"/>
      <c r="D832" s="631"/>
      <c r="E832" s="632"/>
    </row>
    <row r="833" spans="1:5" x14ac:dyDescent="0.25">
      <c r="A833" s="628"/>
      <c r="B833" s="629"/>
      <c r="C833" s="630"/>
      <c r="D833" s="631"/>
      <c r="E833" s="632"/>
    </row>
    <row r="834" spans="1:5" x14ac:dyDescent="0.25">
      <c r="A834" s="628"/>
      <c r="B834" s="629"/>
      <c r="C834" s="630"/>
      <c r="D834" s="631"/>
      <c r="E834" s="632"/>
    </row>
    <row r="835" spans="1:5" x14ac:dyDescent="0.25">
      <c r="A835" s="628"/>
      <c r="B835" s="629"/>
      <c r="C835" s="630"/>
      <c r="D835" s="631"/>
      <c r="E835" s="632"/>
    </row>
    <row r="836" spans="1:5" x14ac:dyDescent="0.25">
      <c r="A836" s="628"/>
      <c r="B836" s="629"/>
      <c r="C836" s="630"/>
      <c r="D836" s="631"/>
      <c r="E836" s="632"/>
    </row>
    <row r="837" spans="1:5" x14ac:dyDescent="0.25">
      <c r="A837" s="628"/>
      <c r="B837" s="629"/>
      <c r="C837" s="630"/>
      <c r="D837" s="631"/>
      <c r="E837" s="632"/>
    </row>
    <row r="838" spans="1:5" x14ac:dyDescent="0.25">
      <c r="A838" s="628"/>
      <c r="B838" s="629"/>
      <c r="C838" s="630"/>
      <c r="D838" s="631"/>
      <c r="E838" s="632"/>
    </row>
    <row r="839" spans="1:5" x14ac:dyDescent="0.25">
      <c r="A839" s="628"/>
      <c r="B839" s="629"/>
      <c r="C839" s="630"/>
      <c r="D839" s="631"/>
      <c r="E839" s="632"/>
    </row>
    <row r="840" spans="1:5" x14ac:dyDescent="0.25">
      <c r="A840" s="628"/>
      <c r="B840" s="629"/>
      <c r="C840" s="630"/>
      <c r="D840" s="631"/>
      <c r="E840" s="632"/>
    </row>
    <row r="841" spans="1:5" x14ac:dyDescent="0.25">
      <c r="A841" s="628"/>
      <c r="B841" s="629"/>
      <c r="C841" s="630"/>
      <c r="D841" s="631"/>
      <c r="E841" s="632"/>
    </row>
    <row r="842" spans="1:5" x14ac:dyDescent="0.25">
      <c r="A842" s="628"/>
      <c r="B842" s="629"/>
      <c r="C842" s="630"/>
      <c r="D842" s="631"/>
      <c r="E842" s="632"/>
    </row>
    <row r="843" spans="1:5" x14ac:dyDescent="0.25">
      <c r="A843" s="628"/>
      <c r="B843" s="629"/>
      <c r="C843" s="630"/>
      <c r="D843" s="631"/>
      <c r="E843" s="632"/>
    </row>
    <row r="844" spans="1:5" x14ac:dyDescent="0.25">
      <c r="A844" s="628"/>
      <c r="B844" s="629"/>
      <c r="C844" s="630"/>
      <c r="D844" s="631"/>
      <c r="E844" s="632"/>
    </row>
    <row r="845" spans="1:5" x14ac:dyDescent="0.25">
      <c r="A845" s="628"/>
      <c r="B845" s="629"/>
      <c r="C845" s="630"/>
      <c r="D845" s="631"/>
      <c r="E845" s="632"/>
    </row>
    <row r="846" spans="1:5" x14ac:dyDescent="0.25">
      <c r="A846" s="628"/>
      <c r="B846" s="629"/>
      <c r="C846" s="630"/>
      <c r="D846" s="631"/>
      <c r="E846" s="632"/>
    </row>
    <row r="847" spans="1:5" x14ac:dyDescent="0.25">
      <c r="A847" s="628"/>
      <c r="B847" s="629"/>
      <c r="C847" s="630"/>
      <c r="D847" s="631"/>
      <c r="E847" s="632"/>
    </row>
    <row r="848" spans="1:5" x14ac:dyDescent="0.25">
      <c r="A848" s="628"/>
      <c r="B848" s="629"/>
      <c r="C848" s="630"/>
      <c r="D848" s="631"/>
      <c r="E848" s="632"/>
    </row>
    <row r="849" spans="1:5" x14ac:dyDescent="0.25">
      <c r="A849" s="628"/>
      <c r="B849" s="629"/>
      <c r="C849" s="630"/>
      <c r="D849" s="631"/>
      <c r="E849" s="632"/>
    </row>
    <row r="850" spans="1:5" x14ac:dyDescent="0.25">
      <c r="A850" s="628"/>
      <c r="B850" s="629"/>
      <c r="C850" s="630"/>
      <c r="D850" s="631"/>
      <c r="E850" s="632"/>
    </row>
    <row r="851" spans="1:5" x14ac:dyDescent="0.25">
      <c r="A851" s="628"/>
      <c r="B851" s="629"/>
      <c r="C851" s="630"/>
      <c r="D851" s="631"/>
      <c r="E851" s="632"/>
    </row>
    <row r="852" spans="1:5" x14ac:dyDescent="0.25">
      <c r="A852" s="628"/>
      <c r="B852" s="629"/>
      <c r="C852" s="630"/>
      <c r="D852" s="631"/>
      <c r="E852" s="632"/>
    </row>
    <row r="853" spans="1:5" x14ac:dyDescent="0.25">
      <c r="A853" s="628"/>
      <c r="B853" s="629"/>
      <c r="C853" s="630"/>
      <c r="D853" s="631"/>
      <c r="E853" s="632"/>
    </row>
    <row r="854" spans="1:5" x14ac:dyDescent="0.25">
      <c r="A854" s="628"/>
      <c r="B854" s="629"/>
      <c r="C854" s="630"/>
      <c r="D854" s="631"/>
      <c r="E854" s="632"/>
    </row>
    <row r="855" spans="1:5" x14ac:dyDescent="0.25">
      <c r="A855" s="628"/>
      <c r="B855" s="629"/>
      <c r="C855" s="630"/>
      <c r="D855" s="631"/>
      <c r="E855" s="632"/>
    </row>
    <row r="856" spans="1:5" x14ac:dyDescent="0.25">
      <c r="A856" s="628"/>
      <c r="B856" s="629"/>
      <c r="C856" s="630"/>
      <c r="D856" s="631"/>
      <c r="E856" s="632"/>
    </row>
    <row r="857" spans="1:5" x14ac:dyDescent="0.25">
      <c r="A857" s="628"/>
      <c r="B857" s="629"/>
      <c r="C857" s="630"/>
      <c r="D857" s="631"/>
      <c r="E857" s="632"/>
    </row>
    <row r="858" spans="1:5" x14ac:dyDescent="0.25">
      <c r="A858" s="628"/>
      <c r="B858" s="629"/>
      <c r="C858" s="630"/>
      <c r="D858" s="631"/>
      <c r="E858" s="632"/>
    </row>
    <row r="859" spans="1:5" x14ac:dyDescent="0.25">
      <c r="A859" s="628"/>
      <c r="B859" s="629"/>
      <c r="C859" s="630"/>
      <c r="D859" s="631"/>
      <c r="E859" s="632"/>
    </row>
    <row r="860" spans="1:5" x14ac:dyDescent="0.25">
      <c r="A860" s="628"/>
      <c r="B860" s="629"/>
      <c r="C860" s="630"/>
      <c r="D860" s="631"/>
      <c r="E860" s="632"/>
    </row>
    <row r="861" spans="1:5" x14ac:dyDescent="0.25">
      <c r="A861" s="628"/>
      <c r="B861" s="629"/>
      <c r="C861" s="630"/>
      <c r="D861" s="631"/>
      <c r="E861" s="632"/>
    </row>
    <row r="862" spans="1:5" x14ac:dyDescent="0.25">
      <c r="A862" s="628"/>
      <c r="B862" s="629"/>
      <c r="C862" s="630"/>
      <c r="D862" s="631"/>
      <c r="E862" s="632"/>
    </row>
    <row r="863" spans="1:5" x14ac:dyDescent="0.25">
      <c r="A863" s="628"/>
      <c r="B863" s="629"/>
      <c r="C863" s="630"/>
      <c r="D863" s="631"/>
      <c r="E863" s="632"/>
    </row>
    <row r="864" spans="1:5" x14ac:dyDescent="0.25">
      <c r="A864" s="628"/>
      <c r="B864" s="629"/>
      <c r="C864" s="630"/>
      <c r="D864" s="631"/>
      <c r="E864" s="632"/>
    </row>
    <row r="865" spans="1:5" x14ac:dyDescent="0.25">
      <c r="A865" s="628"/>
      <c r="B865" s="629"/>
      <c r="C865" s="630"/>
      <c r="D865" s="631"/>
      <c r="E865" s="632"/>
    </row>
    <row r="866" spans="1:5" x14ac:dyDescent="0.25">
      <c r="A866" s="628"/>
      <c r="B866" s="629"/>
      <c r="C866" s="630"/>
      <c r="D866" s="631"/>
      <c r="E866" s="632"/>
    </row>
    <row r="867" spans="1:5" x14ac:dyDescent="0.25">
      <c r="A867" s="628"/>
      <c r="B867" s="629"/>
      <c r="C867" s="630"/>
      <c r="D867" s="631"/>
      <c r="E867" s="632"/>
    </row>
    <row r="868" spans="1:5" x14ac:dyDescent="0.25">
      <c r="A868" s="628"/>
      <c r="B868" s="629"/>
      <c r="C868" s="630"/>
      <c r="D868" s="631"/>
      <c r="E868" s="632"/>
    </row>
    <row r="869" spans="1:5" x14ac:dyDescent="0.25">
      <c r="A869" s="628"/>
      <c r="B869" s="629"/>
      <c r="C869" s="630"/>
      <c r="D869" s="631"/>
      <c r="E869" s="632"/>
    </row>
    <row r="870" spans="1:5" x14ac:dyDescent="0.25">
      <c r="A870" s="628"/>
      <c r="B870" s="629"/>
      <c r="C870" s="630"/>
      <c r="D870" s="631"/>
      <c r="E870" s="632"/>
    </row>
    <row r="871" spans="1:5" x14ac:dyDescent="0.25">
      <c r="A871" s="628"/>
      <c r="B871" s="629"/>
      <c r="C871" s="630"/>
      <c r="D871" s="631"/>
      <c r="E871" s="632"/>
    </row>
    <row r="872" spans="1:5" x14ac:dyDescent="0.25">
      <c r="A872" s="628"/>
      <c r="B872" s="629"/>
      <c r="C872" s="630"/>
      <c r="D872" s="631"/>
      <c r="E872" s="632"/>
    </row>
    <row r="873" spans="1:5" x14ac:dyDescent="0.25">
      <c r="A873" s="628"/>
      <c r="B873" s="629"/>
      <c r="C873" s="630"/>
      <c r="D873" s="631"/>
      <c r="E873" s="632"/>
    </row>
    <row r="874" spans="1:5" x14ac:dyDescent="0.25">
      <c r="A874" s="628"/>
      <c r="B874" s="629"/>
      <c r="C874" s="630"/>
      <c r="D874" s="631"/>
      <c r="E874" s="632"/>
    </row>
    <row r="875" spans="1:5" x14ac:dyDescent="0.25">
      <c r="A875" s="628"/>
      <c r="B875" s="629"/>
      <c r="C875" s="630"/>
      <c r="D875" s="631"/>
      <c r="E875" s="632"/>
    </row>
    <row r="876" spans="1:5" x14ac:dyDescent="0.25">
      <c r="A876" s="628"/>
      <c r="B876" s="629"/>
      <c r="C876" s="630"/>
      <c r="D876" s="631"/>
      <c r="E876" s="632"/>
    </row>
    <row r="877" spans="1:5" x14ac:dyDescent="0.25">
      <c r="A877" s="628"/>
      <c r="B877" s="629"/>
      <c r="C877" s="630"/>
      <c r="D877" s="631"/>
      <c r="E877" s="632"/>
    </row>
    <row r="878" spans="1:5" x14ac:dyDescent="0.25">
      <c r="A878" s="628"/>
      <c r="B878" s="629"/>
      <c r="C878" s="630"/>
      <c r="D878" s="631"/>
      <c r="E878" s="632"/>
    </row>
    <row r="879" spans="1:5" x14ac:dyDescent="0.25">
      <c r="A879" s="628"/>
      <c r="B879" s="629"/>
      <c r="C879" s="630"/>
      <c r="D879" s="631"/>
      <c r="E879" s="632"/>
    </row>
    <row r="880" spans="1:5" x14ac:dyDescent="0.25">
      <c r="A880" s="628"/>
      <c r="B880" s="629"/>
      <c r="C880" s="630"/>
      <c r="D880" s="631"/>
      <c r="E880" s="632"/>
    </row>
    <row r="881" spans="1:5" x14ac:dyDescent="0.25">
      <c r="A881" s="628"/>
      <c r="B881" s="629"/>
      <c r="C881" s="630"/>
      <c r="D881" s="631"/>
      <c r="E881" s="632"/>
    </row>
    <row r="882" spans="1:5" x14ac:dyDescent="0.25">
      <c r="A882" s="628"/>
      <c r="B882" s="629"/>
      <c r="C882" s="630"/>
      <c r="D882" s="631"/>
      <c r="E882" s="632"/>
    </row>
    <row r="883" spans="1:5" x14ac:dyDescent="0.25">
      <c r="A883" s="628"/>
      <c r="B883" s="629"/>
      <c r="C883" s="630"/>
      <c r="D883" s="631"/>
      <c r="E883" s="632"/>
    </row>
    <row r="884" spans="1:5" x14ac:dyDescent="0.25">
      <c r="A884" s="628"/>
      <c r="B884" s="629"/>
      <c r="C884" s="630"/>
      <c r="D884" s="631"/>
      <c r="E884" s="632"/>
    </row>
    <row r="885" spans="1:5" x14ac:dyDescent="0.25">
      <c r="A885" s="628"/>
      <c r="B885" s="629"/>
      <c r="C885" s="630"/>
      <c r="D885" s="631"/>
      <c r="E885" s="632"/>
    </row>
    <row r="886" spans="1:5" x14ac:dyDescent="0.25">
      <c r="A886" s="628"/>
      <c r="B886" s="629"/>
      <c r="C886" s="630"/>
      <c r="D886" s="631"/>
      <c r="E886" s="632"/>
    </row>
    <row r="887" spans="1:5" x14ac:dyDescent="0.25">
      <c r="A887" s="628"/>
      <c r="B887" s="629"/>
      <c r="C887" s="630"/>
      <c r="D887" s="631"/>
      <c r="E887" s="632"/>
    </row>
    <row r="888" spans="1:5" x14ac:dyDescent="0.25">
      <c r="A888" s="628"/>
      <c r="B888" s="629"/>
      <c r="C888" s="630"/>
      <c r="D888" s="631"/>
      <c r="E888" s="632"/>
    </row>
    <row r="889" spans="1:5" x14ac:dyDescent="0.25">
      <c r="A889" s="628"/>
      <c r="B889" s="629"/>
      <c r="C889" s="630"/>
      <c r="D889" s="631"/>
      <c r="E889" s="632"/>
    </row>
    <row r="890" spans="1:5" x14ac:dyDescent="0.25">
      <c r="A890" s="628"/>
      <c r="B890" s="629"/>
      <c r="C890" s="630"/>
      <c r="D890" s="631"/>
      <c r="E890" s="632"/>
    </row>
    <row r="891" spans="1:5" x14ac:dyDescent="0.25">
      <c r="A891" s="628"/>
      <c r="B891" s="629"/>
      <c r="C891" s="630"/>
      <c r="D891" s="631"/>
      <c r="E891" s="632"/>
    </row>
    <row r="892" spans="1:5" x14ac:dyDescent="0.25">
      <c r="A892" s="628"/>
      <c r="B892" s="629"/>
      <c r="C892" s="630"/>
      <c r="D892" s="631"/>
      <c r="E892" s="632"/>
    </row>
    <row r="893" spans="1:5" x14ac:dyDescent="0.25">
      <c r="A893" s="628"/>
      <c r="B893" s="629"/>
      <c r="C893" s="630"/>
      <c r="D893" s="631"/>
      <c r="E893" s="632"/>
    </row>
    <row r="894" spans="1:5" x14ac:dyDescent="0.25">
      <c r="A894" s="628"/>
      <c r="B894" s="629"/>
      <c r="C894" s="630"/>
      <c r="D894" s="631"/>
      <c r="E894" s="632"/>
    </row>
    <row r="895" spans="1:5" x14ac:dyDescent="0.25">
      <c r="A895" s="628"/>
      <c r="B895" s="629"/>
      <c r="C895" s="630"/>
      <c r="D895" s="631"/>
      <c r="E895" s="632"/>
    </row>
    <row r="896" spans="1:5" x14ac:dyDescent="0.25">
      <c r="A896" s="628"/>
      <c r="B896" s="629"/>
      <c r="C896" s="630"/>
      <c r="D896" s="631"/>
      <c r="E896" s="632"/>
    </row>
    <row r="897" spans="1:5" x14ac:dyDescent="0.25">
      <c r="A897" s="628"/>
      <c r="B897" s="629"/>
      <c r="C897" s="630"/>
      <c r="D897" s="631"/>
      <c r="E897" s="632"/>
    </row>
    <row r="898" spans="1:5" x14ac:dyDescent="0.25">
      <c r="A898" s="628"/>
      <c r="B898" s="629"/>
      <c r="C898" s="630"/>
      <c r="D898" s="631"/>
      <c r="E898" s="632"/>
    </row>
    <row r="899" spans="1:5" x14ac:dyDescent="0.25">
      <c r="A899" s="628"/>
      <c r="B899" s="629"/>
      <c r="C899" s="630"/>
      <c r="D899" s="631"/>
      <c r="E899" s="632"/>
    </row>
    <row r="900" spans="1:5" x14ac:dyDescent="0.25">
      <c r="A900" s="628"/>
      <c r="B900" s="629"/>
      <c r="C900" s="630"/>
      <c r="D900" s="631"/>
      <c r="E900" s="632"/>
    </row>
    <row r="901" spans="1:5" x14ac:dyDescent="0.25">
      <c r="A901" s="628"/>
      <c r="B901" s="629"/>
      <c r="C901" s="630"/>
      <c r="D901" s="631"/>
      <c r="E901" s="632"/>
    </row>
    <row r="902" spans="1:5" x14ac:dyDescent="0.25">
      <c r="A902" s="628"/>
      <c r="B902" s="629"/>
      <c r="C902" s="630"/>
      <c r="D902" s="631"/>
      <c r="E902" s="632"/>
    </row>
    <row r="903" spans="1:5" x14ac:dyDescent="0.25">
      <c r="A903" s="628"/>
      <c r="B903" s="629"/>
      <c r="C903" s="630"/>
      <c r="D903" s="631"/>
      <c r="E903" s="632"/>
    </row>
    <row r="904" spans="1:5" x14ac:dyDescent="0.25">
      <c r="A904" s="628"/>
      <c r="B904" s="629"/>
      <c r="C904" s="630"/>
      <c r="D904" s="631"/>
      <c r="E904" s="632"/>
    </row>
    <row r="905" spans="1:5" x14ac:dyDescent="0.25">
      <c r="A905" s="628"/>
      <c r="B905" s="629"/>
      <c r="C905" s="630"/>
      <c r="D905" s="631"/>
      <c r="E905" s="632"/>
    </row>
    <row r="906" spans="1:5" x14ac:dyDescent="0.25">
      <c r="A906" s="628"/>
      <c r="B906" s="629"/>
      <c r="C906" s="630"/>
      <c r="D906" s="631"/>
      <c r="E906" s="632"/>
    </row>
    <row r="907" spans="1:5" x14ac:dyDescent="0.25">
      <c r="A907" s="628"/>
      <c r="B907" s="629"/>
      <c r="C907" s="630"/>
      <c r="D907" s="631"/>
      <c r="E907" s="632"/>
    </row>
    <row r="908" spans="1:5" x14ac:dyDescent="0.25">
      <c r="A908" s="628"/>
      <c r="B908" s="629"/>
      <c r="C908" s="630"/>
      <c r="D908" s="631"/>
      <c r="E908" s="632"/>
    </row>
    <row r="909" spans="1:5" x14ac:dyDescent="0.25">
      <c r="A909" s="628"/>
      <c r="B909" s="629"/>
      <c r="C909" s="630"/>
      <c r="D909" s="631"/>
      <c r="E909" s="632"/>
    </row>
    <row r="910" spans="1:5" x14ac:dyDescent="0.25">
      <c r="A910" s="628"/>
      <c r="B910" s="629"/>
      <c r="C910" s="630"/>
      <c r="D910" s="631"/>
      <c r="E910" s="632"/>
    </row>
    <row r="911" spans="1:5" x14ac:dyDescent="0.25">
      <c r="A911" s="628"/>
      <c r="B911" s="629"/>
      <c r="C911" s="630"/>
      <c r="D911" s="631"/>
      <c r="E911" s="632"/>
    </row>
    <row r="912" spans="1:5" x14ac:dyDescent="0.25">
      <c r="A912" s="628"/>
      <c r="B912" s="629"/>
      <c r="C912" s="630"/>
      <c r="D912" s="631"/>
      <c r="E912" s="632"/>
    </row>
    <row r="913" spans="1:5" x14ac:dyDescent="0.25">
      <c r="A913" s="628"/>
      <c r="B913" s="629"/>
      <c r="C913" s="630"/>
      <c r="D913" s="631"/>
      <c r="E913" s="632"/>
    </row>
    <row r="914" spans="1:5" x14ac:dyDescent="0.25">
      <c r="A914" s="628"/>
      <c r="B914" s="629"/>
      <c r="C914" s="630"/>
      <c r="D914" s="631"/>
      <c r="E914" s="632"/>
    </row>
    <row r="915" spans="1:5" x14ac:dyDescent="0.25">
      <c r="A915" s="628"/>
      <c r="B915" s="629"/>
      <c r="C915" s="630"/>
      <c r="D915" s="631"/>
      <c r="E915" s="632"/>
    </row>
    <row r="916" spans="1:5" x14ac:dyDescent="0.25">
      <c r="A916" s="628"/>
      <c r="B916" s="629"/>
      <c r="C916" s="630"/>
      <c r="D916" s="631"/>
      <c r="E916" s="632"/>
    </row>
    <row r="917" spans="1:5" x14ac:dyDescent="0.25">
      <c r="A917" s="628"/>
      <c r="B917" s="629"/>
      <c r="C917" s="630"/>
      <c r="D917" s="631"/>
      <c r="E917" s="632"/>
    </row>
    <row r="918" spans="1:5" x14ac:dyDescent="0.25">
      <c r="A918" s="628"/>
      <c r="B918" s="629"/>
      <c r="C918" s="630"/>
      <c r="D918" s="631"/>
      <c r="E918" s="632"/>
    </row>
    <row r="919" spans="1:5" x14ac:dyDescent="0.25">
      <c r="A919" s="628"/>
      <c r="B919" s="629"/>
      <c r="C919" s="630"/>
      <c r="D919" s="631"/>
      <c r="E919" s="632"/>
    </row>
    <row r="920" spans="1:5" x14ac:dyDescent="0.25">
      <c r="A920" s="628"/>
      <c r="B920" s="629"/>
      <c r="C920" s="630"/>
      <c r="D920" s="631"/>
      <c r="E920" s="632"/>
    </row>
    <row r="921" spans="1:5" x14ac:dyDescent="0.25">
      <c r="A921" s="628"/>
      <c r="B921" s="629"/>
      <c r="C921" s="630"/>
      <c r="D921" s="631"/>
      <c r="E921" s="632"/>
    </row>
    <row r="922" spans="1:5" x14ac:dyDescent="0.25">
      <c r="A922" s="628"/>
      <c r="B922" s="629"/>
      <c r="C922" s="630"/>
      <c r="D922" s="631"/>
      <c r="E922" s="632"/>
    </row>
    <row r="923" spans="1:5" x14ac:dyDescent="0.25">
      <c r="A923" s="628"/>
      <c r="B923" s="629"/>
      <c r="C923" s="630"/>
      <c r="D923" s="631"/>
      <c r="E923" s="632"/>
    </row>
    <row r="924" spans="1:5" x14ac:dyDescent="0.25">
      <c r="A924" s="628"/>
      <c r="B924" s="629"/>
      <c r="C924" s="630"/>
      <c r="D924" s="631"/>
      <c r="E924" s="632"/>
    </row>
    <row r="925" spans="1:5" x14ac:dyDescent="0.25">
      <c r="A925" s="628"/>
      <c r="B925" s="629"/>
      <c r="C925" s="630"/>
      <c r="D925" s="631"/>
      <c r="E925" s="632"/>
    </row>
    <row r="926" spans="1:5" x14ac:dyDescent="0.25">
      <c r="A926" s="628"/>
      <c r="B926" s="629"/>
      <c r="C926" s="630"/>
      <c r="D926" s="631"/>
      <c r="E926" s="632"/>
    </row>
    <row r="927" spans="1:5" x14ac:dyDescent="0.25">
      <c r="A927" s="628"/>
      <c r="B927" s="629"/>
      <c r="C927" s="630"/>
      <c r="D927" s="631"/>
      <c r="E927" s="632"/>
    </row>
    <row r="928" spans="1:5" x14ac:dyDescent="0.25">
      <c r="A928" s="628"/>
      <c r="B928" s="629"/>
      <c r="C928" s="630"/>
      <c r="D928" s="631"/>
      <c r="E928" s="632"/>
    </row>
    <row r="929" spans="1:5" x14ac:dyDescent="0.25">
      <c r="A929" s="628"/>
      <c r="B929" s="629"/>
      <c r="C929" s="630"/>
      <c r="D929" s="631"/>
      <c r="E929" s="632"/>
    </row>
    <row r="930" spans="1:5" x14ac:dyDescent="0.25">
      <c r="A930" s="628"/>
      <c r="B930" s="629"/>
      <c r="C930" s="630"/>
      <c r="D930" s="631"/>
      <c r="E930" s="632"/>
    </row>
    <row r="931" spans="1:5" x14ac:dyDescent="0.25">
      <c r="A931" s="628"/>
      <c r="B931" s="629"/>
      <c r="C931" s="630"/>
      <c r="D931" s="631"/>
      <c r="E931" s="632"/>
    </row>
    <row r="932" spans="1:5" x14ac:dyDescent="0.25">
      <c r="A932" s="628"/>
      <c r="B932" s="629"/>
      <c r="C932" s="630"/>
      <c r="D932" s="631"/>
      <c r="E932" s="632"/>
    </row>
    <row r="933" spans="1:5" x14ac:dyDescent="0.25">
      <c r="A933" s="628"/>
      <c r="B933" s="629"/>
      <c r="C933" s="630"/>
      <c r="D933" s="631"/>
      <c r="E933" s="632"/>
    </row>
    <row r="934" spans="1:5" x14ac:dyDescent="0.25">
      <c r="A934" s="628"/>
      <c r="B934" s="629"/>
      <c r="C934" s="630"/>
      <c r="D934" s="631"/>
      <c r="E934" s="632"/>
    </row>
    <row r="935" spans="1:5" x14ac:dyDescent="0.25">
      <c r="A935" s="628"/>
      <c r="B935" s="629"/>
      <c r="C935" s="630"/>
      <c r="D935" s="631"/>
      <c r="E935" s="632"/>
    </row>
    <row r="936" spans="1:5" x14ac:dyDescent="0.25">
      <c r="A936" s="628"/>
      <c r="B936" s="629"/>
      <c r="C936" s="630"/>
      <c r="D936" s="631"/>
      <c r="E936" s="632"/>
    </row>
    <row r="937" spans="1:5" x14ac:dyDescent="0.25">
      <c r="A937" s="628"/>
      <c r="B937" s="629"/>
      <c r="C937" s="630"/>
      <c r="D937" s="631"/>
      <c r="E937" s="632"/>
    </row>
    <row r="938" spans="1:5" x14ac:dyDescent="0.25">
      <c r="A938" s="628"/>
      <c r="B938" s="629"/>
      <c r="C938" s="630"/>
      <c r="D938" s="631"/>
      <c r="E938" s="632"/>
    </row>
    <row r="939" spans="1:5" x14ac:dyDescent="0.25">
      <c r="A939" s="628"/>
      <c r="B939" s="629"/>
      <c r="C939" s="630"/>
      <c r="D939" s="631"/>
      <c r="E939" s="632"/>
    </row>
    <row r="940" spans="1:5" x14ac:dyDescent="0.25">
      <c r="A940" s="628"/>
      <c r="B940" s="629"/>
      <c r="C940" s="630"/>
      <c r="D940" s="631"/>
      <c r="E940" s="632"/>
    </row>
    <row r="941" spans="1:5" x14ac:dyDescent="0.25">
      <c r="A941" s="628"/>
      <c r="B941" s="629"/>
      <c r="C941" s="630"/>
      <c r="D941" s="631"/>
      <c r="E941" s="632"/>
    </row>
    <row r="942" spans="1:5" x14ac:dyDescent="0.25">
      <c r="A942" s="628"/>
      <c r="B942" s="629"/>
      <c r="C942" s="630"/>
      <c r="D942" s="631"/>
      <c r="E942" s="632"/>
    </row>
    <row r="943" spans="1:5" x14ac:dyDescent="0.25">
      <c r="A943" s="628"/>
      <c r="B943" s="629"/>
      <c r="C943" s="630"/>
      <c r="D943" s="631"/>
      <c r="E943" s="632"/>
    </row>
    <row r="944" spans="1:5" x14ac:dyDescent="0.25">
      <c r="A944" s="628"/>
      <c r="B944" s="629"/>
      <c r="C944" s="630"/>
      <c r="D944" s="631"/>
      <c r="E944" s="632"/>
    </row>
    <row r="945" spans="1:5" x14ac:dyDescent="0.25">
      <c r="A945" s="628"/>
      <c r="B945" s="629"/>
      <c r="C945" s="630"/>
      <c r="D945" s="631"/>
      <c r="E945" s="632"/>
    </row>
    <row r="946" spans="1:5" x14ac:dyDescent="0.25">
      <c r="A946" s="628"/>
      <c r="B946" s="629"/>
      <c r="C946" s="630"/>
      <c r="D946" s="631"/>
      <c r="E946" s="632"/>
    </row>
    <row r="947" spans="1:5" x14ac:dyDescent="0.25">
      <c r="A947" s="628"/>
      <c r="B947" s="629"/>
      <c r="C947" s="630"/>
      <c r="D947" s="631"/>
      <c r="E947" s="632"/>
    </row>
    <row r="948" spans="1:5" x14ac:dyDescent="0.25">
      <c r="A948" s="628"/>
      <c r="B948" s="629"/>
      <c r="C948" s="630"/>
      <c r="D948" s="631"/>
      <c r="E948" s="632"/>
    </row>
    <row r="949" spans="1:5" x14ac:dyDescent="0.25">
      <c r="A949" s="628"/>
      <c r="B949" s="629"/>
      <c r="C949" s="630"/>
      <c r="D949" s="631"/>
      <c r="E949" s="632"/>
    </row>
    <row r="950" spans="1:5" x14ac:dyDescent="0.25">
      <c r="A950" s="628"/>
      <c r="B950" s="629"/>
      <c r="C950" s="630"/>
      <c r="D950" s="631"/>
      <c r="E950" s="632"/>
    </row>
    <row r="951" spans="1:5" x14ac:dyDescent="0.25">
      <c r="A951" s="628"/>
      <c r="B951" s="629"/>
      <c r="C951" s="630"/>
      <c r="D951" s="631"/>
      <c r="E951" s="632"/>
    </row>
    <row r="952" spans="1:5" x14ac:dyDescent="0.25">
      <c r="A952" s="628"/>
      <c r="B952" s="629"/>
      <c r="C952" s="630"/>
      <c r="D952" s="631"/>
      <c r="E952" s="632"/>
    </row>
    <row r="953" spans="1:5" x14ac:dyDescent="0.25">
      <c r="A953" s="628"/>
      <c r="B953" s="629"/>
      <c r="C953" s="630"/>
      <c r="D953" s="631"/>
      <c r="E953" s="632"/>
    </row>
    <row r="954" spans="1:5" x14ac:dyDescent="0.25">
      <c r="A954" s="628"/>
      <c r="B954" s="629"/>
      <c r="C954" s="630"/>
      <c r="D954" s="631"/>
      <c r="E954" s="632"/>
    </row>
    <row r="955" spans="1:5" x14ac:dyDescent="0.25">
      <c r="A955" s="628"/>
      <c r="B955" s="629"/>
      <c r="C955" s="630"/>
      <c r="D955" s="631"/>
      <c r="E955" s="632"/>
    </row>
    <row r="956" spans="1:5" x14ac:dyDescent="0.25">
      <c r="A956" s="628"/>
      <c r="B956" s="629"/>
      <c r="C956" s="630"/>
      <c r="D956" s="631"/>
      <c r="E956" s="632"/>
    </row>
    <row r="957" spans="1:5" x14ac:dyDescent="0.25">
      <c r="A957" s="628"/>
      <c r="B957" s="629"/>
      <c r="C957" s="630"/>
      <c r="D957" s="631"/>
      <c r="E957" s="632"/>
    </row>
    <row r="958" spans="1:5" x14ac:dyDescent="0.25">
      <c r="A958" s="628"/>
      <c r="B958" s="629"/>
      <c r="C958" s="630"/>
      <c r="D958" s="631"/>
      <c r="E958" s="632"/>
    </row>
    <row r="959" spans="1:5" x14ac:dyDescent="0.25">
      <c r="A959" s="628"/>
      <c r="B959" s="629"/>
      <c r="C959" s="630"/>
      <c r="D959" s="631"/>
      <c r="E959" s="632"/>
    </row>
    <row r="960" spans="1:5" x14ac:dyDescent="0.25">
      <c r="A960" s="628"/>
      <c r="B960" s="629"/>
      <c r="C960" s="630"/>
      <c r="D960" s="631"/>
      <c r="E960" s="632"/>
    </row>
    <row r="961" spans="1:5" x14ac:dyDescent="0.25">
      <c r="A961" s="628"/>
      <c r="B961" s="629"/>
      <c r="C961" s="630"/>
      <c r="D961" s="631"/>
      <c r="E961" s="632"/>
    </row>
    <row r="962" spans="1:5" x14ac:dyDescent="0.25">
      <c r="A962" s="628"/>
      <c r="B962" s="629"/>
      <c r="C962" s="630"/>
      <c r="D962" s="631"/>
      <c r="E962" s="632"/>
    </row>
    <row r="963" spans="1:5" x14ac:dyDescent="0.25">
      <c r="A963" s="628"/>
      <c r="B963" s="629"/>
      <c r="C963" s="630"/>
      <c r="D963" s="631"/>
      <c r="E963" s="632"/>
    </row>
    <row r="964" spans="1:5" x14ac:dyDescent="0.25">
      <c r="A964" s="628"/>
      <c r="B964" s="629"/>
      <c r="C964" s="630"/>
      <c r="D964" s="631"/>
      <c r="E964" s="632"/>
    </row>
    <row r="965" spans="1:5" x14ac:dyDescent="0.25">
      <c r="A965" s="628"/>
      <c r="B965" s="629"/>
      <c r="C965" s="630"/>
      <c r="D965" s="631"/>
      <c r="E965" s="632"/>
    </row>
    <row r="966" spans="1:5" x14ac:dyDescent="0.25">
      <c r="A966" s="628"/>
      <c r="B966" s="629"/>
      <c r="C966" s="630"/>
      <c r="D966" s="631"/>
      <c r="E966" s="632"/>
    </row>
    <row r="967" spans="1:5" x14ac:dyDescent="0.25">
      <c r="A967" s="628"/>
      <c r="B967" s="629"/>
      <c r="C967" s="630"/>
      <c r="D967" s="631"/>
      <c r="E967" s="632"/>
    </row>
    <row r="968" spans="1:5" x14ac:dyDescent="0.25">
      <c r="A968" s="628"/>
      <c r="B968" s="629"/>
      <c r="C968" s="630"/>
      <c r="D968" s="631"/>
      <c r="E968" s="632"/>
    </row>
    <row r="969" spans="1:5" x14ac:dyDescent="0.25">
      <c r="A969" s="628"/>
      <c r="B969" s="629"/>
      <c r="C969" s="630"/>
      <c r="D969" s="631"/>
      <c r="E969" s="632"/>
    </row>
    <row r="970" spans="1:5" x14ac:dyDescent="0.25">
      <c r="A970" s="628"/>
      <c r="B970" s="629"/>
      <c r="C970" s="630"/>
      <c r="D970" s="631"/>
      <c r="E970" s="632"/>
    </row>
    <row r="971" spans="1:5" x14ac:dyDescent="0.25">
      <c r="A971" s="628"/>
      <c r="B971" s="629"/>
      <c r="C971" s="630"/>
      <c r="D971" s="631"/>
      <c r="E971" s="632"/>
    </row>
    <row r="972" spans="1:5" x14ac:dyDescent="0.25">
      <c r="A972" s="628"/>
      <c r="B972" s="629"/>
      <c r="C972" s="630"/>
      <c r="D972" s="631"/>
      <c r="E972" s="632"/>
    </row>
    <row r="973" spans="1:5" x14ac:dyDescent="0.25">
      <c r="A973" s="628"/>
      <c r="B973" s="629"/>
      <c r="C973" s="630"/>
      <c r="D973" s="631"/>
      <c r="E973" s="632"/>
    </row>
    <row r="974" spans="1:5" x14ac:dyDescent="0.25">
      <c r="A974" s="628"/>
      <c r="B974" s="629"/>
      <c r="C974" s="630"/>
      <c r="D974" s="631"/>
      <c r="E974" s="632"/>
    </row>
    <row r="975" spans="1:5" x14ac:dyDescent="0.25">
      <c r="A975" s="628"/>
      <c r="B975" s="629"/>
      <c r="C975" s="630"/>
      <c r="D975" s="631"/>
      <c r="E975" s="632"/>
    </row>
    <row r="976" spans="1:5" x14ac:dyDescent="0.25">
      <c r="A976" s="628"/>
      <c r="B976" s="629"/>
      <c r="C976" s="630"/>
      <c r="D976" s="631"/>
      <c r="E976" s="632"/>
    </row>
    <row r="977" spans="1:5" x14ac:dyDescent="0.25">
      <c r="A977" s="628"/>
      <c r="B977" s="629"/>
      <c r="C977" s="630"/>
      <c r="D977" s="631"/>
      <c r="E977" s="632"/>
    </row>
    <row r="978" spans="1:5" x14ac:dyDescent="0.25">
      <c r="A978" s="628"/>
      <c r="B978" s="629"/>
      <c r="C978" s="630"/>
      <c r="D978" s="631"/>
      <c r="E978" s="632"/>
    </row>
    <row r="979" spans="1:5" x14ac:dyDescent="0.25">
      <c r="A979" s="628"/>
      <c r="B979" s="629"/>
      <c r="C979" s="630"/>
      <c r="D979" s="631"/>
      <c r="E979" s="632"/>
    </row>
    <row r="980" spans="1:5" x14ac:dyDescent="0.25">
      <c r="A980" s="628"/>
      <c r="B980" s="629"/>
      <c r="C980" s="630"/>
      <c r="D980" s="631"/>
      <c r="E980" s="632"/>
    </row>
    <row r="981" spans="1:5" x14ac:dyDescent="0.25">
      <c r="A981" s="628"/>
      <c r="B981" s="629"/>
      <c r="C981" s="630"/>
      <c r="D981" s="631"/>
      <c r="E981" s="632"/>
    </row>
    <row r="982" spans="1:5" x14ac:dyDescent="0.25">
      <c r="A982" s="628"/>
      <c r="B982" s="629"/>
      <c r="C982" s="630"/>
      <c r="D982" s="631"/>
      <c r="E982" s="632"/>
    </row>
    <row r="983" spans="1:5" x14ac:dyDescent="0.25">
      <c r="A983" s="628"/>
      <c r="B983" s="629"/>
      <c r="C983" s="630"/>
      <c r="D983" s="631"/>
      <c r="E983" s="632"/>
    </row>
    <row r="984" spans="1:5" x14ac:dyDescent="0.25">
      <c r="A984" s="628"/>
      <c r="B984" s="629"/>
      <c r="C984" s="630"/>
      <c r="D984" s="631"/>
      <c r="E984" s="632"/>
    </row>
    <row r="985" spans="1:5" x14ac:dyDescent="0.25">
      <c r="A985" s="628"/>
      <c r="B985" s="629"/>
      <c r="C985" s="630"/>
      <c r="D985" s="631"/>
      <c r="E985" s="632"/>
    </row>
    <row r="986" spans="1:5" x14ac:dyDescent="0.25">
      <c r="A986" s="628"/>
      <c r="B986" s="629"/>
      <c r="C986" s="630"/>
      <c r="D986" s="631"/>
      <c r="E986" s="632"/>
    </row>
    <row r="987" spans="1:5" x14ac:dyDescent="0.25">
      <c r="A987" s="628"/>
      <c r="B987" s="629"/>
      <c r="C987" s="630"/>
      <c r="D987" s="631"/>
      <c r="E987" s="632"/>
    </row>
    <row r="988" spans="1:5" x14ac:dyDescent="0.25">
      <c r="A988" s="628"/>
      <c r="B988" s="629"/>
      <c r="C988" s="630"/>
      <c r="D988" s="631"/>
      <c r="E988" s="632"/>
    </row>
    <row r="989" spans="1:5" x14ac:dyDescent="0.25">
      <c r="A989" s="628"/>
      <c r="B989" s="629"/>
      <c r="C989" s="630"/>
      <c r="D989" s="631"/>
      <c r="E989" s="632"/>
    </row>
    <row r="990" spans="1:5" x14ac:dyDescent="0.25">
      <c r="A990" s="628"/>
      <c r="B990" s="629"/>
      <c r="C990" s="630"/>
      <c r="D990" s="631"/>
      <c r="E990" s="632"/>
    </row>
    <row r="991" spans="1:5" x14ac:dyDescent="0.25">
      <c r="A991" s="628"/>
      <c r="B991" s="629"/>
      <c r="C991" s="630"/>
      <c r="D991" s="631"/>
      <c r="E991" s="632"/>
    </row>
    <row r="992" spans="1:5" x14ac:dyDescent="0.25">
      <c r="A992" s="628"/>
      <c r="B992" s="629"/>
      <c r="C992" s="630"/>
      <c r="D992" s="631"/>
      <c r="E992" s="632"/>
    </row>
    <row r="993" spans="1:5" x14ac:dyDescent="0.25">
      <c r="A993" s="628"/>
      <c r="B993" s="629"/>
      <c r="C993" s="630"/>
      <c r="D993" s="631"/>
      <c r="E993" s="632"/>
    </row>
    <row r="994" spans="1:5" x14ac:dyDescent="0.25">
      <c r="A994" s="628"/>
      <c r="B994" s="629"/>
      <c r="C994" s="630"/>
      <c r="D994" s="631"/>
      <c r="E994" s="632"/>
    </row>
    <row r="995" spans="1:5" x14ac:dyDescent="0.25">
      <c r="A995" s="628"/>
      <c r="B995" s="629"/>
      <c r="C995" s="630"/>
      <c r="D995" s="631"/>
      <c r="E995" s="632"/>
    </row>
    <row r="996" spans="1:5" x14ac:dyDescent="0.25">
      <c r="A996" s="628"/>
      <c r="B996" s="629"/>
      <c r="C996" s="630"/>
      <c r="D996" s="631"/>
      <c r="E996" s="632"/>
    </row>
    <row r="997" spans="1:5" x14ac:dyDescent="0.25">
      <c r="A997" s="628"/>
      <c r="B997" s="629"/>
      <c r="C997" s="630"/>
      <c r="D997" s="631"/>
      <c r="E997" s="632"/>
    </row>
    <row r="998" spans="1:5" x14ac:dyDescent="0.25">
      <c r="A998" s="628"/>
      <c r="B998" s="629"/>
      <c r="C998" s="630"/>
      <c r="D998" s="631"/>
      <c r="E998" s="632"/>
    </row>
    <row r="999" spans="1:5" x14ac:dyDescent="0.25">
      <c r="A999" s="628"/>
      <c r="B999" s="629"/>
      <c r="C999" s="630"/>
      <c r="D999" s="631"/>
      <c r="E999" s="632"/>
    </row>
    <row r="1000" spans="1:5" ht="15.75" thickBot="1" x14ac:dyDescent="0.3">
      <c r="A1000" s="634"/>
      <c r="B1000" s="635"/>
      <c r="C1000" s="636"/>
      <c r="D1000" s="637"/>
      <c r="E1000" s="638"/>
    </row>
  </sheetData>
  <pageMargins left="0.7" right="0.7" top="0.75" bottom="0.75" header="0.3" footer="0.3"/>
  <pageSetup orientation="landscape" r:id="rId1"/>
  <headerFooter>
    <oddHeader>&amp;L&amp;8Semi-Annual Child Welfare Report&amp;C&amp;14Arizona Department of Child Safety&amp;R&amp;8January 01, 2018 through June 30, 2018</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LIST'!$A$1:$A$8</xm:f>
          </x14:formula1>
          <xm:sqref>C3:C1000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145" zoomScaleNormal="100" zoomScalePageLayoutView="145" workbookViewId="0">
      <selection activeCell="B4" sqref="B4"/>
    </sheetView>
  </sheetViews>
  <sheetFormatPr defaultRowHeight="15" x14ac:dyDescent="0.25"/>
  <sheetData/>
  <pageMargins left="0.7" right="0.7" top="0.75" bottom="0.75" header="0.3" footer="0.3"/>
  <pageSetup orientation="portrait" r:id="rId1"/>
  <headerFooter>
    <oddHeader>&amp;L&amp;8Semi-Annual Child Welfare Report&amp;C&amp;14Arizona Department of Child Safety&amp;R&amp;8January 01, 2018 through June 30, 2018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X32" sqref="X32"/>
    </sheetView>
  </sheetViews>
  <sheetFormatPr defaultRowHeight="15" x14ac:dyDescent="0.25"/>
  <cols>
    <col min="1" max="16384" width="9.140625" style="219"/>
  </cols>
  <sheetData>
    <row r="1" spans="1:1" x14ac:dyDescent="0.25">
      <c r="A1" s="219" t="s">
        <v>419</v>
      </c>
    </row>
    <row r="2" spans="1:1" x14ac:dyDescent="0.25">
      <c r="A2" s="219" t="s">
        <v>420</v>
      </c>
    </row>
    <row r="3" spans="1:1" x14ac:dyDescent="0.25">
      <c r="A3" s="219" t="s">
        <v>421</v>
      </c>
    </row>
    <row r="4" spans="1:1" x14ac:dyDescent="0.25">
      <c r="A4" s="219" t="s">
        <v>422</v>
      </c>
    </row>
    <row r="5" spans="1:1" x14ac:dyDescent="0.25">
      <c r="A5" s="219" t="s">
        <v>423</v>
      </c>
    </row>
    <row r="6" spans="1:1" x14ac:dyDescent="0.25">
      <c r="A6" s="219" t="s">
        <v>424</v>
      </c>
    </row>
    <row r="7" spans="1:1" x14ac:dyDescent="0.25">
      <c r="A7" s="219" t="s">
        <v>425</v>
      </c>
    </row>
    <row r="8" spans="1:1" x14ac:dyDescent="0.25">
      <c r="A8" s="219" t="s">
        <v>339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52"/>
  <sheetViews>
    <sheetView view="pageLayout" zoomScaleNormal="100" workbookViewId="0">
      <selection activeCell="F12" sqref="F12"/>
    </sheetView>
  </sheetViews>
  <sheetFormatPr defaultRowHeight="15" x14ac:dyDescent="0.25"/>
  <cols>
    <col min="1" max="1" width="32.85546875" style="2" customWidth="1"/>
    <col min="2" max="3" width="9.140625" style="12" hidden="1" customWidth="1"/>
    <col min="4" max="11" width="14.140625" style="47" customWidth="1"/>
    <col min="12" max="13" width="9.140625" style="12"/>
    <col min="14" max="14" width="7.42578125" style="12" customWidth="1"/>
    <col min="15" max="16384" width="9.140625" style="12"/>
  </cols>
  <sheetData>
    <row r="1" spans="1:13" ht="21" customHeight="1" thickBot="1" x14ac:dyDescent="0.3">
      <c r="A1" s="919" t="s">
        <v>246</v>
      </c>
      <c r="B1" s="920"/>
      <c r="C1" s="920"/>
      <c r="D1" s="920"/>
      <c r="E1" s="920"/>
      <c r="F1" s="920"/>
      <c r="G1" s="920"/>
      <c r="H1" s="920"/>
      <c r="I1" s="920"/>
      <c r="J1" s="920"/>
      <c r="K1" s="921"/>
    </row>
    <row r="2" spans="1:13" s="22" customFormat="1" ht="32.25" hidden="1" customHeight="1" thickBot="1" x14ac:dyDescent="0.3">
      <c r="A2" s="76"/>
      <c r="B2" s="23"/>
      <c r="C2" s="23"/>
      <c r="D2" s="70"/>
      <c r="E2" s="70"/>
      <c r="F2" s="70"/>
      <c r="G2" s="70"/>
      <c r="H2" s="70"/>
      <c r="I2" s="70"/>
      <c r="J2" s="24" t="s">
        <v>16</v>
      </c>
      <c r="K2" s="77"/>
    </row>
    <row r="3" spans="1:13" ht="49.5" customHeight="1" thickBot="1" x14ac:dyDescent="0.3">
      <c r="A3" s="149"/>
      <c r="B3" s="74" t="s">
        <v>1</v>
      </c>
      <c r="C3" s="74" t="s">
        <v>2</v>
      </c>
      <c r="D3" s="164" t="s">
        <v>321</v>
      </c>
      <c r="E3" s="164" t="s">
        <v>327</v>
      </c>
      <c r="F3" s="164" t="s">
        <v>322</v>
      </c>
      <c r="G3" s="164" t="s">
        <v>323</v>
      </c>
      <c r="H3" s="164" t="s">
        <v>324</v>
      </c>
      <c r="I3" s="164" t="s">
        <v>325</v>
      </c>
      <c r="J3" s="164" t="s">
        <v>386</v>
      </c>
      <c r="K3" s="164" t="s">
        <v>326</v>
      </c>
    </row>
    <row r="4" spans="1:13" ht="39" customHeight="1" thickBot="1" x14ac:dyDescent="0.3">
      <c r="A4" s="278" t="s">
        <v>3</v>
      </c>
      <c r="B4" s="25">
        <v>22032</v>
      </c>
      <c r="C4" s="25">
        <v>22956</v>
      </c>
      <c r="D4" s="384">
        <v>25508</v>
      </c>
      <c r="E4" s="384">
        <v>26455</v>
      </c>
      <c r="F4" s="384">
        <v>24537</v>
      </c>
      <c r="G4" s="384">
        <v>24787</v>
      </c>
      <c r="H4" s="384">
        <v>23579</v>
      </c>
      <c r="I4" s="384">
        <v>24257</v>
      </c>
      <c r="J4" s="384">
        <v>24112</v>
      </c>
      <c r="K4" s="384">
        <v>23773</v>
      </c>
    </row>
    <row r="5" spans="1:13" ht="39" customHeight="1" thickBot="1" x14ac:dyDescent="0.3">
      <c r="A5" s="904" t="s">
        <v>582</v>
      </c>
      <c r="B5" s="25">
        <v>2704</v>
      </c>
      <c r="C5" s="25">
        <v>3190</v>
      </c>
      <c r="D5" s="384">
        <v>3535</v>
      </c>
      <c r="E5" s="384">
        <v>3836</v>
      </c>
      <c r="F5" s="384">
        <v>3199</v>
      </c>
      <c r="G5" s="384">
        <v>3042</v>
      </c>
      <c r="H5" s="384">
        <v>3022</v>
      </c>
      <c r="I5" s="384">
        <v>3710</v>
      </c>
      <c r="J5" s="384">
        <v>3627</v>
      </c>
      <c r="K5" s="384">
        <v>3104</v>
      </c>
      <c r="L5" s="270"/>
      <c r="M5" s="271"/>
    </row>
    <row r="6" spans="1:13" ht="39" customHeight="1" thickBot="1" x14ac:dyDescent="0.3">
      <c r="A6" s="905" t="s">
        <v>4</v>
      </c>
      <c r="B6" s="27">
        <v>0.12</v>
      </c>
      <c r="C6" s="27">
        <v>0.14000000000000001</v>
      </c>
      <c r="D6" s="385">
        <v>0.14000000000000001</v>
      </c>
      <c r="E6" s="385">
        <v>0.15</v>
      </c>
      <c r="F6" s="385">
        <v>0.13</v>
      </c>
      <c r="G6" s="385">
        <v>0.13</v>
      </c>
      <c r="H6" s="385">
        <v>0.13</v>
      </c>
      <c r="I6" s="385">
        <v>0.15</v>
      </c>
      <c r="J6" s="385">
        <f>SUM(J5/J4)</f>
        <v>0.15042302587923026</v>
      </c>
      <c r="K6" s="385">
        <v>0.13056829175955917</v>
      </c>
      <c r="L6" s="272"/>
      <c r="M6" s="273"/>
    </row>
    <row r="7" spans="1:13" ht="39" customHeight="1" thickBot="1" x14ac:dyDescent="0.3">
      <c r="A7" s="905" t="s">
        <v>5</v>
      </c>
      <c r="B7" s="25">
        <v>11212</v>
      </c>
      <c r="C7" s="25">
        <v>11392</v>
      </c>
      <c r="D7" s="384">
        <v>13045</v>
      </c>
      <c r="E7" s="384">
        <v>15076</v>
      </c>
      <c r="F7" s="384">
        <v>18771</v>
      </c>
      <c r="G7" s="384">
        <v>22065</v>
      </c>
      <c r="H7" s="384">
        <v>22678</v>
      </c>
      <c r="I7" s="384">
        <v>23591</v>
      </c>
      <c r="J7" s="384">
        <v>23670</v>
      </c>
      <c r="K7" s="384">
        <v>23209</v>
      </c>
      <c r="L7" s="270"/>
      <c r="M7" s="274"/>
    </row>
    <row r="8" spans="1:13" ht="39" customHeight="1" thickBot="1" x14ac:dyDescent="0.3">
      <c r="A8" s="905" t="s">
        <v>6</v>
      </c>
      <c r="B8" s="25">
        <v>20122</v>
      </c>
      <c r="C8" s="25">
        <v>22162</v>
      </c>
      <c r="D8" s="384">
        <v>25182</v>
      </c>
      <c r="E8" s="384">
        <v>26022</v>
      </c>
      <c r="F8" s="384">
        <v>24193</v>
      </c>
      <c r="G8" s="384">
        <v>24403</v>
      </c>
      <c r="H8" s="384">
        <v>23226</v>
      </c>
      <c r="I8" s="384">
        <v>23904</v>
      </c>
      <c r="J8" s="384">
        <v>23899</v>
      </c>
      <c r="K8" s="384">
        <v>23354</v>
      </c>
      <c r="L8" s="270"/>
      <c r="M8" s="274"/>
    </row>
    <row r="9" spans="1:13" ht="39" customHeight="1" thickBot="1" x14ac:dyDescent="0.3">
      <c r="A9" s="905" t="s">
        <v>577</v>
      </c>
      <c r="B9" s="25">
        <v>5702</v>
      </c>
      <c r="C9" s="25">
        <v>5701</v>
      </c>
      <c r="D9" s="384">
        <v>5935</v>
      </c>
      <c r="E9" s="384">
        <v>6819</v>
      </c>
      <c r="F9" s="384">
        <v>6141</v>
      </c>
      <c r="G9" s="384">
        <v>5669</v>
      </c>
      <c r="H9" s="384">
        <v>5236</v>
      </c>
      <c r="I9" s="384">
        <v>4331</v>
      </c>
      <c r="J9" s="384">
        <v>4600</v>
      </c>
      <c r="K9" s="384">
        <v>4797</v>
      </c>
      <c r="L9" s="270"/>
      <c r="M9" s="274"/>
    </row>
    <row r="10" spans="1:13" ht="39" customHeight="1" thickBot="1" x14ac:dyDescent="0.3">
      <c r="A10" s="905" t="s">
        <v>578</v>
      </c>
      <c r="B10" s="26">
        <v>118</v>
      </c>
      <c r="C10" s="26">
        <v>90</v>
      </c>
      <c r="D10" s="386">
        <v>131</v>
      </c>
      <c r="E10" s="386">
        <v>154</v>
      </c>
      <c r="F10" s="386">
        <v>107</v>
      </c>
      <c r="G10" s="386">
        <v>109</v>
      </c>
      <c r="H10" s="386">
        <v>102</v>
      </c>
      <c r="I10" s="386">
        <v>152</v>
      </c>
      <c r="J10" s="386">
        <v>140</v>
      </c>
      <c r="K10" s="386">
        <v>191</v>
      </c>
      <c r="L10" s="275"/>
      <c r="M10" s="271"/>
    </row>
    <row r="11" spans="1:13" ht="39" customHeight="1" thickBot="1" x14ac:dyDescent="0.3">
      <c r="A11" s="905" t="s">
        <v>7</v>
      </c>
      <c r="B11" s="25">
        <v>15037</v>
      </c>
      <c r="C11" s="25">
        <v>15751</v>
      </c>
      <c r="D11" s="384">
        <v>17592</v>
      </c>
      <c r="E11" s="384">
        <v>18657</v>
      </c>
      <c r="F11" s="384">
        <v>18906</v>
      </c>
      <c r="G11" s="384">
        <v>17984</v>
      </c>
      <c r="H11" s="384">
        <v>16899</v>
      </c>
      <c r="I11" s="384">
        <v>15840</v>
      </c>
      <c r="J11" s="384">
        <v>14929</v>
      </c>
      <c r="K11" s="384">
        <v>14491</v>
      </c>
      <c r="L11" s="270"/>
      <c r="M11" s="274"/>
    </row>
    <row r="12" spans="1:13" ht="39" customHeight="1" thickBot="1" x14ac:dyDescent="0.3">
      <c r="A12" s="905" t="s">
        <v>8</v>
      </c>
      <c r="B12" s="26">
        <v>824</v>
      </c>
      <c r="C12" s="26">
        <v>802</v>
      </c>
      <c r="D12" s="386">
        <v>900</v>
      </c>
      <c r="E12" s="386">
        <v>878</v>
      </c>
      <c r="F12" s="386">
        <v>974</v>
      </c>
      <c r="G12" s="384">
        <v>1054</v>
      </c>
      <c r="H12" s="386">
        <v>875</v>
      </c>
      <c r="I12" s="386">
        <v>673</v>
      </c>
      <c r="J12" s="386">
        <v>462</v>
      </c>
      <c r="K12" s="386">
        <v>386</v>
      </c>
      <c r="L12" s="275"/>
      <c r="M12" s="271"/>
    </row>
    <row r="13" spans="1:13" ht="20.25" customHeight="1" x14ac:dyDescent="0.25">
      <c r="A13" s="923" t="s">
        <v>9</v>
      </c>
      <c r="B13" s="29">
        <v>12997</v>
      </c>
      <c r="C13" s="29">
        <v>13818</v>
      </c>
      <c r="D13" s="387">
        <v>15323</v>
      </c>
      <c r="E13" s="387">
        <v>15746</v>
      </c>
      <c r="F13" s="387">
        <v>16985</v>
      </c>
      <c r="G13" s="387">
        <v>16947</v>
      </c>
      <c r="H13" s="388">
        <v>16169</v>
      </c>
      <c r="I13" s="388">
        <v>15180</v>
      </c>
      <c r="J13" s="388">
        <v>14434</v>
      </c>
      <c r="K13" s="388">
        <v>13931</v>
      </c>
      <c r="L13" s="275"/>
      <c r="M13" s="276"/>
    </row>
    <row r="14" spans="1:13" ht="20.25" customHeight="1" thickBot="1" x14ac:dyDescent="0.3">
      <c r="A14" s="924"/>
      <c r="B14" s="28">
        <v>-0.86399999999999999</v>
      </c>
      <c r="C14" s="28">
        <v>-0.877</v>
      </c>
      <c r="D14" s="389">
        <v>0.871</v>
      </c>
      <c r="E14" s="389">
        <v>0.84399999999999997</v>
      </c>
      <c r="F14" s="389">
        <v>0.89800000000000002</v>
      </c>
      <c r="G14" s="389">
        <v>0.94199999999999995</v>
      </c>
      <c r="H14" s="390">
        <v>0.95699999999999996</v>
      </c>
      <c r="I14" s="390">
        <v>0.95799999999999996</v>
      </c>
      <c r="J14" s="390">
        <v>0.96699999999999997</v>
      </c>
      <c r="K14" s="390">
        <v>0.96099999999999997</v>
      </c>
      <c r="L14" s="275"/>
      <c r="M14" s="271"/>
    </row>
    <row r="15" spans="1:13" ht="20.25" customHeight="1" x14ac:dyDescent="0.25">
      <c r="A15" s="923" t="s">
        <v>242</v>
      </c>
      <c r="B15" s="29">
        <v>2040</v>
      </c>
      <c r="C15" s="29">
        <v>1933</v>
      </c>
      <c r="D15" s="387">
        <v>2269</v>
      </c>
      <c r="E15" s="387">
        <v>2911</v>
      </c>
      <c r="F15" s="387">
        <v>1921</v>
      </c>
      <c r="G15" s="387">
        <v>1037</v>
      </c>
      <c r="H15" s="391">
        <v>730</v>
      </c>
      <c r="I15" s="391">
        <v>660</v>
      </c>
      <c r="J15" s="391">
        <v>495</v>
      </c>
      <c r="K15" s="391">
        <v>560</v>
      </c>
      <c r="L15" s="277"/>
      <c r="M15" s="276"/>
    </row>
    <row r="16" spans="1:13" ht="20.25" customHeight="1" thickBot="1" x14ac:dyDescent="0.3">
      <c r="A16" s="924"/>
      <c r="B16" s="28">
        <v>-0.13600000000000001</v>
      </c>
      <c r="C16" s="28">
        <v>-0.123</v>
      </c>
      <c r="D16" s="389">
        <v>0.129</v>
      </c>
      <c r="E16" s="389">
        <v>0.156</v>
      </c>
      <c r="F16" s="389">
        <v>0.10199999999999999</v>
      </c>
      <c r="G16" s="389">
        <v>5.8000000000000003E-2</v>
      </c>
      <c r="H16" s="389">
        <v>4.2999999999999997E-2</v>
      </c>
      <c r="I16" s="389">
        <v>4.2000000000000003E-2</v>
      </c>
      <c r="J16" s="389">
        <v>3.3000000000000002E-2</v>
      </c>
      <c r="K16" s="389">
        <v>3.9E-2</v>
      </c>
      <c r="L16" s="270"/>
      <c r="M16" s="274"/>
    </row>
    <row r="17" spans="1:13" ht="26.25" thickBot="1" x14ac:dyDescent="0.3">
      <c r="A17" s="906" t="s">
        <v>488</v>
      </c>
      <c r="B17" s="28">
        <v>-0.52400000000000002</v>
      </c>
      <c r="C17" s="28">
        <v>-0.53800000000000003</v>
      </c>
      <c r="D17" s="389">
        <v>0.55700000000000005</v>
      </c>
      <c r="E17" s="389">
        <v>0.50900000000000001</v>
      </c>
      <c r="F17" s="389">
        <v>0.5</v>
      </c>
      <c r="G17" s="389">
        <v>0.48599999999999999</v>
      </c>
      <c r="H17" s="389">
        <v>0.55200000000000005</v>
      </c>
      <c r="I17" s="389">
        <v>0.56499999999999995</v>
      </c>
      <c r="J17" s="389">
        <v>0.64800000000000002</v>
      </c>
      <c r="K17" s="389">
        <v>0.64400000000000002</v>
      </c>
      <c r="L17" s="270"/>
      <c r="M17" s="274"/>
    </row>
    <row r="18" spans="1:13" ht="39" customHeight="1" thickBot="1" x14ac:dyDescent="0.3">
      <c r="A18" s="907" t="s">
        <v>583</v>
      </c>
      <c r="B18" s="25">
        <v>3900</v>
      </c>
      <c r="C18" s="25">
        <v>4329</v>
      </c>
      <c r="D18" s="384">
        <v>4497</v>
      </c>
      <c r="E18" s="384">
        <v>4551</v>
      </c>
      <c r="F18" s="384">
        <v>4681</v>
      </c>
      <c r="G18" s="384">
        <v>4596</v>
      </c>
      <c r="H18" s="384">
        <v>5000</v>
      </c>
      <c r="I18" s="384">
        <v>4881</v>
      </c>
      <c r="J18" s="384">
        <v>5213</v>
      </c>
      <c r="K18" s="384">
        <v>4461</v>
      </c>
      <c r="L18" s="270"/>
      <c r="M18" s="274"/>
    </row>
    <row r="19" spans="1:13" ht="39" customHeight="1" thickBot="1" x14ac:dyDescent="0.3">
      <c r="A19" s="905" t="s">
        <v>10</v>
      </c>
      <c r="B19" s="25">
        <v>8573</v>
      </c>
      <c r="C19" s="25">
        <v>9049</v>
      </c>
      <c r="D19" s="384">
        <v>9079</v>
      </c>
      <c r="E19" s="384">
        <v>9114</v>
      </c>
      <c r="F19" s="384">
        <v>10337</v>
      </c>
      <c r="G19" s="384">
        <v>10786</v>
      </c>
      <c r="H19" s="384">
        <v>11405</v>
      </c>
      <c r="I19" s="384">
        <v>11092</v>
      </c>
      <c r="J19" s="384">
        <v>10211</v>
      </c>
      <c r="K19" s="384">
        <v>10015</v>
      </c>
      <c r="L19" s="275"/>
      <c r="M19" s="271"/>
    </row>
    <row r="20" spans="1:13" ht="39" customHeight="1" thickBot="1" x14ac:dyDescent="0.3">
      <c r="A20" s="905" t="s">
        <v>11</v>
      </c>
      <c r="B20" s="26">
        <v>717</v>
      </c>
      <c r="C20" s="25">
        <v>1050</v>
      </c>
      <c r="D20" s="386">
        <v>821</v>
      </c>
      <c r="E20" s="386">
        <v>774</v>
      </c>
      <c r="F20" s="386">
        <v>882</v>
      </c>
      <c r="G20" s="386">
        <v>985</v>
      </c>
      <c r="H20" s="384">
        <v>1071</v>
      </c>
      <c r="I20" s="384">
        <v>853</v>
      </c>
      <c r="J20" s="384">
        <v>681</v>
      </c>
      <c r="K20" s="386">
        <v>747</v>
      </c>
      <c r="L20" s="270"/>
      <c r="M20" s="271"/>
    </row>
    <row r="21" spans="1:13" ht="39" customHeight="1" thickBot="1" x14ac:dyDescent="0.3">
      <c r="A21" s="905" t="s">
        <v>12</v>
      </c>
      <c r="B21" s="26">
        <v>715</v>
      </c>
      <c r="C21" s="26">
        <v>787</v>
      </c>
      <c r="D21" s="386">
        <v>785</v>
      </c>
      <c r="E21" s="386">
        <v>767</v>
      </c>
      <c r="F21" s="386">
        <v>871</v>
      </c>
      <c r="G21" s="386">
        <v>994</v>
      </c>
      <c r="H21" s="386">
        <v>963</v>
      </c>
      <c r="I21" s="384">
        <v>1059</v>
      </c>
      <c r="J21" s="386">
        <v>945</v>
      </c>
      <c r="K21" s="384">
        <v>1111</v>
      </c>
      <c r="L21" s="270"/>
      <c r="M21" s="274"/>
    </row>
    <row r="22" spans="1:13" ht="21" customHeight="1" x14ac:dyDescent="0.25">
      <c r="A22" s="925" t="s">
        <v>584</v>
      </c>
      <c r="B22" s="29">
        <v>3491</v>
      </c>
      <c r="C22" s="29">
        <v>3689</v>
      </c>
      <c r="D22" s="387">
        <v>3881</v>
      </c>
      <c r="E22" s="387">
        <v>3925</v>
      </c>
      <c r="F22" s="387">
        <v>4258</v>
      </c>
      <c r="G22" s="387">
        <v>4365</v>
      </c>
      <c r="H22" s="387">
        <v>4969</v>
      </c>
      <c r="I22" s="387">
        <v>4250</v>
      </c>
      <c r="J22" s="387">
        <v>4469</v>
      </c>
      <c r="K22" s="387">
        <v>3517</v>
      </c>
      <c r="L22" s="277"/>
    </row>
    <row r="23" spans="1:13" ht="30.75" customHeight="1" thickBot="1" x14ac:dyDescent="0.3">
      <c r="A23" s="926"/>
      <c r="B23" s="28">
        <v>-0.89500000000000002</v>
      </c>
      <c r="C23" s="28">
        <v>-0.85199999999999998</v>
      </c>
      <c r="D23" s="389">
        <v>0.86299999999999999</v>
      </c>
      <c r="E23" s="389">
        <v>0.86199999999999999</v>
      </c>
      <c r="F23" s="389">
        <v>0.91</v>
      </c>
      <c r="G23" s="389">
        <v>0.95</v>
      </c>
      <c r="H23" s="389">
        <v>0.99399999999999999</v>
      </c>
      <c r="I23" s="389">
        <v>0.93400000000000005</v>
      </c>
      <c r="J23" s="389">
        <v>0.83599999999999997</v>
      </c>
      <c r="K23" s="389">
        <v>0.78800000000000003</v>
      </c>
      <c r="L23" s="275"/>
    </row>
    <row r="24" spans="1:13" ht="21.75" customHeight="1" x14ac:dyDescent="0.25">
      <c r="A24" s="925" t="s">
        <v>585</v>
      </c>
      <c r="B24" s="30">
        <v>409</v>
      </c>
      <c r="C24" s="30">
        <v>640</v>
      </c>
      <c r="D24" s="391">
        <v>616</v>
      </c>
      <c r="E24" s="391">
        <v>626</v>
      </c>
      <c r="F24" s="391">
        <v>423</v>
      </c>
      <c r="G24" s="391">
        <v>231</v>
      </c>
      <c r="H24" s="391">
        <v>31</v>
      </c>
      <c r="I24" s="391">
        <v>302</v>
      </c>
      <c r="J24" s="391">
        <v>881</v>
      </c>
      <c r="K24" s="391">
        <v>944</v>
      </c>
      <c r="L24" s="277"/>
    </row>
    <row r="25" spans="1:13" ht="21.75" customHeight="1" thickBot="1" x14ac:dyDescent="0.3">
      <c r="A25" s="926"/>
      <c r="B25" s="28">
        <v>-0.105</v>
      </c>
      <c r="C25" s="28">
        <v>-0.14799999999999999</v>
      </c>
      <c r="D25" s="389">
        <v>0.13700000000000001</v>
      </c>
      <c r="E25" s="389">
        <v>0.13800000000000001</v>
      </c>
      <c r="F25" s="389">
        <v>0.09</v>
      </c>
      <c r="G25" s="389">
        <v>0.05</v>
      </c>
      <c r="H25" s="389">
        <v>6.0000000000000001E-3</v>
      </c>
      <c r="I25" s="389">
        <v>6.6000000000000003E-2</v>
      </c>
      <c r="J25" s="389">
        <v>0.16400000000000001</v>
      </c>
      <c r="K25" s="389">
        <v>0.21199999999999999</v>
      </c>
      <c r="L25" s="270"/>
    </row>
    <row r="26" spans="1:13" ht="39" customHeight="1" thickBot="1" x14ac:dyDescent="0.3">
      <c r="A26" s="908" t="s">
        <v>13</v>
      </c>
      <c r="B26" s="25">
        <v>4805</v>
      </c>
      <c r="C26" s="25">
        <v>4786</v>
      </c>
      <c r="D26" s="384">
        <v>5063</v>
      </c>
      <c r="E26" s="384">
        <v>5555</v>
      </c>
      <c r="F26" s="384">
        <v>5668</v>
      </c>
      <c r="G26" s="384">
        <v>6377</v>
      </c>
      <c r="H26" s="384">
        <v>6153</v>
      </c>
      <c r="I26" s="384">
        <v>5874</v>
      </c>
      <c r="J26" s="384">
        <v>5412</v>
      </c>
      <c r="K26" s="384">
        <v>5393</v>
      </c>
      <c r="L26" s="270"/>
    </row>
    <row r="27" spans="1:13" ht="39" customHeight="1" thickBot="1" x14ac:dyDescent="0.3">
      <c r="A27" s="908" t="s">
        <v>14</v>
      </c>
      <c r="B27" s="25">
        <v>3311</v>
      </c>
      <c r="C27" s="25">
        <v>3417</v>
      </c>
      <c r="D27" s="384">
        <v>3449</v>
      </c>
      <c r="E27" s="384">
        <v>3878</v>
      </c>
      <c r="F27" s="384">
        <v>4224</v>
      </c>
      <c r="G27" s="384">
        <v>4623</v>
      </c>
      <c r="H27" s="384">
        <v>4790</v>
      </c>
      <c r="I27" s="384">
        <v>4677</v>
      </c>
      <c r="J27" s="384">
        <v>4476</v>
      </c>
      <c r="K27" s="384">
        <v>4270</v>
      </c>
      <c r="L27" s="270"/>
      <c r="M27" s="274"/>
    </row>
    <row r="28" spans="1:13" ht="39" customHeight="1" thickBot="1" x14ac:dyDescent="0.3">
      <c r="A28" s="908" t="s">
        <v>15</v>
      </c>
      <c r="B28" s="25">
        <v>1215</v>
      </c>
      <c r="C28" s="25">
        <v>1518</v>
      </c>
      <c r="D28" s="384">
        <v>1629</v>
      </c>
      <c r="E28" s="384">
        <v>1576</v>
      </c>
      <c r="F28" s="384">
        <v>1727</v>
      </c>
      <c r="G28" s="384">
        <v>1936</v>
      </c>
      <c r="H28" s="384">
        <v>2195</v>
      </c>
      <c r="I28" s="384">
        <v>2110</v>
      </c>
      <c r="J28" s="384">
        <v>1932</v>
      </c>
      <c r="K28" s="384">
        <v>1775</v>
      </c>
    </row>
    <row r="29" spans="1:13" x14ac:dyDescent="0.25">
      <c r="A29" s="927" t="s">
        <v>463</v>
      </c>
      <c r="B29" s="927"/>
      <c r="C29" s="927"/>
      <c r="D29" s="927"/>
      <c r="E29" s="927"/>
      <c r="F29" s="927"/>
      <c r="G29" s="927"/>
      <c r="H29" s="927"/>
      <c r="I29" s="927"/>
      <c r="J29" s="927"/>
      <c r="K29" s="71"/>
    </row>
    <row r="30" spans="1:13" x14ac:dyDescent="0.25">
      <c r="A30" s="928" t="s">
        <v>464</v>
      </c>
      <c r="B30" s="928"/>
      <c r="C30" s="928"/>
      <c r="D30" s="928"/>
      <c r="E30" s="928"/>
      <c r="F30" s="928"/>
      <c r="G30" s="928"/>
      <c r="H30" s="928"/>
      <c r="I30" s="928"/>
      <c r="J30" s="928"/>
      <c r="K30" s="72"/>
    </row>
    <row r="31" spans="1:13" x14ac:dyDescent="0.25">
      <c r="A31" s="929" t="s">
        <v>465</v>
      </c>
      <c r="B31" s="922"/>
      <c r="C31" s="922"/>
      <c r="D31" s="922"/>
      <c r="E31" s="922"/>
      <c r="F31" s="922"/>
      <c r="G31" s="922"/>
      <c r="H31" s="922"/>
      <c r="I31" s="922"/>
      <c r="J31" s="922"/>
      <c r="K31" s="73"/>
    </row>
    <row r="32" spans="1:13" x14ac:dyDescent="0.25">
      <c r="A32" s="922" t="s">
        <v>466</v>
      </c>
      <c r="B32" s="922"/>
      <c r="C32" s="922"/>
      <c r="D32" s="922"/>
      <c r="E32" s="922"/>
      <c r="F32" s="922"/>
      <c r="G32" s="922"/>
      <c r="H32" s="922"/>
      <c r="I32" s="922"/>
      <c r="J32" s="922"/>
      <c r="K32" s="73"/>
    </row>
    <row r="33" spans="1:11" x14ac:dyDescent="0.25">
      <c r="A33" s="700" t="s">
        <v>467</v>
      </c>
      <c r="B33" s="701"/>
      <c r="C33" s="701"/>
      <c r="D33" s="702"/>
      <c r="E33" s="702"/>
      <c r="F33" s="702"/>
      <c r="G33" s="702"/>
      <c r="H33" s="702"/>
      <c r="I33" s="702"/>
      <c r="J33" s="702"/>
    </row>
    <row r="34" spans="1:11" x14ac:dyDescent="0.25">
      <c r="A34" s="78"/>
    </row>
    <row r="35" spans="1:11" x14ac:dyDescent="0.25">
      <c r="F35" s="12"/>
      <c r="G35" s="12"/>
      <c r="H35" s="12"/>
      <c r="I35" s="12"/>
      <c r="J35" s="12"/>
      <c r="K35" s="12"/>
    </row>
    <row r="36" spans="1:11" x14ac:dyDescent="0.25">
      <c r="F36" s="12"/>
      <c r="G36" s="12"/>
      <c r="H36" s="12"/>
      <c r="I36" s="12"/>
      <c r="J36" s="12"/>
      <c r="K36" s="12"/>
    </row>
    <row r="37" spans="1:11" x14ac:dyDescent="0.25">
      <c r="F37" s="12"/>
      <c r="G37" s="12"/>
      <c r="H37" s="12"/>
      <c r="I37" s="12"/>
      <c r="J37" s="12"/>
      <c r="K37" s="12"/>
    </row>
    <row r="38" spans="1:11" x14ac:dyDescent="0.25">
      <c r="F38" s="12"/>
      <c r="G38" s="12"/>
      <c r="H38" s="12"/>
      <c r="I38" s="12"/>
      <c r="J38" s="12"/>
      <c r="K38" s="12"/>
    </row>
    <row r="39" spans="1:11" x14ac:dyDescent="0.25">
      <c r="F39" s="12"/>
      <c r="G39" s="12"/>
      <c r="H39" s="12"/>
      <c r="I39" s="12"/>
      <c r="J39" s="12"/>
      <c r="K39" s="12"/>
    </row>
    <row r="1752" spans="5:5" x14ac:dyDescent="0.25">
      <c r="E1752" s="909">
        <v>43059</v>
      </c>
    </row>
  </sheetData>
  <sheetProtection algorithmName="SHA-512" hashValue="ggnAGiLi1/KijKw8f8i0t/n6AgdRYyndQdCGWAIBtUxmYl7aveXtMLSNi9m3Xm138oMrjyDGF7z3LOUklhxuEQ==" saltValue="h+RSRycE9ZUEkopiwB0tkw==" spinCount="100000" sheet="1" objects="1" scenarios="1"/>
  <mergeCells count="9">
    <mergeCell ref="A1:K1"/>
    <mergeCell ref="A32:J32"/>
    <mergeCell ref="A13:A14"/>
    <mergeCell ref="A15:A16"/>
    <mergeCell ref="A22:A23"/>
    <mergeCell ref="A24:A25"/>
    <mergeCell ref="A29:J29"/>
    <mergeCell ref="A30:J30"/>
    <mergeCell ref="A31:J31"/>
  </mergeCells>
  <hyperlinks>
    <hyperlink ref="A5" location="_ftn1" display="_ftn1"/>
    <hyperlink ref="A29" location="_ftnref1" display="_ftnref1"/>
    <hyperlink ref="A30" location="_ftnref2" display="_ftnref2"/>
  </hyperlinks>
  <printOptions horizontalCentered="1" verticalCentered="1"/>
  <pageMargins left="0.25" right="0.25" top="0.64322916666666696" bottom="0.25" header="0.3" footer="0.3"/>
  <pageSetup scale="69" orientation="portrait" r:id="rId1"/>
  <headerFooter>
    <oddHeader>&amp;L&amp;9
Semi-Annual Child Welfare Report&amp;C&amp;"-,Bold"&amp;14ARIZONA DEPARTMENT of CHILD SAFETY&amp;R&amp;9
January 01, 2018 through June 30, 2018</oddHeader>
    <oddFooter>&amp;CPage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view="pageLayout" zoomScaleNormal="100" workbookViewId="0">
      <selection activeCell="G21" sqref="G21"/>
    </sheetView>
  </sheetViews>
  <sheetFormatPr defaultRowHeight="15" x14ac:dyDescent="0.25"/>
  <cols>
    <col min="1" max="1" width="15.28515625" style="12" customWidth="1"/>
    <col min="2" max="18" width="8.28515625" style="12" customWidth="1"/>
    <col min="19" max="16384" width="9.140625" style="12"/>
  </cols>
  <sheetData>
    <row r="1" spans="1:18" ht="21.75" thickBot="1" x14ac:dyDescent="0.3">
      <c r="A1" s="930" t="s">
        <v>17</v>
      </c>
      <c r="B1" s="931"/>
      <c r="C1" s="931"/>
      <c r="D1" s="931"/>
      <c r="E1" s="931"/>
      <c r="F1" s="931"/>
      <c r="G1" s="931"/>
      <c r="H1" s="931"/>
      <c r="I1" s="931"/>
      <c r="J1" s="931"/>
      <c r="K1" s="931"/>
      <c r="L1" s="931"/>
      <c r="M1" s="931"/>
      <c r="N1" s="931"/>
      <c r="O1" s="931"/>
      <c r="P1" s="931"/>
      <c r="Q1" s="931"/>
      <c r="R1" s="932"/>
    </row>
    <row r="2" spans="1:18" ht="19.5" thickBot="1" x14ac:dyDescent="0.3">
      <c r="A2" s="933" t="s">
        <v>504</v>
      </c>
      <c r="B2" s="934"/>
      <c r="C2" s="934"/>
      <c r="D2" s="934"/>
      <c r="E2" s="934"/>
      <c r="F2" s="934"/>
      <c r="G2" s="934"/>
      <c r="H2" s="934"/>
      <c r="I2" s="934"/>
      <c r="J2" s="934"/>
      <c r="K2" s="934"/>
      <c r="L2" s="934"/>
      <c r="M2" s="934"/>
      <c r="N2" s="934"/>
      <c r="O2" s="934"/>
      <c r="P2" s="934"/>
      <c r="Q2" s="934"/>
      <c r="R2" s="935"/>
    </row>
    <row r="3" spans="1:18" ht="36" customHeight="1" thickBot="1" x14ac:dyDescent="0.3">
      <c r="A3" s="936"/>
      <c r="B3" s="937"/>
      <c r="C3" s="950" t="s">
        <v>23</v>
      </c>
      <c r="D3" s="951"/>
      <c r="E3" s="950" t="s">
        <v>24</v>
      </c>
      <c r="F3" s="951"/>
      <c r="G3" s="950" t="s">
        <v>25</v>
      </c>
      <c r="H3" s="951"/>
      <c r="I3" s="950" t="s">
        <v>26</v>
      </c>
      <c r="J3" s="951"/>
      <c r="K3" s="952" t="s">
        <v>27</v>
      </c>
      <c r="L3" s="953"/>
      <c r="M3" s="952" t="s">
        <v>28</v>
      </c>
      <c r="N3" s="953"/>
      <c r="O3" s="952" t="s">
        <v>285</v>
      </c>
      <c r="P3" s="953"/>
      <c r="Q3" s="952" t="s">
        <v>286</v>
      </c>
      <c r="R3" s="953"/>
    </row>
    <row r="4" spans="1:18" ht="15" customHeight="1" x14ac:dyDescent="0.25">
      <c r="A4" s="938" t="s">
        <v>30</v>
      </c>
      <c r="B4" s="939"/>
      <c r="C4" s="392">
        <f>C6-C5</f>
        <v>25182</v>
      </c>
      <c r="D4" s="393">
        <f>C4/$C$6</f>
        <v>0.98721969578171553</v>
      </c>
      <c r="E4" s="603">
        <f>E6-E5</f>
        <v>26022</v>
      </c>
      <c r="F4" s="305">
        <f>E4/$E$6</f>
        <v>0.98363258363258366</v>
      </c>
      <c r="G4" s="392">
        <f>G6-G5</f>
        <v>24193</v>
      </c>
      <c r="H4" s="393">
        <f>G4/$G$6</f>
        <v>0.98598035619676405</v>
      </c>
      <c r="I4" s="603">
        <f>I6-I5</f>
        <v>24403</v>
      </c>
      <c r="J4" s="305">
        <f>I4/$I$6</f>
        <v>0.98450800823012063</v>
      </c>
      <c r="K4" s="392">
        <f>K6-K5</f>
        <v>23226</v>
      </c>
      <c r="L4" s="393">
        <f>K4/$K$6</f>
        <v>0.98502905127443907</v>
      </c>
      <c r="M4" s="603">
        <f>M6-M5</f>
        <v>23904</v>
      </c>
      <c r="N4" s="305">
        <f>M4/$M$6</f>
        <v>0.98544749969081091</v>
      </c>
      <c r="O4" s="392">
        <f>O6-O5</f>
        <v>23899</v>
      </c>
      <c r="P4" s="393">
        <f>O4/$O$6</f>
        <v>0.99116622428666223</v>
      </c>
      <c r="Q4" s="603">
        <v>23354</v>
      </c>
      <c r="R4" s="305">
        <f>Q4/$Q$6</f>
        <v>0.9823749631935389</v>
      </c>
    </row>
    <row r="5" spans="1:18" ht="15.75" customHeight="1" thickBot="1" x14ac:dyDescent="0.3">
      <c r="A5" s="940" t="s">
        <v>247</v>
      </c>
      <c r="B5" s="941"/>
      <c r="C5" s="394">
        <v>326</v>
      </c>
      <c r="D5" s="395">
        <f>C5/$C$6</f>
        <v>1.2780304218284459E-2</v>
      </c>
      <c r="E5" s="604">
        <v>433</v>
      </c>
      <c r="F5" s="306">
        <f>E5/$E$6</f>
        <v>1.6367416367416367E-2</v>
      </c>
      <c r="G5" s="394">
        <v>344</v>
      </c>
      <c r="H5" s="395">
        <f>G5/$G$6</f>
        <v>1.4019643803235929E-2</v>
      </c>
      <c r="I5" s="604">
        <v>384</v>
      </c>
      <c r="J5" s="306">
        <f>I5/$I$6</f>
        <v>1.5491991769879372E-2</v>
      </c>
      <c r="K5" s="394">
        <v>353</v>
      </c>
      <c r="L5" s="395">
        <f>K5/$K$6</f>
        <v>1.497094872556088E-2</v>
      </c>
      <c r="M5" s="604">
        <v>353</v>
      </c>
      <c r="N5" s="306">
        <f>M5/$M$6</f>
        <v>1.4552500309189101E-2</v>
      </c>
      <c r="O5" s="394">
        <v>213</v>
      </c>
      <c r="P5" s="395">
        <f>O5/$O$6</f>
        <v>8.8337757133377572E-3</v>
      </c>
      <c r="Q5" s="604">
        <v>419</v>
      </c>
      <c r="R5" s="306">
        <f>Q5/$Q$6</f>
        <v>1.762503680646111E-2</v>
      </c>
    </row>
    <row r="6" spans="1:18" ht="16.5" thickTop="1" thickBot="1" x14ac:dyDescent="0.3">
      <c r="A6" s="942" t="s">
        <v>29</v>
      </c>
      <c r="B6" s="943"/>
      <c r="C6" s="396">
        <v>25508</v>
      </c>
      <c r="D6" s="397">
        <f>C6/$C$6</f>
        <v>1</v>
      </c>
      <c r="E6" s="605">
        <v>26455</v>
      </c>
      <c r="F6" s="606">
        <f>E6/$E$6</f>
        <v>1</v>
      </c>
      <c r="G6" s="396">
        <v>24537</v>
      </c>
      <c r="H6" s="397">
        <f>G6/$G$6</f>
        <v>1</v>
      </c>
      <c r="I6" s="605">
        <v>24787</v>
      </c>
      <c r="J6" s="606">
        <f>I6/$I$6</f>
        <v>1</v>
      </c>
      <c r="K6" s="396">
        <v>23579</v>
      </c>
      <c r="L6" s="397">
        <f>K6/$K$6</f>
        <v>1</v>
      </c>
      <c r="M6" s="605">
        <v>24257</v>
      </c>
      <c r="N6" s="606">
        <f>M6/$M$6</f>
        <v>1</v>
      </c>
      <c r="O6" s="396">
        <v>24112</v>
      </c>
      <c r="P6" s="397">
        <f>O6/$O$6</f>
        <v>1</v>
      </c>
      <c r="Q6" s="605">
        <f>SUM(Q4:Q5)</f>
        <v>23773</v>
      </c>
      <c r="R6" s="606">
        <f>Q6/$Q$6</f>
        <v>1</v>
      </c>
    </row>
    <row r="7" spans="1:18" ht="19.5" customHeight="1" thickBot="1" x14ac:dyDescent="0.3">
      <c r="A7" s="933" t="s">
        <v>505</v>
      </c>
      <c r="B7" s="934"/>
      <c r="C7" s="934"/>
      <c r="D7" s="934"/>
      <c r="E7" s="934"/>
      <c r="F7" s="934"/>
      <c r="G7" s="934"/>
      <c r="H7" s="934"/>
      <c r="I7" s="934"/>
      <c r="J7" s="934"/>
      <c r="K7" s="934"/>
      <c r="L7" s="934"/>
      <c r="M7" s="934"/>
      <c r="N7" s="934"/>
      <c r="O7" s="934"/>
      <c r="P7" s="934"/>
      <c r="Q7" s="934"/>
      <c r="R7" s="935"/>
    </row>
    <row r="8" spans="1:18" x14ac:dyDescent="0.25">
      <c r="A8" s="944" t="s">
        <v>18</v>
      </c>
      <c r="B8" s="945"/>
      <c r="C8" s="398">
        <v>18338</v>
      </c>
      <c r="D8" s="393">
        <f>C8/$C$12</f>
        <v>0.7189117139720872</v>
      </c>
      <c r="E8" s="607">
        <v>19276</v>
      </c>
      <c r="F8" s="305">
        <f>E8/$E$12</f>
        <v>0.72863352863352859</v>
      </c>
      <c r="G8" s="398">
        <v>17493</v>
      </c>
      <c r="H8" s="393">
        <f>G8/$G$12</f>
        <v>0.71292334026164572</v>
      </c>
      <c r="I8" s="607">
        <v>17415</v>
      </c>
      <c r="J8" s="305">
        <f>I8/$I$12</f>
        <v>0.70258603300116995</v>
      </c>
      <c r="K8" s="398">
        <v>16295</v>
      </c>
      <c r="L8" s="393">
        <f>K8/$K$12</f>
        <v>0.6910810466940922</v>
      </c>
      <c r="M8" s="607">
        <v>17330</v>
      </c>
      <c r="N8" s="305">
        <v>0.71499999999999997</v>
      </c>
      <c r="O8" s="398">
        <v>16744</v>
      </c>
      <c r="P8" s="393">
        <f>O8/$O$12</f>
        <v>0.69497364379695348</v>
      </c>
      <c r="Q8" s="607">
        <v>16886</v>
      </c>
      <c r="R8" s="305">
        <v>0.71099999999999997</v>
      </c>
    </row>
    <row r="9" spans="1:18" x14ac:dyDescent="0.25">
      <c r="A9" s="944" t="s">
        <v>19</v>
      </c>
      <c r="B9" s="945"/>
      <c r="C9" s="398">
        <v>6254</v>
      </c>
      <c r="D9" s="393">
        <f>C9/$C$12</f>
        <v>0.24517798337776384</v>
      </c>
      <c r="E9" s="607">
        <v>6086</v>
      </c>
      <c r="F9" s="305">
        <f>E9/$E$12</f>
        <v>0.23005103005103006</v>
      </c>
      <c r="G9" s="398">
        <v>6089</v>
      </c>
      <c r="H9" s="393">
        <f>G9/$G$12</f>
        <v>0.24815584627297552</v>
      </c>
      <c r="I9" s="607">
        <v>6206</v>
      </c>
      <c r="J9" s="305">
        <f>I9/$I$12</f>
        <v>0.25037317948924842</v>
      </c>
      <c r="K9" s="398">
        <v>6221</v>
      </c>
      <c r="L9" s="393">
        <f>K9/$K$12</f>
        <v>0.26383646465074856</v>
      </c>
      <c r="M9" s="607">
        <v>5767</v>
      </c>
      <c r="N9" s="305">
        <f>M9/$M$12</f>
        <v>0.23774580533454259</v>
      </c>
      <c r="O9" s="398">
        <v>6293</v>
      </c>
      <c r="P9" s="393">
        <f>O9/$O$12</f>
        <v>0.26119619806582822</v>
      </c>
      <c r="Q9" s="607">
        <v>5902</v>
      </c>
      <c r="R9" s="305">
        <f>Q9/$Q$12</f>
        <v>0.24826483826189374</v>
      </c>
    </row>
    <row r="10" spans="1:18" x14ac:dyDescent="0.25">
      <c r="A10" s="944" t="s">
        <v>20</v>
      </c>
      <c r="B10" s="945"/>
      <c r="C10" s="399">
        <v>787</v>
      </c>
      <c r="D10" s="393">
        <f>C10/$C$12</f>
        <v>3.0853065704876902E-2</v>
      </c>
      <c r="E10" s="608">
        <v>954</v>
      </c>
      <c r="F10" s="305">
        <f>E10/$E$12</f>
        <v>3.6061236061236061E-2</v>
      </c>
      <c r="G10" s="399">
        <v>788</v>
      </c>
      <c r="H10" s="393">
        <f>G10/$G$12</f>
        <v>3.2114765456249743E-2</v>
      </c>
      <c r="I10" s="607">
        <v>1030</v>
      </c>
      <c r="J10" s="305">
        <f>I10/$I$12</f>
        <v>4.1554040424416024E-2</v>
      </c>
      <c r="K10" s="399">
        <v>950</v>
      </c>
      <c r="L10" s="393">
        <f>K10/$K$12</f>
        <v>4.0290088638195005E-2</v>
      </c>
      <c r="M10" s="607">
        <v>1030</v>
      </c>
      <c r="N10" s="305">
        <f>M10/$M$12</f>
        <v>4.2461969740693405E-2</v>
      </c>
      <c r="O10" s="399">
        <v>935</v>
      </c>
      <c r="P10" s="393">
        <f>O10/$O$12</f>
        <v>3.8807952517328687E-2</v>
      </c>
      <c r="Q10" s="608">
        <v>864</v>
      </c>
      <c r="R10" s="305">
        <f>Q10/$Q$12</f>
        <v>3.6343751314516469E-2</v>
      </c>
    </row>
    <row r="11" spans="1:18" ht="15.75" customHeight="1" thickBot="1" x14ac:dyDescent="0.3">
      <c r="A11" s="946" t="s">
        <v>21</v>
      </c>
      <c r="B11" s="947"/>
      <c r="C11" s="400">
        <v>129</v>
      </c>
      <c r="D11" s="395">
        <f>C11/$C$12</f>
        <v>5.0572369452720712E-3</v>
      </c>
      <c r="E11" s="609">
        <v>139</v>
      </c>
      <c r="F11" s="306">
        <f>E11/$E$12</f>
        <v>5.2542052542052546E-3</v>
      </c>
      <c r="G11" s="400">
        <v>167</v>
      </c>
      <c r="H11" s="395">
        <f>G11/$G$12</f>
        <v>6.8060480091290702E-3</v>
      </c>
      <c r="I11" s="609">
        <v>136</v>
      </c>
      <c r="J11" s="306">
        <f>I11/$I$12</f>
        <v>5.4867470851656108E-3</v>
      </c>
      <c r="K11" s="400">
        <v>113</v>
      </c>
      <c r="L11" s="395">
        <f>K11/$K$12</f>
        <v>4.7924000169642482E-3</v>
      </c>
      <c r="M11" s="609">
        <v>130</v>
      </c>
      <c r="N11" s="306">
        <f>M11/$M$12</f>
        <v>5.3592777342622751E-3</v>
      </c>
      <c r="O11" s="400">
        <v>121</v>
      </c>
      <c r="P11" s="395">
        <f>O11/$O$12</f>
        <v>5.0222056198895946E-3</v>
      </c>
      <c r="Q11" s="609">
        <v>121</v>
      </c>
      <c r="R11" s="306">
        <f>Q11/$Q$12</f>
        <v>5.0898077651116815E-3</v>
      </c>
    </row>
    <row r="12" spans="1:18" ht="16.5" thickTop="1" thickBot="1" x14ac:dyDescent="0.3">
      <c r="A12" s="948" t="s">
        <v>22</v>
      </c>
      <c r="B12" s="949"/>
      <c r="C12" s="401">
        <f>SUM(C8:C11)</f>
        <v>25508</v>
      </c>
      <c r="D12" s="397">
        <f>C12/$C$12</f>
        <v>1</v>
      </c>
      <c r="E12" s="610">
        <f>SUM(E8:E11)</f>
        <v>26455</v>
      </c>
      <c r="F12" s="606">
        <f>E12/$E$12</f>
        <v>1</v>
      </c>
      <c r="G12" s="401">
        <f>SUM(G8:G11)</f>
        <v>24537</v>
      </c>
      <c r="H12" s="397">
        <f>G12/$G$12</f>
        <v>1</v>
      </c>
      <c r="I12" s="610">
        <f>SUM(I8:I11)</f>
        <v>24787</v>
      </c>
      <c r="J12" s="606">
        <f>I12/$I$12</f>
        <v>1</v>
      </c>
      <c r="K12" s="401">
        <f>SUM(K8:K11)</f>
        <v>23579</v>
      </c>
      <c r="L12" s="397">
        <f>K12/$K$12</f>
        <v>1</v>
      </c>
      <c r="M12" s="610">
        <f>SUM(M8:M11)</f>
        <v>24257</v>
      </c>
      <c r="N12" s="606">
        <f>M12/$M$12</f>
        <v>1</v>
      </c>
      <c r="O12" s="401">
        <f>SUM(O8:O11)</f>
        <v>24093</v>
      </c>
      <c r="P12" s="397">
        <f>O12/$O$12</f>
        <v>1</v>
      </c>
      <c r="Q12" s="610">
        <f>SUM(Q8:Q11)</f>
        <v>23773</v>
      </c>
      <c r="R12" s="606">
        <f>Q12/$Q$12</f>
        <v>1</v>
      </c>
    </row>
    <row r="13" spans="1:18" ht="19.5" customHeight="1" thickBot="1" x14ac:dyDescent="0.3">
      <c r="A13" s="933" t="s">
        <v>506</v>
      </c>
      <c r="B13" s="934"/>
      <c r="C13" s="934"/>
      <c r="D13" s="934"/>
      <c r="E13" s="934"/>
      <c r="F13" s="934"/>
      <c r="G13" s="934"/>
      <c r="H13" s="934"/>
      <c r="I13" s="934"/>
      <c r="J13" s="934"/>
      <c r="K13" s="934"/>
      <c r="L13" s="934"/>
      <c r="M13" s="934"/>
      <c r="N13" s="934"/>
      <c r="O13" s="934"/>
      <c r="P13" s="934"/>
      <c r="Q13" s="934"/>
      <c r="R13" s="935"/>
    </row>
    <row r="14" spans="1:18" x14ac:dyDescent="0.25">
      <c r="A14" s="954" t="s">
        <v>49</v>
      </c>
      <c r="B14" s="955"/>
      <c r="C14" s="398">
        <v>4700</v>
      </c>
      <c r="D14" s="402">
        <f>C14/$C$18</f>
        <v>0.18425591971146307</v>
      </c>
      <c r="E14" s="607">
        <v>4962</v>
      </c>
      <c r="F14" s="611">
        <f>E14/$E$18</f>
        <v>0.18756378756378755</v>
      </c>
      <c r="G14" s="398">
        <v>5049</v>
      </c>
      <c r="H14" s="402">
        <f>G14/$G$18</f>
        <v>0.20577087663528548</v>
      </c>
      <c r="I14" s="607">
        <v>4990</v>
      </c>
      <c r="J14" s="611">
        <f>I14/$I$18</f>
        <v>0.20131520555129706</v>
      </c>
      <c r="K14" s="403">
        <v>4377</v>
      </c>
      <c r="L14" s="404">
        <f>K14/$K$18</f>
        <v>0.18563128207303109</v>
      </c>
      <c r="M14" s="615">
        <v>4457</v>
      </c>
      <c r="N14" s="616">
        <f>M14/$M$18</f>
        <v>0.18374077585851506</v>
      </c>
      <c r="O14" s="398">
        <v>4049</v>
      </c>
      <c r="P14" s="402">
        <f>O14/$O$18</f>
        <v>0.1680571120242394</v>
      </c>
      <c r="Q14" s="607">
        <v>3901</v>
      </c>
      <c r="R14" s="611">
        <f>Q14/$Q$18</f>
        <v>0.16409371976612122</v>
      </c>
    </row>
    <row r="15" spans="1:18" x14ac:dyDescent="0.25">
      <c r="A15" s="956" t="s">
        <v>53</v>
      </c>
      <c r="B15" s="957"/>
      <c r="C15" s="398">
        <v>4879</v>
      </c>
      <c r="D15" s="402">
        <f>C15/$C$18</f>
        <v>0.19127332601536773</v>
      </c>
      <c r="E15" s="607">
        <v>4817</v>
      </c>
      <c r="F15" s="611">
        <f>E15/$E$18</f>
        <v>0.18208278208278209</v>
      </c>
      <c r="G15" s="398">
        <v>6903</v>
      </c>
      <c r="H15" s="402">
        <f>G15/$G$18</f>
        <v>0.28133023597016749</v>
      </c>
      <c r="I15" s="607">
        <v>10347</v>
      </c>
      <c r="J15" s="611">
        <v>0.41799999999999998</v>
      </c>
      <c r="K15" s="405">
        <v>9494</v>
      </c>
      <c r="L15" s="402">
        <v>0.40200000000000002</v>
      </c>
      <c r="M15" s="617">
        <v>10123</v>
      </c>
      <c r="N15" s="611">
        <v>0.41799999999999998</v>
      </c>
      <c r="O15" s="398">
        <v>9749</v>
      </c>
      <c r="P15" s="402">
        <f>O15/$O$18</f>
        <v>0.40464035196945169</v>
      </c>
      <c r="Q15" s="607">
        <v>9689</v>
      </c>
      <c r="R15" s="611">
        <f>Q15/$Q$18</f>
        <v>0.40756320195179407</v>
      </c>
    </row>
    <row r="16" spans="1:18" x14ac:dyDescent="0.25">
      <c r="A16" s="956" t="s">
        <v>50</v>
      </c>
      <c r="B16" s="957"/>
      <c r="C16" s="398">
        <v>10582</v>
      </c>
      <c r="D16" s="402">
        <f>C16/$C$18</f>
        <v>0.41485024306100049</v>
      </c>
      <c r="E16" s="607">
        <v>10817</v>
      </c>
      <c r="F16" s="611">
        <f>E16/$E$18</f>
        <v>0.40888300888300888</v>
      </c>
      <c r="G16" s="398">
        <v>8982</v>
      </c>
      <c r="H16" s="402">
        <f>G16/$G$18</f>
        <v>0.36605942046704976</v>
      </c>
      <c r="I16" s="607">
        <v>8848</v>
      </c>
      <c r="J16" s="611">
        <f>I16/$I$18</f>
        <v>0.3569613103643039</v>
      </c>
      <c r="K16" s="405">
        <v>9449</v>
      </c>
      <c r="L16" s="402">
        <f>K16/$K$18</f>
        <v>0.40073794478137326</v>
      </c>
      <c r="M16" s="617">
        <v>9374</v>
      </c>
      <c r="N16" s="611">
        <f>M16/$M$18</f>
        <v>0.38644514985365047</v>
      </c>
      <c r="O16" s="398">
        <v>9986</v>
      </c>
      <c r="P16" s="402">
        <f>O16/$O$18</f>
        <v>0.4144772340513842</v>
      </c>
      <c r="Q16" s="607">
        <v>9844</v>
      </c>
      <c r="R16" s="611">
        <f>Q16/$Q$18</f>
        <v>0.41408320363437512</v>
      </c>
    </row>
    <row r="17" spans="1:18" ht="15.75" thickBot="1" x14ac:dyDescent="0.3">
      <c r="A17" s="958" t="s">
        <v>54</v>
      </c>
      <c r="B17" s="959"/>
      <c r="C17" s="406">
        <v>5347</v>
      </c>
      <c r="D17" s="407">
        <f>C17/$C$18</f>
        <v>0.20962051121216874</v>
      </c>
      <c r="E17" s="612">
        <v>5859</v>
      </c>
      <c r="F17" s="613">
        <f>E17/$E$18</f>
        <v>0.22147042147042148</v>
      </c>
      <c r="G17" s="406">
        <v>3603</v>
      </c>
      <c r="H17" s="407">
        <f>G17/$G$18</f>
        <v>0.14683946692749725</v>
      </c>
      <c r="I17" s="612">
        <v>602</v>
      </c>
      <c r="J17" s="613">
        <f>I17/$I$18</f>
        <v>2.4286924597571306E-2</v>
      </c>
      <c r="K17" s="408">
        <v>259</v>
      </c>
      <c r="L17" s="407">
        <f>K17/$K$18</f>
        <v>1.0984350481360533E-2</v>
      </c>
      <c r="M17" s="618">
        <v>303</v>
      </c>
      <c r="N17" s="613">
        <f>M17/$M$18</f>
        <v>1.2491239642165149E-2</v>
      </c>
      <c r="O17" s="406">
        <v>309</v>
      </c>
      <c r="P17" s="407">
        <f>O17/$O$18</f>
        <v>1.2825301954924666E-2</v>
      </c>
      <c r="Q17" s="612">
        <v>339</v>
      </c>
      <c r="R17" s="613">
        <f>Q17/$Q$18</f>
        <v>1.4259874647709586E-2</v>
      </c>
    </row>
    <row r="18" spans="1:18" ht="16.5" thickTop="1" thickBot="1" x14ac:dyDescent="0.3">
      <c r="A18" s="960" t="s">
        <v>22</v>
      </c>
      <c r="B18" s="961"/>
      <c r="C18" s="401">
        <f>SUM(C14:C17)</f>
        <v>25508</v>
      </c>
      <c r="D18" s="409">
        <f>C18/$C$18</f>
        <v>1</v>
      </c>
      <c r="E18" s="610">
        <f>SUM(E14:E17)</f>
        <v>26455</v>
      </c>
      <c r="F18" s="614">
        <f>E18/$E$18</f>
        <v>1</v>
      </c>
      <c r="G18" s="401">
        <f>SUM(G14:G17)</f>
        <v>24537</v>
      </c>
      <c r="H18" s="409">
        <f>G18/$G$18</f>
        <v>1</v>
      </c>
      <c r="I18" s="610">
        <f>SUM(I14:I17)</f>
        <v>24787</v>
      </c>
      <c r="J18" s="614">
        <f>I18/$I$18</f>
        <v>1</v>
      </c>
      <c r="K18" s="401">
        <f>SUM(K14:K17)</f>
        <v>23579</v>
      </c>
      <c r="L18" s="409">
        <f>K18/$K$18</f>
        <v>1</v>
      </c>
      <c r="M18" s="610">
        <f>SUM(M14:M17)</f>
        <v>24257</v>
      </c>
      <c r="N18" s="614">
        <f>M18/$M$18</f>
        <v>1</v>
      </c>
      <c r="O18" s="401">
        <f>SUM(O14:O17)</f>
        <v>24093</v>
      </c>
      <c r="P18" s="409">
        <f>O18/$O$18</f>
        <v>1</v>
      </c>
      <c r="Q18" s="610">
        <f>SUM(Q14:Q17)</f>
        <v>23773</v>
      </c>
      <c r="R18" s="614">
        <f>Q18/$Q$18</f>
        <v>1</v>
      </c>
    </row>
    <row r="19" spans="1:18" ht="14.25" customHeight="1" thickBot="1" x14ac:dyDescent="0.3">
      <c r="A19" s="220"/>
      <c r="B19" s="221"/>
      <c r="C19" s="222"/>
      <c r="D19" s="223"/>
      <c r="E19" s="222"/>
      <c r="F19" s="223"/>
      <c r="G19" s="222"/>
      <c r="H19" s="223"/>
      <c r="I19" s="222"/>
      <c r="J19" s="223"/>
      <c r="K19" s="222"/>
      <c r="L19" s="223"/>
      <c r="M19" s="222"/>
      <c r="N19" s="223"/>
      <c r="O19" s="222"/>
      <c r="P19" s="223"/>
      <c r="Q19" s="222"/>
      <c r="R19" s="224"/>
    </row>
    <row r="20" spans="1:18" ht="19.5" thickBot="1" x14ac:dyDescent="0.3">
      <c r="A20" s="933" t="s">
        <v>507</v>
      </c>
      <c r="B20" s="934"/>
      <c r="C20" s="934"/>
      <c r="D20" s="934"/>
      <c r="E20" s="934"/>
      <c r="F20" s="934"/>
      <c r="G20" s="934"/>
      <c r="H20" s="934"/>
      <c r="I20" s="934"/>
      <c r="J20" s="934"/>
      <c r="K20" s="934"/>
      <c r="L20" s="934"/>
      <c r="M20" s="934"/>
      <c r="N20" s="934"/>
      <c r="O20" s="934"/>
      <c r="P20" s="934"/>
      <c r="Q20" s="934"/>
      <c r="R20" s="935"/>
    </row>
    <row r="21" spans="1:18" ht="72" customHeight="1" x14ac:dyDescent="0.25">
      <c r="A21" s="621"/>
      <c r="B21" s="214" t="s">
        <v>32</v>
      </c>
      <c r="C21" s="165" t="s">
        <v>33</v>
      </c>
      <c r="D21" s="165" t="s">
        <v>34</v>
      </c>
      <c r="E21" s="165" t="s">
        <v>35</v>
      </c>
      <c r="F21" s="165" t="s">
        <v>36</v>
      </c>
      <c r="G21" s="165" t="s">
        <v>37</v>
      </c>
      <c r="H21" s="165" t="s">
        <v>38</v>
      </c>
      <c r="I21" s="165" t="s">
        <v>39</v>
      </c>
      <c r="J21" s="165" t="s">
        <v>40</v>
      </c>
      <c r="K21" s="165" t="s">
        <v>41</v>
      </c>
      <c r="L21" s="165" t="s">
        <v>42</v>
      </c>
      <c r="M21" s="165" t="s">
        <v>43</v>
      </c>
      <c r="N21" s="165" t="s">
        <v>44</v>
      </c>
      <c r="O21" s="165" t="s">
        <v>45</v>
      </c>
      <c r="P21" s="703" t="s">
        <v>46</v>
      </c>
      <c r="Q21" s="706" t="s">
        <v>47</v>
      </c>
      <c r="R21" s="165" t="s">
        <v>48</v>
      </c>
    </row>
    <row r="22" spans="1:18" x14ac:dyDescent="0.25">
      <c r="A22" s="215" t="s">
        <v>49</v>
      </c>
      <c r="B22" s="410">
        <v>0</v>
      </c>
      <c r="C22" s="410">
        <v>0</v>
      </c>
      <c r="D22" s="410">
        <v>0</v>
      </c>
      <c r="E22" s="410">
        <v>0</v>
      </c>
      <c r="F22" s="410">
        <v>0</v>
      </c>
      <c r="G22" s="410">
        <v>0</v>
      </c>
      <c r="H22" s="410">
        <v>0</v>
      </c>
      <c r="I22" s="410">
        <v>0</v>
      </c>
      <c r="J22" s="410">
        <v>0</v>
      </c>
      <c r="K22" s="410">
        <v>0</v>
      </c>
      <c r="L22" s="410">
        <v>0</v>
      </c>
      <c r="M22" s="410">
        <v>0</v>
      </c>
      <c r="N22" s="410">
        <v>0</v>
      </c>
      <c r="O22" s="410">
        <v>0</v>
      </c>
      <c r="P22" s="704">
        <v>0</v>
      </c>
      <c r="Q22" s="707">
        <v>0</v>
      </c>
      <c r="R22" s="19">
        <v>0</v>
      </c>
    </row>
    <row r="23" spans="1:18" x14ac:dyDescent="0.25">
      <c r="A23" s="216" t="s">
        <v>53</v>
      </c>
      <c r="B23" s="410">
        <v>0</v>
      </c>
      <c r="C23" s="410">
        <v>0</v>
      </c>
      <c r="D23" s="410">
        <v>0</v>
      </c>
      <c r="E23" s="410">
        <v>0</v>
      </c>
      <c r="F23" s="410">
        <v>0</v>
      </c>
      <c r="G23" s="410">
        <v>0</v>
      </c>
      <c r="H23" s="410">
        <v>0</v>
      </c>
      <c r="I23" s="410">
        <v>0</v>
      </c>
      <c r="J23" s="410">
        <v>0</v>
      </c>
      <c r="K23" s="410">
        <v>0</v>
      </c>
      <c r="L23" s="410">
        <v>0</v>
      </c>
      <c r="M23" s="410">
        <v>0</v>
      </c>
      <c r="N23" s="410">
        <v>0</v>
      </c>
      <c r="O23" s="410">
        <v>0</v>
      </c>
      <c r="P23" s="704">
        <v>0</v>
      </c>
      <c r="Q23" s="707">
        <v>0</v>
      </c>
      <c r="R23" s="19">
        <v>0</v>
      </c>
    </row>
    <row r="24" spans="1:18" x14ac:dyDescent="0.25">
      <c r="A24" s="216" t="s">
        <v>50</v>
      </c>
      <c r="B24" s="410">
        <v>0</v>
      </c>
      <c r="C24" s="410">
        <v>0</v>
      </c>
      <c r="D24" s="410">
        <v>0</v>
      </c>
      <c r="E24" s="410">
        <v>0</v>
      </c>
      <c r="F24" s="410">
        <v>0</v>
      </c>
      <c r="G24" s="410">
        <v>0</v>
      </c>
      <c r="H24" s="410">
        <v>0</v>
      </c>
      <c r="I24" s="410">
        <v>0</v>
      </c>
      <c r="J24" s="410">
        <v>0</v>
      </c>
      <c r="K24" s="410">
        <v>0</v>
      </c>
      <c r="L24" s="410">
        <v>0</v>
      </c>
      <c r="M24" s="410">
        <v>0</v>
      </c>
      <c r="N24" s="410">
        <v>0</v>
      </c>
      <c r="O24" s="410">
        <v>0</v>
      </c>
      <c r="P24" s="704">
        <v>0</v>
      </c>
      <c r="Q24" s="707">
        <v>0</v>
      </c>
      <c r="R24" s="19">
        <v>0</v>
      </c>
    </row>
    <row r="25" spans="1:18" ht="15.75" thickBot="1" x14ac:dyDescent="0.3">
      <c r="A25" s="217" t="s">
        <v>54</v>
      </c>
      <c r="B25" s="411">
        <v>0</v>
      </c>
      <c r="C25" s="411">
        <v>0</v>
      </c>
      <c r="D25" s="411">
        <v>0</v>
      </c>
      <c r="E25" s="411">
        <v>0</v>
      </c>
      <c r="F25" s="411">
        <v>0</v>
      </c>
      <c r="G25" s="411">
        <v>0</v>
      </c>
      <c r="H25" s="411">
        <v>0</v>
      </c>
      <c r="I25" s="411">
        <v>0</v>
      </c>
      <c r="J25" s="411">
        <v>0</v>
      </c>
      <c r="K25" s="411">
        <v>0</v>
      </c>
      <c r="L25" s="411">
        <v>0</v>
      </c>
      <c r="M25" s="411">
        <v>0</v>
      </c>
      <c r="N25" s="411">
        <v>0</v>
      </c>
      <c r="O25" s="411">
        <v>0</v>
      </c>
      <c r="P25" s="705">
        <v>0</v>
      </c>
      <c r="Q25" s="708">
        <v>0</v>
      </c>
      <c r="R25" s="79">
        <v>0</v>
      </c>
    </row>
    <row r="26" spans="1:18" ht="15.75" thickTop="1" x14ac:dyDescent="0.25">
      <c r="A26" s="215" t="s">
        <v>31</v>
      </c>
      <c r="B26" s="80">
        <v>0</v>
      </c>
      <c r="C26" s="80">
        <v>0</v>
      </c>
      <c r="D26" s="80">
        <v>0</v>
      </c>
      <c r="E26" s="80">
        <v>0</v>
      </c>
      <c r="F26" s="80">
        <v>0</v>
      </c>
      <c r="G26" s="80">
        <v>0</v>
      </c>
      <c r="H26" s="80">
        <v>0</v>
      </c>
      <c r="I26" s="80">
        <v>0</v>
      </c>
      <c r="J26" s="80">
        <v>0</v>
      </c>
      <c r="K26" s="80">
        <v>0</v>
      </c>
      <c r="L26" s="80">
        <v>0</v>
      </c>
      <c r="M26" s="80">
        <v>0</v>
      </c>
      <c r="N26" s="80">
        <v>0</v>
      </c>
      <c r="O26" s="80">
        <v>0</v>
      </c>
      <c r="P26" s="80">
        <v>0</v>
      </c>
      <c r="Q26" s="80">
        <v>0</v>
      </c>
      <c r="R26" s="81">
        <v>0</v>
      </c>
    </row>
    <row r="27" spans="1:18" x14ac:dyDescent="0.25">
      <c r="A27" s="216" t="s">
        <v>140</v>
      </c>
      <c r="B27" s="19">
        <v>0</v>
      </c>
      <c r="C27" s="19">
        <v>0</v>
      </c>
      <c r="D27" s="19">
        <v>0</v>
      </c>
      <c r="E27" s="19">
        <v>0</v>
      </c>
      <c r="F27" s="19">
        <v>0</v>
      </c>
      <c r="G27" s="19">
        <v>0</v>
      </c>
      <c r="H27" s="19">
        <v>0</v>
      </c>
      <c r="I27" s="19">
        <v>0</v>
      </c>
      <c r="J27" s="19">
        <v>0</v>
      </c>
      <c r="K27" s="19">
        <v>0</v>
      </c>
      <c r="L27" s="19">
        <v>0</v>
      </c>
      <c r="M27" s="19">
        <v>0</v>
      </c>
      <c r="N27" s="19">
        <v>0</v>
      </c>
      <c r="O27" s="19">
        <v>0</v>
      </c>
      <c r="P27" s="19">
        <v>0</v>
      </c>
      <c r="Q27" s="19">
        <v>0</v>
      </c>
      <c r="R27" s="213"/>
    </row>
    <row r="28" spans="1:18" x14ac:dyDescent="0.25">
      <c r="A28" s="20"/>
      <c r="B28" s="20"/>
      <c r="C28" s="20"/>
      <c r="D28" s="20"/>
      <c r="E28" s="20"/>
      <c r="F28" s="20"/>
      <c r="G28" s="20"/>
      <c r="H28" s="20"/>
      <c r="I28" s="20"/>
      <c r="J28" s="20"/>
      <c r="K28" s="20"/>
      <c r="L28" s="20"/>
      <c r="M28" s="20"/>
      <c r="N28" s="20"/>
      <c r="O28" s="20"/>
      <c r="P28" s="20"/>
      <c r="Q28" s="20"/>
      <c r="R28" s="20"/>
    </row>
    <row r="29" spans="1:18" x14ac:dyDescent="0.25">
      <c r="A29" s="20"/>
      <c r="B29" s="20"/>
      <c r="C29" s="20"/>
      <c r="D29" s="20"/>
      <c r="E29" s="20"/>
      <c r="F29" s="20"/>
      <c r="G29" s="20"/>
      <c r="H29" s="20"/>
      <c r="I29" s="20"/>
      <c r="J29" s="20"/>
      <c r="K29" s="20"/>
      <c r="L29" s="20"/>
      <c r="M29" s="20"/>
      <c r="N29" s="20"/>
      <c r="O29" s="20"/>
      <c r="P29" s="20"/>
      <c r="Q29" s="20"/>
      <c r="R29" s="20"/>
    </row>
    <row r="30" spans="1:18" x14ac:dyDescent="0.25">
      <c r="A30" s="20"/>
      <c r="B30" s="20"/>
      <c r="C30" s="20"/>
      <c r="D30" s="20"/>
      <c r="E30" s="20"/>
      <c r="F30" s="20"/>
      <c r="G30" s="20"/>
      <c r="H30" s="20"/>
      <c r="I30" s="20"/>
      <c r="J30" s="20"/>
      <c r="K30" s="20"/>
      <c r="L30" s="20"/>
      <c r="M30" s="20"/>
      <c r="N30" s="20"/>
      <c r="O30" s="20"/>
      <c r="P30" s="20"/>
      <c r="Q30" s="20"/>
      <c r="R30" s="20"/>
    </row>
    <row r="31" spans="1:18" x14ac:dyDescent="0.25">
      <c r="A31" s="20"/>
      <c r="B31" s="20"/>
      <c r="C31" s="20"/>
      <c r="D31" s="20"/>
      <c r="E31" s="20"/>
      <c r="F31" s="20"/>
      <c r="G31" s="20"/>
      <c r="H31" s="20"/>
      <c r="I31" s="20"/>
      <c r="J31" s="20"/>
      <c r="K31" s="20"/>
      <c r="L31" s="20"/>
      <c r="M31" s="20"/>
      <c r="N31" s="20"/>
      <c r="O31" s="20"/>
      <c r="P31" s="20"/>
      <c r="Q31" s="20"/>
      <c r="R31" s="20"/>
    </row>
    <row r="32" spans="1:18" x14ac:dyDescent="0.25">
      <c r="A32" s="20"/>
      <c r="B32" s="20"/>
      <c r="C32" s="20"/>
      <c r="D32" s="20"/>
      <c r="E32" s="20"/>
      <c r="F32" s="20"/>
      <c r="G32" s="20"/>
      <c r="H32" s="20"/>
      <c r="I32" s="20"/>
      <c r="J32" s="20"/>
      <c r="K32" s="20"/>
      <c r="L32" s="20"/>
      <c r="M32" s="20"/>
      <c r="N32" s="20"/>
      <c r="O32" s="20"/>
      <c r="P32" s="20"/>
      <c r="Q32" s="20"/>
      <c r="R32" s="20"/>
    </row>
    <row r="33" spans="1:18" x14ac:dyDescent="0.25">
      <c r="A33" s="20"/>
      <c r="B33" s="20"/>
      <c r="C33" s="20"/>
      <c r="D33" s="20"/>
      <c r="E33" s="20"/>
      <c r="F33" s="20"/>
      <c r="G33" s="20"/>
      <c r="H33" s="20"/>
      <c r="I33" s="20"/>
      <c r="J33" s="20"/>
      <c r="K33" s="20"/>
      <c r="L33" s="20"/>
      <c r="M33" s="20"/>
      <c r="N33" s="20"/>
      <c r="O33" s="20"/>
      <c r="P33" s="20"/>
      <c r="Q33" s="20"/>
      <c r="R33" s="20"/>
    </row>
    <row r="34" spans="1:18" x14ac:dyDescent="0.25">
      <c r="A34" s="20"/>
      <c r="B34" s="20"/>
      <c r="C34" s="20"/>
      <c r="D34" s="20"/>
      <c r="E34" s="20"/>
      <c r="F34" s="20"/>
      <c r="G34" s="20"/>
      <c r="H34" s="20"/>
      <c r="I34" s="20"/>
      <c r="J34" s="20"/>
      <c r="K34" s="20"/>
      <c r="L34" s="20"/>
      <c r="M34" s="20"/>
      <c r="N34" s="20"/>
      <c r="O34" s="20"/>
      <c r="P34" s="20"/>
      <c r="Q34" s="20"/>
      <c r="R34" s="20"/>
    </row>
    <row r="35" spans="1:18" x14ac:dyDescent="0.25">
      <c r="A35" s="20"/>
      <c r="B35" s="20"/>
      <c r="C35" s="20"/>
      <c r="D35" s="20"/>
      <c r="E35" s="20"/>
      <c r="F35" s="20"/>
      <c r="G35" s="20"/>
      <c r="H35" s="20"/>
      <c r="I35" s="20"/>
      <c r="J35" s="20"/>
      <c r="K35" s="20"/>
      <c r="L35" s="20"/>
      <c r="M35" s="20"/>
      <c r="N35" s="20"/>
      <c r="O35" s="20"/>
      <c r="P35" s="20"/>
      <c r="Q35" s="20"/>
      <c r="R35" s="20"/>
    </row>
    <row r="36" spans="1:18" x14ac:dyDescent="0.25">
      <c r="A36" s="20"/>
      <c r="B36" s="20"/>
      <c r="C36" s="20"/>
      <c r="D36" s="20"/>
      <c r="E36" s="20"/>
      <c r="F36" s="20"/>
      <c r="G36" s="20"/>
      <c r="H36" s="20"/>
      <c r="I36" s="20"/>
      <c r="J36" s="20"/>
      <c r="K36" s="20"/>
      <c r="L36" s="20"/>
      <c r="M36" s="20"/>
      <c r="N36" s="20"/>
      <c r="O36" s="20"/>
      <c r="P36" s="20"/>
      <c r="Q36" s="20"/>
      <c r="R36" s="20"/>
    </row>
    <row r="37" spans="1:18" x14ac:dyDescent="0.25">
      <c r="A37" s="20"/>
      <c r="B37" s="20"/>
      <c r="C37" s="20"/>
      <c r="D37" s="20"/>
      <c r="E37" s="20"/>
      <c r="F37" s="20"/>
      <c r="G37" s="20"/>
      <c r="H37" s="20"/>
      <c r="I37" s="20"/>
      <c r="J37" s="20"/>
      <c r="K37" s="20"/>
      <c r="L37" s="20"/>
      <c r="M37" s="20"/>
      <c r="N37" s="20"/>
      <c r="O37" s="20"/>
      <c r="P37" s="20"/>
      <c r="Q37" s="20"/>
      <c r="R37" s="20"/>
    </row>
    <row r="38" spans="1:18" x14ac:dyDescent="0.25">
      <c r="A38" s="20"/>
      <c r="B38" s="20"/>
      <c r="C38" s="20"/>
      <c r="D38" s="20"/>
      <c r="E38" s="20"/>
      <c r="F38" s="20"/>
      <c r="G38" s="20"/>
      <c r="H38" s="20"/>
      <c r="I38" s="20"/>
      <c r="J38" s="20"/>
      <c r="K38" s="20"/>
      <c r="L38" s="20"/>
      <c r="M38" s="20"/>
      <c r="N38" s="20"/>
      <c r="O38" s="20"/>
      <c r="P38" s="20"/>
      <c r="Q38" s="20"/>
      <c r="R38" s="20"/>
    </row>
    <row r="39" spans="1:18" x14ac:dyDescent="0.25">
      <c r="A39" s="20"/>
      <c r="B39" s="20"/>
      <c r="C39" s="20"/>
      <c r="D39" s="20"/>
      <c r="E39" s="20"/>
      <c r="F39" s="20"/>
      <c r="G39" s="20"/>
      <c r="H39" s="20"/>
      <c r="I39" s="20"/>
      <c r="J39" s="20"/>
      <c r="K39" s="20"/>
      <c r="L39" s="20"/>
      <c r="M39" s="20"/>
      <c r="N39" s="20"/>
      <c r="O39" s="20"/>
      <c r="P39" s="20"/>
      <c r="Q39" s="20"/>
      <c r="R39" s="20"/>
    </row>
    <row r="40" spans="1:18" x14ac:dyDescent="0.25">
      <c r="A40" s="20"/>
      <c r="B40" s="20"/>
      <c r="C40" s="20"/>
      <c r="D40" s="20"/>
      <c r="E40" s="20"/>
      <c r="F40" s="20"/>
      <c r="G40" s="20"/>
      <c r="H40" s="20"/>
      <c r="I40" s="20"/>
      <c r="J40" s="20"/>
      <c r="K40" s="20"/>
      <c r="L40" s="20"/>
      <c r="M40" s="20"/>
      <c r="N40" s="20"/>
      <c r="O40" s="20"/>
      <c r="P40" s="20"/>
      <c r="Q40" s="20"/>
      <c r="R40" s="20"/>
    </row>
    <row r="41" spans="1:18" x14ac:dyDescent="0.25">
      <c r="A41" s="20"/>
      <c r="B41" s="20"/>
      <c r="C41" s="20"/>
      <c r="D41" s="20"/>
      <c r="E41" s="20"/>
      <c r="F41" s="20"/>
      <c r="G41" s="20"/>
      <c r="H41" s="20"/>
      <c r="I41" s="20"/>
      <c r="J41" s="20"/>
      <c r="K41" s="20"/>
      <c r="L41" s="20"/>
      <c r="M41" s="20"/>
      <c r="N41" s="20"/>
      <c r="O41" s="20"/>
      <c r="P41" s="20"/>
      <c r="Q41" s="20"/>
      <c r="R41" s="20"/>
    </row>
    <row r="42" spans="1:18" x14ac:dyDescent="0.25">
      <c r="A42" s="20"/>
      <c r="B42" s="20"/>
      <c r="C42" s="20"/>
      <c r="D42" s="20"/>
      <c r="E42" s="20"/>
      <c r="F42" s="20"/>
      <c r="G42" s="20"/>
      <c r="H42" s="20"/>
      <c r="I42" s="20"/>
      <c r="J42" s="20"/>
      <c r="K42" s="20"/>
      <c r="L42" s="20"/>
      <c r="M42" s="20"/>
      <c r="N42" s="20"/>
      <c r="O42" s="20"/>
      <c r="P42" s="20"/>
      <c r="Q42" s="20"/>
      <c r="R42" s="20"/>
    </row>
    <row r="43" spans="1:18" x14ac:dyDescent="0.25">
      <c r="A43" s="20"/>
      <c r="B43" s="20"/>
      <c r="C43" s="20"/>
      <c r="D43" s="20"/>
      <c r="E43" s="20"/>
      <c r="F43" s="20"/>
      <c r="G43" s="20"/>
      <c r="H43" s="20"/>
      <c r="I43" s="20"/>
      <c r="J43" s="20"/>
      <c r="K43" s="20"/>
      <c r="L43" s="20"/>
      <c r="M43" s="20"/>
      <c r="N43" s="20"/>
      <c r="O43" s="20"/>
      <c r="P43" s="20"/>
      <c r="Q43" s="20"/>
      <c r="R43" s="20"/>
    </row>
    <row r="44" spans="1:18" x14ac:dyDescent="0.25">
      <c r="A44" s="20"/>
      <c r="B44" s="20"/>
      <c r="C44" s="20"/>
      <c r="D44" s="20"/>
      <c r="E44" s="20"/>
      <c r="F44" s="20"/>
      <c r="G44" s="20"/>
      <c r="H44" s="20"/>
      <c r="I44" s="20"/>
      <c r="J44" s="20"/>
      <c r="K44" s="20"/>
      <c r="L44" s="20"/>
      <c r="M44" s="20"/>
      <c r="N44" s="20"/>
      <c r="O44" s="20"/>
      <c r="P44" s="20"/>
      <c r="Q44" s="20"/>
      <c r="R44" s="20"/>
    </row>
    <row r="45" spans="1:18" x14ac:dyDescent="0.25">
      <c r="A45" s="20"/>
      <c r="B45" s="20"/>
      <c r="C45" s="20"/>
      <c r="D45" s="20"/>
      <c r="E45" s="20"/>
      <c r="F45" s="20"/>
      <c r="G45" s="20"/>
      <c r="H45" s="20"/>
      <c r="I45" s="20"/>
      <c r="J45" s="20"/>
      <c r="K45" s="20"/>
      <c r="L45" s="20"/>
      <c r="M45" s="20"/>
      <c r="N45" s="20"/>
      <c r="O45" s="20"/>
      <c r="P45" s="20"/>
      <c r="Q45" s="20"/>
      <c r="R45" s="20"/>
    </row>
    <row r="46" spans="1:18" x14ac:dyDescent="0.25">
      <c r="A46" s="20"/>
      <c r="B46" s="20"/>
      <c r="C46" s="20"/>
      <c r="D46" s="20"/>
      <c r="E46" s="20"/>
      <c r="F46" s="20"/>
      <c r="G46" s="20"/>
      <c r="H46" s="20"/>
      <c r="I46" s="20"/>
      <c r="J46" s="20"/>
      <c r="K46" s="20"/>
      <c r="L46" s="20"/>
      <c r="M46" s="20"/>
      <c r="N46" s="20"/>
      <c r="O46" s="20"/>
      <c r="P46" s="20"/>
      <c r="Q46" s="20"/>
      <c r="R46" s="20"/>
    </row>
    <row r="47" spans="1:18" x14ac:dyDescent="0.25">
      <c r="A47" s="20"/>
      <c r="B47" s="20"/>
      <c r="C47" s="20"/>
      <c r="D47" s="20"/>
      <c r="E47" s="20"/>
      <c r="F47" s="20"/>
      <c r="G47" s="20"/>
      <c r="H47" s="20"/>
      <c r="I47" s="20"/>
      <c r="J47" s="20"/>
      <c r="K47" s="20"/>
      <c r="L47" s="20"/>
      <c r="M47" s="20"/>
      <c r="N47" s="20"/>
      <c r="O47" s="20"/>
      <c r="P47" s="20"/>
      <c r="Q47" s="20"/>
      <c r="R47" s="20"/>
    </row>
    <row r="48" spans="1:18" x14ac:dyDescent="0.25">
      <c r="A48" s="20"/>
      <c r="B48" s="20"/>
      <c r="C48" s="20"/>
      <c r="D48" s="20"/>
      <c r="E48" s="20"/>
      <c r="F48" s="20"/>
      <c r="G48" s="20"/>
      <c r="H48" s="20"/>
      <c r="I48" s="20"/>
      <c r="J48" s="20"/>
      <c r="K48" s="20"/>
      <c r="L48" s="20"/>
      <c r="M48" s="20"/>
      <c r="N48" s="20"/>
      <c r="O48" s="20"/>
      <c r="P48" s="20"/>
      <c r="Q48" s="20"/>
      <c r="R48" s="20"/>
    </row>
    <row r="49" spans="1:18" x14ac:dyDescent="0.25">
      <c r="A49" s="20"/>
      <c r="B49" s="20"/>
      <c r="C49" s="20"/>
      <c r="D49" s="20"/>
      <c r="E49" s="20"/>
      <c r="F49" s="20"/>
      <c r="G49" s="20"/>
      <c r="H49" s="20"/>
      <c r="I49" s="20"/>
      <c r="J49" s="20"/>
      <c r="K49" s="20"/>
      <c r="L49" s="20"/>
      <c r="M49" s="20"/>
      <c r="N49" s="20"/>
      <c r="O49" s="20"/>
      <c r="P49" s="20"/>
      <c r="Q49" s="20"/>
      <c r="R49" s="20"/>
    </row>
    <row r="50" spans="1:18" x14ac:dyDescent="0.25">
      <c r="A50" s="20"/>
      <c r="B50" s="20"/>
      <c r="C50" s="20"/>
      <c r="D50" s="20"/>
      <c r="E50" s="20"/>
      <c r="F50" s="20"/>
      <c r="G50" s="20"/>
      <c r="H50" s="20"/>
      <c r="I50" s="20"/>
      <c r="J50" s="20"/>
      <c r="K50" s="20"/>
      <c r="L50" s="20"/>
      <c r="M50" s="20"/>
      <c r="N50" s="20"/>
      <c r="O50" s="20"/>
      <c r="P50" s="20"/>
      <c r="Q50" s="20"/>
      <c r="R50" s="20"/>
    </row>
    <row r="51" spans="1:18" x14ac:dyDescent="0.25">
      <c r="A51" s="20"/>
      <c r="B51" s="20"/>
      <c r="C51" s="20"/>
      <c r="D51" s="20"/>
      <c r="E51" s="20"/>
      <c r="F51" s="20"/>
      <c r="G51" s="20"/>
      <c r="H51" s="20"/>
      <c r="I51" s="20"/>
      <c r="J51" s="20"/>
      <c r="K51" s="20"/>
      <c r="L51" s="20"/>
      <c r="M51" s="20"/>
      <c r="N51" s="20"/>
      <c r="O51" s="20"/>
      <c r="P51" s="20"/>
      <c r="Q51" s="20"/>
      <c r="R51" s="20"/>
    </row>
    <row r="52" spans="1:18" x14ac:dyDescent="0.25">
      <c r="A52" s="20"/>
      <c r="B52" s="20"/>
      <c r="C52" s="20"/>
      <c r="D52" s="20"/>
      <c r="E52" s="20"/>
      <c r="F52" s="20"/>
      <c r="G52" s="20"/>
      <c r="H52" s="20"/>
      <c r="I52" s="20"/>
      <c r="J52" s="20"/>
      <c r="K52" s="20"/>
      <c r="L52" s="20"/>
      <c r="M52" s="20"/>
      <c r="N52" s="20"/>
      <c r="O52" s="20"/>
      <c r="P52" s="20"/>
      <c r="Q52" s="20"/>
      <c r="R52" s="20"/>
    </row>
    <row r="53" spans="1:18" x14ac:dyDescent="0.25">
      <c r="A53" s="20"/>
      <c r="B53" s="20"/>
      <c r="C53" s="20"/>
      <c r="D53" s="20"/>
      <c r="E53" s="20"/>
      <c r="F53" s="20"/>
      <c r="G53" s="20"/>
      <c r="H53" s="20"/>
      <c r="I53" s="20"/>
      <c r="J53" s="20"/>
      <c r="K53" s="20"/>
      <c r="L53" s="20"/>
      <c r="M53" s="20"/>
      <c r="N53" s="20"/>
      <c r="O53" s="20"/>
      <c r="P53" s="20"/>
      <c r="Q53" s="20"/>
      <c r="R53" s="20"/>
    </row>
    <row r="54" spans="1:18" x14ac:dyDescent="0.25">
      <c r="A54" s="20"/>
      <c r="B54" s="20"/>
      <c r="C54" s="20"/>
      <c r="D54" s="20"/>
      <c r="E54" s="20"/>
      <c r="F54" s="20"/>
      <c r="G54" s="20"/>
      <c r="H54" s="20"/>
      <c r="I54" s="20"/>
      <c r="J54" s="20"/>
      <c r="K54" s="20"/>
      <c r="L54" s="20"/>
      <c r="M54" s="20"/>
      <c r="N54" s="20"/>
      <c r="O54" s="20"/>
      <c r="P54" s="20"/>
      <c r="Q54" s="20"/>
      <c r="R54" s="20"/>
    </row>
    <row r="55" spans="1:18" x14ac:dyDescent="0.25">
      <c r="A55" s="20"/>
      <c r="B55" s="20"/>
      <c r="C55" s="20"/>
      <c r="D55" s="20"/>
      <c r="E55" s="20"/>
      <c r="F55" s="20"/>
      <c r="G55" s="20"/>
      <c r="H55" s="20"/>
      <c r="I55" s="20"/>
      <c r="J55" s="20"/>
      <c r="K55" s="20"/>
      <c r="L55" s="20"/>
      <c r="M55" s="20"/>
      <c r="N55" s="20"/>
      <c r="O55" s="20"/>
      <c r="P55" s="20"/>
      <c r="Q55" s="20"/>
      <c r="R55" s="20"/>
    </row>
    <row r="56" spans="1:18" x14ac:dyDescent="0.25">
      <c r="A56" s="20"/>
      <c r="B56" s="20"/>
      <c r="C56" s="20"/>
      <c r="D56" s="20"/>
      <c r="E56" s="20"/>
      <c r="F56" s="20"/>
      <c r="G56" s="20"/>
      <c r="H56" s="20"/>
      <c r="I56" s="20"/>
      <c r="J56" s="20"/>
      <c r="K56" s="20"/>
      <c r="L56" s="20"/>
      <c r="M56" s="20"/>
      <c r="N56" s="20"/>
      <c r="O56" s="20"/>
      <c r="P56" s="20"/>
      <c r="Q56" s="20"/>
      <c r="R56" s="20"/>
    </row>
    <row r="57" spans="1:18" x14ac:dyDescent="0.25">
      <c r="A57" s="20"/>
      <c r="B57" s="20"/>
      <c r="C57" s="20"/>
      <c r="D57" s="20"/>
      <c r="E57" s="20"/>
      <c r="F57" s="20"/>
      <c r="G57" s="20"/>
      <c r="H57" s="20"/>
      <c r="I57" s="20"/>
      <c r="J57" s="20"/>
      <c r="K57" s="20"/>
      <c r="L57" s="20"/>
      <c r="M57" s="20"/>
      <c r="N57" s="20"/>
      <c r="O57" s="20"/>
      <c r="P57" s="20"/>
      <c r="Q57" s="20"/>
      <c r="R57" s="20"/>
    </row>
    <row r="58" spans="1:18" x14ac:dyDescent="0.25">
      <c r="A58" s="20"/>
      <c r="B58" s="20"/>
      <c r="C58" s="20"/>
      <c r="D58" s="20"/>
      <c r="E58" s="20"/>
      <c r="F58" s="20"/>
      <c r="G58" s="20"/>
      <c r="H58" s="20"/>
      <c r="I58" s="20"/>
      <c r="J58" s="20"/>
      <c r="K58" s="20"/>
      <c r="L58" s="20"/>
      <c r="M58" s="20"/>
      <c r="N58" s="20"/>
      <c r="O58" s="20"/>
      <c r="P58" s="20"/>
      <c r="Q58" s="20"/>
      <c r="R58" s="20"/>
    </row>
    <row r="59" spans="1:18" x14ac:dyDescent="0.25">
      <c r="A59" s="20"/>
      <c r="B59" s="20"/>
      <c r="C59" s="20"/>
      <c r="D59" s="20"/>
      <c r="E59" s="20"/>
      <c r="F59" s="20"/>
      <c r="G59" s="20"/>
      <c r="H59" s="20"/>
      <c r="I59" s="20"/>
      <c r="J59" s="20"/>
      <c r="K59" s="20"/>
      <c r="L59" s="20"/>
      <c r="M59" s="20"/>
      <c r="N59" s="20"/>
      <c r="O59" s="20"/>
      <c r="P59" s="20"/>
      <c r="Q59" s="20"/>
      <c r="R59" s="20"/>
    </row>
    <row r="60" spans="1:18" x14ac:dyDescent="0.25">
      <c r="A60" s="20"/>
      <c r="B60" s="20"/>
      <c r="C60" s="20"/>
      <c r="D60" s="20"/>
      <c r="E60" s="20"/>
      <c r="F60" s="20"/>
      <c r="G60" s="20"/>
      <c r="H60" s="20"/>
      <c r="I60" s="20"/>
      <c r="J60" s="20"/>
      <c r="K60" s="20"/>
      <c r="L60" s="20"/>
      <c r="M60" s="20"/>
      <c r="N60" s="20"/>
      <c r="O60" s="20"/>
      <c r="P60" s="20"/>
      <c r="Q60" s="20"/>
      <c r="R60" s="20"/>
    </row>
    <row r="61" spans="1:18" x14ac:dyDescent="0.25">
      <c r="A61" s="20"/>
      <c r="B61" s="20"/>
      <c r="C61" s="20"/>
      <c r="D61" s="20"/>
      <c r="E61" s="20"/>
      <c r="F61" s="20"/>
      <c r="G61" s="20"/>
      <c r="H61" s="20"/>
      <c r="I61" s="20"/>
      <c r="J61" s="20"/>
      <c r="K61" s="20"/>
      <c r="L61" s="20"/>
      <c r="M61" s="20"/>
      <c r="N61" s="20"/>
      <c r="O61" s="20"/>
      <c r="P61" s="20"/>
      <c r="Q61" s="20"/>
      <c r="R61" s="20"/>
    </row>
    <row r="62" spans="1:18" x14ac:dyDescent="0.25">
      <c r="A62" s="20"/>
      <c r="B62" s="20"/>
      <c r="C62" s="20"/>
      <c r="D62" s="20"/>
      <c r="E62" s="20"/>
      <c r="F62" s="20"/>
      <c r="G62" s="20"/>
      <c r="H62" s="20"/>
      <c r="I62" s="20"/>
      <c r="J62" s="20"/>
      <c r="K62" s="20"/>
      <c r="L62" s="20"/>
      <c r="M62" s="20"/>
      <c r="N62" s="20"/>
      <c r="O62" s="20"/>
      <c r="P62" s="20"/>
      <c r="Q62" s="20"/>
      <c r="R62" s="20"/>
    </row>
    <row r="63" spans="1:18" x14ac:dyDescent="0.25">
      <c r="A63" s="20"/>
      <c r="B63" s="20"/>
      <c r="C63" s="20"/>
      <c r="D63" s="20"/>
      <c r="E63" s="20"/>
      <c r="F63" s="20"/>
      <c r="G63" s="20"/>
      <c r="H63" s="20"/>
      <c r="I63" s="20"/>
      <c r="J63" s="20"/>
      <c r="K63" s="20"/>
      <c r="L63" s="20"/>
      <c r="M63" s="20"/>
      <c r="N63" s="20"/>
      <c r="O63" s="20"/>
      <c r="P63" s="20"/>
      <c r="Q63" s="20"/>
      <c r="R63" s="20"/>
    </row>
    <row r="64" spans="1:18" x14ac:dyDescent="0.25">
      <c r="A64" s="20"/>
      <c r="B64" s="20"/>
      <c r="C64" s="20"/>
      <c r="D64" s="20"/>
      <c r="E64" s="20"/>
      <c r="F64" s="20"/>
      <c r="G64" s="20"/>
      <c r="H64" s="20"/>
      <c r="I64" s="20"/>
      <c r="J64" s="20"/>
      <c r="K64" s="20"/>
      <c r="L64" s="20"/>
      <c r="M64" s="20"/>
      <c r="N64" s="20"/>
      <c r="O64" s="20"/>
      <c r="P64" s="20"/>
      <c r="Q64" s="20"/>
      <c r="R64" s="20"/>
    </row>
    <row r="65" spans="1:18" x14ac:dyDescent="0.25">
      <c r="A65" s="20"/>
      <c r="B65" s="20"/>
      <c r="C65" s="20"/>
      <c r="D65" s="20"/>
      <c r="E65" s="20"/>
      <c r="F65" s="20"/>
      <c r="G65" s="20"/>
      <c r="H65" s="20"/>
      <c r="I65" s="20"/>
      <c r="J65" s="20"/>
      <c r="K65" s="20"/>
      <c r="L65" s="20"/>
      <c r="M65" s="20"/>
      <c r="N65" s="20"/>
      <c r="O65" s="20"/>
      <c r="P65" s="20"/>
      <c r="Q65" s="20"/>
      <c r="R65" s="20"/>
    </row>
    <row r="66" spans="1:18" x14ac:dyDescent="0.25">
      <c r="A66" s="20"/>
      <c r="B66" s="20"/>
      <c r="C66" s="20"/>
      <c r="D66" s="20"/>
      <c r="E66" s="20"/>
      <c r="F66" s="20"/>
      <c r="G66" s="20"/>
      <c r="H66" s="20"/>
      <c r="I66" s="20"/>
      <c r="J66" s="20"/>
      <c r="K66" s="20"/>
      <c r="L66" s="20"/>
      <c r="M66" s="20"/>
      <c r="N66" s="20"/>
      <c r="O66" s="20"/>
      <c r="P66" s="20"/>
      <c r="Q66" s="20"/>
      <c r="R66" s="20"/>
    </row>
    <row r="69" spans="1:18" x14ac:dyDescent="0.25">
      <c r="A69" s="21"/>
    </row>
    <row r="76" spans="1:18" x14ac:dyDescent="0.25">
      <c r="A76" s="21"/>
    </row>
    <row r="78" spans="1:18" x14ac:dyDescent="0.25">
      <c r="A78" s="21"/>
    </row>
    <row r="79" spans="1:18" x14ac:dyDescent="0.25">
      <c r="A79" s="21"/>
    </row>
    <row r="80" spans="1:18" x14ac:dyDescent="0.25">
      <c r="A80" s="21"/>
    </row>
    <row r="81" spans="1:1" x14ac:dyDescent="0.25">
      <c r="A81" s="21"/>
    </row>
    <row r="82" spans="1:1" x14ac:dyDescent="0.25">
      <c r="A82" s="21"/>
    </row>
  </sheetData>
  <sheetProtection algorithmName="SHA-512" hashValue="iB+Ux7EkTwNEeWrNKzSAdTAGGri6qHdwaackL9mmSqOsccjE+2UUpWZCEHj4uefOQ2BqINDHi5NcixciCVdh8Q==" saltValue="VSCbKFBdAfW+isRkSwUzPw==" spinCount="100000" sheet="1" objects="1" scenarios="1"/>
  <mergeCells count="27">
    <mergeCell ref="Q3:R3"/>
    <mergeCell ref="C3:D3"/>
    <mergeCell ref="E3:F3"/>
    <mergeCell ref="G3:H3"/>
    <mergeCell ref="A20:R20"/>
    <mergeCell ref="M3:N3"/>
    <mergeCell ref="A14:B14"/>
    <mergeCell ref="A15:B15"/>
    <mergeCell ref="A16:B16"/>
    <mergeCell ref="A17:B17"/>
    <mergeCell ref="A18:B18"/>
    <mergeCell ref="A1:R1"/>
    <mergeCell ref="A2:R2"/>
    <mergeCell ref="A7:R7"/>
    <mergeCell ref="A13:R13"/>
    <mergeCell ref="A3:B3"/>
    <mergeCell ref="A4:B4"/>
    <mergeCell ref="A5:B5"/>
    <mergeCell ref="A6:B6"/>
    <mergeCell ref="A8:B8"/>
    <mergeCell ref="A9:B9"/>
    <mergeCell ref="A10:B10"/>
    <mergeCell ref="A11:B11"/>
    <mergeCell ref="A12:B12"/>
    <mergeCell ref="I3:J3"/>
    <mergeCell ref="K3:L3"/>
    <mergeCell ref="O3:P3"/>
  </mergeCells>
  <pageMargins left="0.2" right="0.2" top="0.75" bottom="0.25" header="0.3" footer="0.3"/>
  <pageSetup scale="86" fitToHeight="2" orientation="landscape" r:id="rId1"/>
  <headerFooter>
    <oddHeader>&amp;L&amp;9
Semi-Annual Child Welfare Report&amp;C&amp;"-,Bold"&amp;14ARIZONA DEPARTMENT of CHILD SAFETY&amp;R&amp;9
January 01, 2018 through June 30, 2018</oddHeader>
    <oddFooter>&amp;CPage 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view="pageLayout" zoomScaleNormal="100" workbookViewId="0">
      <selection activeCell="F12" sqref="F12"/>
    </sheetView>
  </sheetViews>
  <sheetFormatPr defaultColWidth="15.85546875" defaultRowHeight="15" x14ac:dyDescent="0.25"/>
  <cols>
    <col min="1" max="1" width="13" style="13" customWidth="1"/>
    <col min="2" max="16" width="7" style="13" customWidth="1"/>
    <col min="17" max="17" width="7" style="14" customWidth="1"/>
    <col min="18" max="18" width="7" style="13" customWidth="1"/>
    <col min="19" max="16384" width="15.85546875" style="13"/>
  </cols>
  <sheetData>
    <row r="1" spans="1:18" ht="18.75" customHeight="1" thickBot="1" x14ac:dyDescent="0.3">
      <c r="A1" s="919" t="s">
        <v>509</v>
      </c>
      <c r="B1" s="920"/>
      <c r="C1" s="920"/>
      <c r="D1" s="920"/>
      <c r="E1" s="920"/>
      <c r="F1" s="920"/>
      <c r="G1" s="920"/>
      <c r="H1" s="920"/>
      <c r="I1" s="920"/>
      <c r="J1" s="920"/>
      <c r="K1" s="920"/>
      <c r="L1" s="920"/>
      <c r="M1" s="920"/>
      <c r="N1" s="920"/>
      <c r="O1" s="920"/>
      <c r="P1" s="920"/>
      <c r="Q1" s="920"/>
      <c r="R1" s="921"/>
    </row>
    <row r="2" spans="1:18" ht="14.25" customHeight="1" thickBot="1" x14ac:dyDescent="0.3">
      <c r="A2" s="967" t="s">
        <v>280</v>
      </c>
      <c r="B2" s="968"/>
      <c r="C2" s="968"/>
      <c r="D2" s="968"/>
      <c r="E2" s="968"/>
      <c r="F2" s="968"/>
      <c r="G2" s="968"/>
      <c r="H2" s="968"/>
      <c r="I2" s="968"/>
      <c r="J2" s="968"/>
      <c r="K2" s="968"/>
      <c r="L2" s="968"/>
      <c r="M2" s="968"/>
      <c r="N2" s="968"/>
      <c r="O2" s="968"/>
      <c r="P2" s="968"/>
      <c r="Q2" s="968"/>
      <c r="R2" s="969"/>
    </row>
    <row r="3" spans="1:18" ht="57" thickBot="1" x14ac:dyDescent="0.3">
      <c r="A3" s="83"/>
      <c r="B3" s="831" t="s">
        <v>86</v>
      </c>
      <c r="C3" s="832" t="s">
        <v>87</v>
      </c>
      <c r="D3" s="832" t="s">
        <v>88</v>
      </c>
      <c r="E3" s="832" t="s">
        <v>89</v>
      </c>
      <c r="F3" s="832" t="s">
        <v>90</v>
      </c>
      <c r="G3" s="832" t="s">
        <v>91</v>
      </c>
      <c r="H3" s="832" t="s">
        <v>92</v>
      </c>
      <c r="I3" s="832" t="s">
        <v>93</v>
      </c>
      <c r="J3" s="832" t="s">
        <v>94</v>
      </c>
      <c r="K3" s="832" t="s">
        <v>95</v>
      </c>
      <c r="L3" s="832" t="s">
        <v>96</v>
      </c>
      <c r="M3" s="832" t="s">
        <v>97</v>
      </c>
      <c r="N3" s="832" t="s">
        <v>98</v>
      </c>
      <c r="O3" s="832" t="s">
        <v>99</v>
      </c>
      <c r="P3" s="832" t="s">
        <v>100</v>
      </c>
      <c r="Q3" s="832" t="s">
        <v>101</v>
      </c>
      <c r="R3" s="833" t="s">
        <v>102</v>
      </c>
    </row>
    <row r="4" spans="1:18" ht="15.75" thickBot="1" x14ac:dyDescent="0.3">
      <c r="A4" s="962" t="s">
        <v>81</v>
      </c>
      <c r="B4" s="963"/>
      <c r="C4" s="963"/>
      <c r="D4" s="963"/>
      <c r="E4" s="963"/>
      <c r="F4" s="963"/>
      <c r="G4" s="963"/>
      <c r="H4" s="963"/>
      <c r="I4" s="963"/>
      <c r="J4" s="963"/>
      <c r="K4" s="963"/>
      <c r="L4" s="963"/>
      <c r="M4" s="963"/>
      <c r="N4" s="963"/>
      <c r="O4" s="963"/>
      <c r="P4" s="963"/>
      <c r="Q4" s="963"/>
      <c r="R4" s="966"/>
    </row>
    <row r="5" spans="1:18" x14ac:dyDescent="0.25">
      <c r="A5" s="97" t="s">
        <v>49</v>
      </c>
      <c r="B5" s="419">
        <v>8</v>
      </c>
      <c r="C5" s="420">
        <v>61</v>
      </c>
      <c r="D5" s="420">
        <v>56</v>
      </c>
      <c r="E5" s="420">
        <v>41</v>
      </c>
      <c r="F5" s="420">
        <v>23</v>
      </c>
      <c r="G5" s="420">
        <v>0</v>
      </c>
      <c r="H5" s="420">
        <v>11</v>
      </c>
      <c r="I5" s="420">
        <v>2338</v>
      </c>
      <c r="J5" s="420">
        <v>182</v>
      </c>
      <c r="K5" s="420">
        <v>53</v>
      </c>
      <c r="L5" s="420">
        <v>529</v>
      </c>
      <c r="M5" s="420">
        <v>251</v>
      </c>
      <c r="N5" s="420">
        <v>12</v>
      </c>
      <c r="O5" s="420">
        <v>105</v>
      </c>
      <c r="P5" s="421">
        <v>116</v>
      </c>
      <c r="Q5" s="145">
        <f t="shared" ref="Q5:Q10" si="0">SUM(B5:P5)</f>
        <v>3786</v>
      </c>
      <c r="R5" s="361">
        <f>SUM(Q5/Q9)</f>
        <v>0.162113556564186</v>
      </c>
    </row>
    <row r="6" spans="1:18" x14ac:dyDescent="0.25">
      <c r="A6" s="98" t="s">
        <v>53</v>
      </c>
      <c r="B6" s="422">
        <v>27</v>
      </c>
      <c r="C6" s="423">
        <v>192</v>
      </c>
      <c r="D6" s="423">
        <v>146</v>
      </c>
      <c r="E6" s="423">
        <v>83</v>
      </c>
      <c r="F6" s="423">
        <v>72</v>
      </c>
      <c r="G6" s="423">
        <v>0</v>
      </c>
      <c r="H6" s="423">
        <v>18</v>
      </c>
      <c r="I6" s="423">
        <v>5596</v>
      </c>
      <c r="J6" s="423">
        <v>328</v>
      </c>
      <c r="K6" s="423">
        <v>142</v>
      </c>
      <c r="L6" s="423">
        <v>1869</v>
      </c>
      <c r="M6" s="423">
        <v>518</v>
      </c>
      <c r="N6" s="423">
        <v>25</v>
      </c>
      <c r="O6" s="423">
        <v>330</v>
      </c>
      <c r="P6" s="424">
        <v>173</v>
      </c>
      <c r="Q6" s="146">
        <f t="shared" si="0"/>
        <v>9519</v>
      </c>
      <c r="R6" s="362">
        <f>SUM(Q6/Q9)</f>
        <v>0.40759612914275928</v>
      </c>
    </row>
    <row r="7" spans="1:18" x14ac:dyDescent="0.25">
      <c r="A7" s="98" t="s">
        <v>50</v>
      </c>
      <c r="B7" s="422">
        <v>35</v>
      </c>
      <c r="C7" s="423">
        <v>229</v>
      </c>
      <c r="D7" s="423">
        <v>157</v>
      </c>
      <c r="E7" s="423">
        <v>90</v>
      </c>
      <c r="F7" s="423">
        <v>59</v>
      </c>
      <c r="G7" s="423">
        <v>0</v>
      </c>
      <c r="H7" s="423">
        <v>20</v>
      </c>
      <c r="I7" s="423">
        <v>5808</v>
      </c>
      <c r="J7" s="423">
        <v>292</v>
      </c>
      <c r="K7" s="423">
        <v>147</v>
      </c>
      <c r="L7" s="423">
        <v>1811</v>
      </c>
      <c r="M7" s="423">
        <v>553</v>
      </c>
      <c r="N7" s="423">
        <v>26</v>
      </c>
      <c r="O7" s="423">
        <v>285</v>
      </c>
      <c r="P7" s="424">
        <v>201</v>
      </c>
      <c r="Q7" s="146">
        <f t="shared" si="0"/>
        <v>9713</v>
      </c>
      <c r="R7" s="362">
        <f>SUM(Q7/Q9)</f>
        <v>0.41590305729211269</v>
      </c>
    </row>
    <row r="8" spans="1:18" ht="15.75" thickBot="1" x14ac:dyDescent="0.3">
      <c r="A8" s="99" t="s">
        <v>54</v>
      </c>
      <c r="B8" s="425">
        <v>1</v>
      </c>
      <c r="C8" s="426">
        <v>3</v>
      </c>
      <c r="D8" s="426">
        <v>5</v>
      </c>
      <c r="E8" s="426">
        <v>0</v>
      </c>
      <c r="F8" s="426">
        <v>0</v>
      </c>
      <c r="G8" s="426">
        <v>0</v>
      </c>
      <c r="H8" s="426">
        <v>1</v>
      </c>
      <c r="I8" s="426">
        <v>229</v>
      </c>
      <c r="J8" s="426">
        <v>1</v>
      </c>
      <c r="K8" s="426">
        <v>2</v>
      </c>
      <c r="L8" s="426">
        <v>47</v>
      </c>
      <c r="M8" s="426">
        <v>36</v>
      </c>
      <c r="N8" s="426">
        <v>0</v>
      </c>
      <c r="O8" s="426">
        <v>9</v>
      </c>
      <c r="P8" s="427">
        <v>2</v>
      </c>
      <c r="Q8" s="147">
        <f t="shared" si="0"/>
        <v>336</v>
      </c>
      <c r="R8" s="363">
        <f>SUM(Q8/Q9)</f>
        <v>1.4387257000942023E-2</v>
      </c>
    </row>
    <row r="9" spans="1:18" ht="16.5" thickTop="1" thickBot="1" x14ac:dyDescent="0.3">
      <c r="A9" s="100" t="s">
        <v>31</v>
      </c>
      <c r="B9" s="132">
        <f t="shared" ref="B9:P9" si="1">SUM(B5:B8)</f>
        <v>71</v>
      </c>
      <c r="C9" s="133">
        <f t="shared" si="1"/>
        <v>485</v>
      </c>
      <c r="D9" s="133">
        <f t="shared" si="1"/>
        <v>364</v>
      </c>
      <c r="E9" s="133">
        <f t="shared" si="1"/>
        <v>214</v>
      </c>
      <c r="F9" s="133">
        <f t="shared" si="1"/>
        <v>154</v>
      </c>
      <c r="G9" s="133">
        <f t="shared" si="1"/>
        <v>0</v>
      </c>
      <c r="H9" s="133">
        <f t="shared" si="1"/>
        <v>50</v>
      </c>
      <c r="I9" s="133">
        <f t="shared" si="1"/>
        <v>13971</v>
      </c>
      <c r="J9" s="133">
        <f t="shared" si="1"/>
        <v>803</v>
      </c>
      <c r="K9" s="133">
        <f t="shared" si="1"/>
        <v>344</v>
      </c>
      <c r="L9" s="133">
        <f t="shared" si="1"/>
        <v>4256</v>
      </c>
      <c r="M9" s="133">
        <f t="shared" si="1"/>
        <v>1358</v>
      </c>
      <c r="N9" s="133">
        <f t="shared" si="1"/>
        <v>63</v>
      </c>
      <c r="O9" s="133">
        <f t="shared" si="1"/>
        <v>729</v>
      </c>
      <c r="P9" s="148">
        <f t="shared" si="1"/>
        <v>492</v>
      </c>
      <c r="Q9" s="258">
        <f t="shared" si="0"/>
        <v>23354</v>
      </c>
      <c r="R9" s="377">
        <f>SUM(R5:R8)</f>
        <v>1</v>
      </c>
    </row>
    <row r="10" spans="1:18" ht="15.75" thickBot="1" x14ac:dyDescent="0.3">
      <c r="A10" s="101" t="s">
        <v>48</v>
      </c>
      <c r="B10" s="359">
        <f t="shared" ref="B10:P10" si="2">SUM(B9/$Q$9)</f>
        <v>3.0401644257942967E-3</v>
      </c>
      <c r="C10" s="359">
        <f t="shared" si="2"/>
        <v>2.0767320373383573E-2</v>
      </c>
      <c r="D10" s="359">
        <f t="shared" si="2"/>
        <v>1.5586195084353858E-2</v>
      </c>
      <c r="E10" s="359">
        <f t="shared" si="2"/>
        <v>9.163312494647597E-3</v>
      </c>
      <c r="F10" s="359">
        <f t="shared" si="2"/>
        <v>6.5941594587650941E-3</v>
      </c>
      <c r="G10" s="359">
        <v>0</v>
      </c>
      <c r="H10" s="359">
        <f t="shared" si="2"/>
        <v>2.1409608632354201E-3</v>
      </c>
      <c r="I10" s="359">
        <f t="shared" si="2"/>
        <v>0.59822728440524109</v>
      </c>
      <c r="J10" s="359">
        <f t="shared" si="2"/>
        <v>3.4383831463560846E-2</v>
      </c>
      <c r="K10" s="359">
        <f t="shared" si="2"/>
        <v>1.472981073905969E-2</v>
      </c>
      <c r="L10" s="359">
        <f t="shared" si="2"/>
        <v>0.18223858867859896</v>
      </c>
      <c r="M10" s="359">
        <f t="shared" si="2"/>
        <v>5.8148497045474007E-2</v>
      </c>
      <c r="N10" s="359">
        <f t="shared" si="2"/>
        <v>2.6976106876766292E-3</v>
      </c>
      <c r="O10" s="359">
        <f t="shared" si="2"/>
        <v>3.1215209385972425E-2</v>
      </c>
      <c r="P10" s="360">
        <f t="shared" si="2"/>
        <v>2.1067054894236534E-2</v>
      </c>
      <c r="Q10" s="471">
        <f t="shared" si="0"/>
        <v>1</v>
      </c>
      <c r="R10" s="464"/>
    </row>
    <row r="11" spans="1:18" ht="15.75" thickBot="1" x14ac:dyDescent="0.3">
      <c r="A11" s="962" t="s">
        <v>388</v>
      </c>
      <c r="B11" s="963"/>
      <c r="C11" s="963"/>
      <c r="D11" s="963"/>
      <c r="E11" s="963"/>
      <c r="F11" s="963"/>
      <c r="G11" s="963"/>
      <c r="H11" s="963"/>
      <c r="I11" s="963"/>
      <c r="J11" s="963"/>
      <c r="K11" s="963"/>
      <c r="L11" s="963"/>
      <c r="M11" s="963"/>
      <c r="N11" s="963"/>
      <c r="O11" s="963"/>
      <c r="P11" s="963"/>
      <c r="Q11" s="964"/>
      <c r="R11" s="965"/>
    </row>
    <row r="12" spans="1:18" x14ac:dyDescent="0.25">
      <c r="A12" s="97" t="s">
        <v>80</v>
      </c>
      <c r="B12" s="419">
        <v>1</v>
      </c>
      <c r="C12" s="420">
        <v>4</v>
      </c>
      <c r="D12" s="420">
        <v>4</v>
      </c>
      <c r="E12" s="420">
        <v>2</v>
      </c>
      <c r="F12" s="420">
        <v>0</v>
      </c>
      <c r="G12" s="420">
        <v>0</v>
      </c>
      <c r="H12" s="420">
        <v>0</v>
      </c>
      <c r="I12" s="420">
        <v>66</v>
      </c>
      <c r="J12" s="420">
        <v>2</v>
      </c>
      <c r="K12" s="420">
        <v>4</v>
      </c>
      <c r="L12" s="420">
        <v>25</v>
      </c>
      <c r="M12" s="420">
        <v>9</v>
      </c>
      <c r="N12" s="420">
        <v>0</v>
      </c>
      <c r="O12" s="420">
        <v>2</v>
      </c>
      <c r="P12" s="421">
        <v>0</v>
      </c>
      <c r="Q12" s="145">
        <f t="shared" ref="Q12:Q17" si="3">SUM(B12:P12)</f>
        <v>119</v>
      </c>
      <c r="R12" s="361">
        <v>4.0000000000000001E-3</v>
      </c>
    </row>
    <row r="13" spans="1:18" x14ac:dyDescent="0.25">
      <c r="A13" s="98" t="s">
        <v>51</v>
      </c>
      <c r="B13" s="422">
        <v>48</v>
      </c>
      <c r="C13" s="423">
        <v>343</v>
      </c>
      <c r="D13" s="423">
        <v>269</v>
      </c>
      <c r="E13" s="423">
        <v>167</v>
      </c>
      <c r="F13" s="423">
        <v>116</v>
      </c>
      <c r="G13" s="423">
        <v>0</v>
      </c>
      <c r="H13" s="423">
        <v>42</v>
      </c>
      <c r="I13" s="423">
        <v>9670</v>
      </c>
      <c r="J13" s="423">
        <v>620</v>
      </c>
      <c r="K13" s="423">
        <v>256</v>
      </c>
      <c r="L13" s="423">
        <v>3124</v>
      </c>
      <c r="M13" s="423">
        <v>974</v>
      </c>
      <c r="N13" s="423">
        <v>42</v>
      </c>
      <c r="O13" s="423">
        <v>519</v>
      </c>
      <c r="P13" s="424">
        <v>346</v>
      </c>
      <c r="Q13" s="146">
        <f>SUM(B13:P13)</f>
        <v>16536</v>
      </c>
      <c r="R13" s="362">
        <v>0.71</v>
      </c>
    </row>
    <row r="14" spans="1:18" x14ac:dyDescent="0.25">
      <c r="A14" s="98" t="s">
        <v>52</v>
      </c>
      <c r="B14" s="422">
        <v>19</v>
      </c>
      <c r="C14" s="423">
        <v>122</v>
      </c>
      <c r="D14" s="423">
        <v>79</v>
      </c>
      <c r="E14" s="423">
        <v>40</v>
      </c>
      <c r="F14" s="423">
        <v>32</v>
      </c>
      <c r="G14" s="423">
        <v>0</v>
      </c>
      <c r="H14" s="423">
        <v>7</v>
      </c>
      <c r="I14" s="423">
        <v>3732</v>
      </c>
      <c r="J14" s="423">
        <v>163</v>
      </c>
      <c r="K14" s="423">
        <v>71</v>
      </c>
      <c r="L14" s="423">
        <v>954</v>
      </c>
      <c r="M14" s="423">
        <v>323</v>
      </c>
      <c r="N14" s="423">
        <v>19</v>
      </c>
      <c r="O14" s="423">
        <v>175</v>
      </c>
      <c r="P14" s="424">
        <v>113</v>
      </c>
      <c r="Q14" s="146">
        <f t="shared" si="3"/>
        <v>5849</v>
      </c>
      <c r="R14" s="362">
        <f>SUM(Q14/Q16)</f>
        <v>0.25044960178127945</v>
      </c>
    </row>
    <row r="15" spans="1:18" ht="15.75" thickBot="1" x14ac:dyDescent="0.3">
      <c r="A15" s="99" t="s">
        <v>82</v>
      </c>
      <c r="B15" s="425">
        <v>3</v>
      </c>
      <c r="C15" s="426">
        <v>16</v>
      </c>
      <c r="D15" s="426">
        <v>12</v>
      </c>
      <c r="E15" s="426">
        <v>5</v>
      </c>
      <c r="F15" s="426">
        <v>6</v>
      </c>
      <c r="G15" s="426">
        <v>0</v>
      </c>
      <c r="H15" s="426">
        <v>1</v>
      </c>
      <c r="I15" s="426">
        <v>503</v>
      </c>
      <c r="J15" s="426">
        <v>18</v>
      </c>
      <c r="K15" s="426">
        <v>13</v>
      </c>
      <c r="L15" s="426">
        <v>153</v>
      </c>
      <c r="M15" s="426">
        <v>52</v>
      </c>
      <c r="N15" s="426">
        <v>2</v>
      </c>
      <c r="O15" s="426">
        <v>33</v>
      </c>
      <c r="P15" s="427">
        <v>33</v>
      </c>
      <c r="Q15" s="147">
        <f t="shared" si="3"/>
        <v>850</v>
      </c>
      <c r="R15" s="362">
        <f>SUM(Q15/Q16)</f>
        <v>3.639633467500214E-2</v>
      </c>
    </row>
    <row r="16" spans="1:18" ht="16.5" thickTop="1" thickBot="1" x14ac:dyDescent="0.3">
      <c r="A16" s="100" t="s">
        <v>31</v>
      </c>
      <c r="B16" s="132">
        <f>SUM(B12:B15)</f>
        <v>71</v>
      </c>
      <c r="C16" s="133">
        <f t="shared" ref="C16:P16" si="4">SUM(C12:C15)</f>
        <v>485</v>
      </c>
      <c r="D16" s="133">
        <f t="shared" si="4"/>
        <v>364</v>
      </c>
      <c r="E16" s="133">
        <f t="shared" si="4"/>
        <v>214</v>
      </c>
      <c r="F16" s="133">
        <f t="shared" si="4"/>
        <v>154</v>
      </c>
      <c r="G16" s="133">
        <f t="shared" si="4"/>
        <v>0</v>
      </c>
      <c r="H16" s="133">
        <f t="shared" si="4"/>
        <v>50</v>
      </c>
      <c r="I16" s="133">
        <f t="shared" si="4"/>
        <v>13971</v>
      </c>
      <c r="J16" s="133">
        <f t="shared" si="4"/>
        <v>803</v>
      </c>
      <c r="K16" s="133">
        <f t="shared" si="4"/>
        <v>344</v>
      </c>
      <c r="L16" s="133">
        <f t="shared" si="4"/>
        <v>4256</v>
      </c>
      <c r="M16" s="133">
        <f t="shared" si="4"/>
        <v>1358</v>
      </c>
      <c r="N16" s="133">
        <f t="shared" si="4"/>
        <v>63</v>
      </c>
      <c r="O16" s="133">
        <f t="shared" si="4"/>
        <v>729</v>
      </c>
      <c r="P16" s="148">
        <f t="shared" si="4"/>
        <v>492</v>
      </c>
      <c r="Q16" s="258">
        <f t="shared" si="3"/>
        <v>23354</v>
      </c>
      <c r="R16" s="377">
        <f>SUM(R12:R15)</f>
        <v>1.0008459364562814</v>
      </c>
    </row>
    <row r="17" spans="1:18" ht="15.75" thickBot="1" x14ac:dyDescent="0.3">
      <c r="A17" s="101" t="s">
        <v>48</v>
      </c>
      <c r="B17" s="359">
        <f t="shared" ref="B17:P17" si="5">SUM(B16/$Q$16)</f>
        <v>3.0401644257942967E-3</v>
      </c>
      <c r="C17" s="359">
        <f t="shared" si="5"/>
        <v>2.0767320373383573E-2</v>
      </c>
      <c r="D17" s="359">
        <f t="shared" si="5"/>
        <v>1.5586195084353858E-2</v>
      </c>
      <c r="E17" s="359">
        <f t="shared" si="5"/>
        <v>9.163312494647597E-3</v>
      </c>
      <c r="F17" s="359">
        <f t="shared" si="5"/>
        <v>6.5941594587650941E-3</v>
      </c>
      <c r="G17" s="359">
        <f t="shared" si="5"/>
        <v>0</v>
      </c>
      <c r="H17" s="359">
        <f t="shared" si="5"/>
        <v>2.1409608632354201E-3</v>
      </c>
      <c r="I17" s="359">
        <f t="shared" si="5"/>
        <v>0.59822728440524109</v>
      </c>
      <c r="J17" s="359">
        <f t="shared" si="5"/>
        <v>3.4383831463560846E-2</v>
      </c>
      <c r="K17" s="359">
        <f t="shared" si="5"/>
        <v>1.472981073905969E-2</v>
      </c>
      <c r="L17" s="359">
        <f t="shared" si="5"/>
        <v>0.18223858867859896</v>
      </c>
      <c r="M17" s="359">
        <f t="shared" si="5"/>
        <v>5.8148497045474007E-2</v>
      </c>
      <c r="N17" s="359">
        <f t="shared" si="5"/>
        <v>2.6976106876766292E-3</v>
      </c>
      <c r="O17" s="359">
        <f t="shared" si="5"/>
        <v>3.1215209385972425E-2</v>
      </c>
      <c r="P17" s="360">
        <f t="shared" si="5"/>
        <v>2.1067054894236534E-2</v>
      </c>
      <c r="Q17" s="471">
        <f t="shared" si="3"/>
        <v>1</v>
      </c>
      <c r="R17" s="464"/>
    </row>
    <row r="18" spans="1:18" customFormat="1" ht="14.25" customHeight="1" thickBot="1" x14ac:dyDescent="0.3">
      <c r="A18" s="967" t="s">
        <v>281</v>
      </c>
      <c r="B18" s="968"/>
      <c r="C18" s="968"/>
      <c r="D18" s="968"/>
      <c r="E18" s="968"/>
      <c r="F18" s="968"/>
      <c r="G18" s="968"/>
      <c r="H18" s="968"/>
      <c r="I18" s="968"/>
      <c r="J18" s="968"/>
      <c r="K18" s="968"/>
      <c r="L18" s="968"/>
      <c r="M18" s="968"/>
      <c r="N18" s="968"/>
      <c r="O18" s="968"/>
      <c r="P18" s="968"/>
      <c r="Q18" s="968"/>
      <c r="R18" s="969"/>
    </row>
    <row r="19" spans="1:18" ht="15.75" thickBot="1" x14ac:dyDescent="0.3">
      <c r="A19" s="962" t="s">
        <v>81</v>
      </c>
      <c r="B19" s="963"/>
      <c r="C19" s="963"/>
      <c r="D19" s="963"/>
      <c r="E19" s="963"/>
      <c r="F19" s="963"/>
      <c r="G19" s="963"/>
      <c r="H19" s="963"/>
      <c r="I19" s="963"/>
      <c r="J19" s="963"/>
      <c r="K19" s="963"/>
      <c r="L19" s="963"/>
      <c r="M19" s="963"/>
      <c r="N19" s="963"/>
      <c r="O19" s="963"/>
      <c r="P19" s="963"/>
      <c r="Q19" s="963"/>
      <c r="R19" s="966"/>
    </row>
    <row r="20" spans="1:18" x14ac:dyDescent="0.25">
      <c r="A20" s="97" t="s">
        <v>49</v>
      </c>
      <c r="B20" s="419">
        <v>9</v>
      </c>
      <c r="C20" s="420">
        <v>61</v>
      </c>
      <c r="D20" s="420">
        <v>54</v>
      </c>
      <c r="E20" s="420">
        <v>34</v>
      </c>
      <c r="F20" s="420">
        <v>22</v>
      </c>
      <c r="G20" s="420">
        <v>0</v>
      </c>
      <c r="H20" s="420">
        <v>15</v>
      </c>
      <c r="I20" s="420">
        <v>2500</v>
      </c>
      <c r="J20" s="420">
        <v>162</v>
      </c>
      <c r="K20" s="420">
        <v>43</v>
      </c>
      <c r="L20" s="420">
        <v>565</v>
      </c>
      <c r="M20" s="420">
        <v>244</v>
      </c>
      <c r="N20" s="420">
        <v>14</v>
      </c>
      <c r="O20" s="420">
        <v>109</v>
      </c>
      <c r="P20" s="421">
        <v>108</v>
      </c>
      <c r="Q20" s="145">
        <f t="shared" ref="Q20:Q25" si="6">SUM(B20:P20)</f>
        <v>3940</v>
      </c>
      <c r="R20" s="361">
        <f>SUM(Q20/Q24)</f>
        <v>0.16626577203865467</v>
      </c>
    </row>
    <row r="21" spans="1:18" x14ac:dyDescent="0.25">
      <c r="A21" s="98" t="s">
        <v>53</v>
      </c>
      <c r="B21" s="422">
        <v>34</v>
      </c>
      <c r="C21" s="423">
        <v>183</v>
      </c>
      <c r="D21" s="423">
        <v>130</v>
      </c>
      <c r="E21" s="423">
        <v>89</v>
      </c>
      <c r="F21" s="423">
        <v>75</v>
      </c>
      <c r="G21" s="423">
        <v>0</v>
      </c>
      <c r="H21" s="423">
        <v>15</v>
      </c>
      <c r="I21" s="423">
        <v>5675</v>
      </c>
      <c r="J21" s="423">
        <v>306</v>
      </c>
      <c r="K21" s="423">
        <v>132</v>
      </c>
      <c r="L21" s="423">
        <v>1908</v>
      </c>
      <c r="M21" s="423">
        <v>548</v>
      </c>
      <c r="N21" s="423">
        <v>29</v>
      </c>
      <c r="O21" s="423">
        <v>299</v>
      </c>
      <c r="P21" s="424">
        <v>184</v>
      </c>
      <c r="Q21" s="146">
        <f t="shared" si="6"/>
        <v>9607</v>
      </c>
      <c r="R21" s="362">
        <f>SUM(Q21/Q24)</f>
        <v>0.40540996750643543</v>
      </c>
    </row>
    <row r="22" spans="1:18" x14ac:dyDescent="0.25">
      <c r="A22" s="98" t="s">
        <v>50</v>
      </c>
      <c r="B22" s="422">
        <v>31</v>
      </c>
      <c r="C22" s="423">
        <v>209</v>
      </c>
      <c r="D22" s="423">
        <v>169</v>
      </c>
      <c r="E22" s="423">
        <v>66</v>
      </c>
      <c r="F22" s="423">
        <v>56</v>
      </c>
      <c r="G22" s="423">
        <v>0</v>
      </c>
      <c r="H22" s="423">
        <v>21</v>
      </c>
      <c r="I22" s="423">
        <v>5935</v>
      </c>
      <c r="J22" s="423">
        <v>263</v>
      </c>
      <c r="K22" s="423">
        <v>127</v>
      </c>
      <c r="L22" s="423">
        <v>1827</v>
      </c>
      <c r="M22" s="423">
        <v>611</v>
      </c>
      <c r="N22" s="423">
        <v>32</v>
      </c>
      <c r="O22" s="423">
        <v>282</v>
      </c>
      <c r="P22" s="424">
        <v>218</v>
      </c>
      <c r="Q22" s="146">
        <f t="shared" si="6"/>
        <v>9847</v>
      </c>
      <c r="R22" s="362">
        <f>SUM(Q22/Q24)</f>
        <v>0.41553783179305398</v>
      </c>
    </row>
    <row r="23" spans="1:18" ht="15.75" thickBot="1" x14ac:dyDescent="0.3">
      <c r="A23" s="99" t="s">
        <v>54</v>
      </c>
      <c r="B23" s="425">
        <v>1</v>
      </c>
      <c r="C23" s="426">
        <v>3</v>
      </c>
      <c r="D23" s="426">
        <v>6</v>
      </c>
      <c r="E23" s="426">
        <v>1</v>
      </c>
      <c r="F23" s="426">
        <v>0</v>
      </c>
      <c r="G23" s="426">
        <v>0</v>
      </c>
      <c r="H23" s="426">
        <v>1</v>
      </c>
      <c r="I23" s="426">
        <v>198</v>
      </c>
      <c r="J23" s="426">
        <v>0</v>
      </c>
      <c r="K23" s="426">
        <v>1</v>
      </c>
      <c r="L23" s="426">
        <v>41</v>
      </c>
      <c r="M23" s="426">
        <v>39</v>
      </c>
      <c r="N23" s="426">
        <v>0</v>
      </c>
      <c r="O23" s="426">
        <v>9</v>
      </c>
      <c r="P23" s="427">
        <v>3</v>
      </c>
      <c r="Q23" s="147">
        <f t="shared" si="6"/>
        <v>303</v>
      </c>
      <c r="R23" s="363">
        <f>SUM(Q23/Q24)</f>
        <v>1.2786428661855932E-2</v>
      </c>
    </row>
    <row r="24" spans="1:18" ht="15.75" customHeight="1" thickTop="1" thickBot="1" x14ac:dyDescent="0.3">
      <c r="A24" s="100" t="s">
        <v>31</v>
      </c>
      <c r="B24" s="132">
        <f>SUM(B20:B23)</f>
        <v>75</v>
      </c>
      <c r="C24" s="133">
        <f t="shared" ref="C24:P24" si="7">SUM(C20:C23)</f>
        <v>456</v>
      </c>
      <c r="D24" s="133">
        <f t="shared" si="7"/>
        <v>359</v>
      </c>
      <c r="E24" s="133">
        <f t="shared" si="7"/>
        <v>190</v>
      </c>
      <c r="F24" s="133">
        <f t="shared" si="7"/>
        <v>153</v>
      </c>
      <c r="G24" s="133">
        <f t="shared" si="7"/>
        <v>0</v>
      </c>
      <c r="H24" s="133">
        <f t="shared" si="7"/>
        <v>52</v>
      </c>
      <c r="I24" s="133">
        <f t="shared" si="7"/>
        <v>14308</v>
      </c>
      <c r="J24" s="133">
        <f t="shared" si="7"/>
        <v>731</v>
      </c>
      <c r="K24" s="133">
        <f t="shared" si="7"/>
        <v>303</v>
      </c>
      <c r="L24" s="133">
        <f t="shared" si="7"/>
        <v>4341</v>
      </c>
      <c r="M24" s="133">
        <f t="shared" si="7"/>
        <v>1442</v>
      </c>
      <c r="N24" s="133">
        <f t="shared" si="7"/>
        <v>75</v>
      </c>
      <c r="O24" s="133">
        <f t="shared" si="7"/>
        <v>699</v>
      </c>
      <c r="P24" s="148">
        <f t="shared" si="7"/>
        <v>513</v>
      </c>
      <c r="Q24" s="258">
        <f t="shared" si="6"/>
        <v>23697</v>
      </c>
      <c r="R24" s="377">
        <f>SUM(R20:R23)</f>
        <v>1</v>
      </c>
    </row>
    <row r="25" spans="1:18" ht="15.75" thickBot="1" x14ac:dyDescent="0.3">
      <c r="A25" s="101" t="s">
        <v>48</v>
      </c>
      <c r="B25" s="358">
        <f>SUM(B24/$Q$24)</f>
        <v>3.1649575895682999E-3</v>
      </c>
      <c r="C25" s="359">
        <f t="shared" ref="C25:P25" si="8">SUM(C24/$Q$24)</f>
        <v>1.9242942144575264E-2</v>
      </c>
      <c r="D25" s="359">
        <f t="shared" si="8"/>
        <v>1.5149596995400262E-2</v>
      </c>
      <c r="E25" s="359">
        <f t="shared" si="8"/>
        <v>8.0178925602396936E-3</v>
      </c>
      <c r="F25" s="359">
        <f t="shared" si="8"/>
        <v>6.4565134827193312E-3</v>
      </c>
      <c r="G25" s="359">
        <f t="shared" si="8"/>
        <v>0</v>
      </c>
      <c r="H25" s="359">
        <f t="shared" si="8"/>
        <v>2.1943705954340213E-3</v>
      </c>
      <c r="I25" s="359">
        <f t="shared" si="8"/>
        <v>0.60378950922057639</v>
      </c>
      <c r="J25" s="359">
        <f t="shared" si="8"/>
        <v>3.0847786639659029E-2</v>
      </c>
      <c r="K25" s="359">
        <f t="shared" si="8"/>
        <v>1.2786428661855932E-2</v>
      </c>
      <c r="L25" s="359">
        <f t="shared" si="8"/>
        <v>0.18318774528421319</v>
      </c>
      <c r="M25" s="359">
        <f t="shared" si="8"/>
        <v>6.0851584588766508E-2</v>
      </c>
      <c r="N25" s="359">
        <f t="shared" si="8"/>
        <v>3.1649575895682999E-3</v>
      </c>
      <c r="O25" s="359">
        <f t="shared" si="8"/>
        <v>2.9497404734776553E-2</v>
      </c>
      <c r="P25" s="360">
        <f t="shared" si="8"/>
        <v>2.1648309912647171E-2</v>
      </c>
      <c r="Q25" s="471">
        <f t="shared" si="6"/>
        <v>1</v>
      </c>
      <c r="R25" s="464"/>
    </row>
    <row r="26" spans="1:18" ht="15.75" thickBot="1" x14ac:dyDescent="0.3">
      <c r="A26" s="962" t="s">
        <v>388</v>
      </c>
      <c r="B26" s="963"/>
      <c r="C26" s="963"/>
      <c r="D26" s="963"/>
      <c r="E26" s="963"/>
      <c r="F26" s="963"/>
      <c r="G26" s="963"/>
      <c r="H26" s="963"/>
      <c r="I26" s="963"/>
      <c r="J26" s="963"/>
      <c r="K26" s="963"/>
      <c r="L26" s="963"/>
      <c r="M26" s="963"/>
      <c r="N26" s="963"/>
      <c r="O26" s="963"/>
      <c r="P26" s="963"/>
      <c r="Q26" s="964"/>
      <c r="R26" s="965"/>
    </row>
    <row r="27" spans="1:18" ht="15.75" customHeight="1" x14ac:dyDescent="0.25">
      <c r="A27" s="97" t="s">
        <v>80</v>
      </c>
      <c r="B27" s="419">
        <v>1</v>
      </c>
      <c r="C27" s="420">
        <v>1</v>
      </c>
      <c r="D27" s="420">
        <v>5</v>
      </c>
      <c r="E27" s="420">
        <v>0</v>
      </c>
      <c r="F27" s="420">
        <v>0</v>
      </c>
      <c r="G27" s="420">
        <v>0</v>
      </c>
      <c r="H27" s="420">
        <v>0</v>
      </c>
      <c r="I27" s="420">
        <v>64</v>
      </c>
      <c r="J27" s="420">
        <v>4</v>
      </c>
      <c r="K27" s="420">
        <v>2</v>
      </c>
      <c r="L27" s="420">
        <v>30</v>
      </c>
      <c r="M27" s="420">
        <v>10</v>
      </c>
      <c r="N27" s="420">
        <v>0</v>
      </c>
      <c r="O27" s="420">
        <v>2</v>
      </c>
      <c r="P27" s="421">
        <v>1</v>
      </c>
      <c r="Q27" s="145">
        <f t="shared" ref="Q27:Q32" si="9">SUM(B27:P27)</f>
        <v>120</v>
      </c>
      <c r="R27" s="361">
        <f>SUM(Q27/Q31)</f>
        <v>5.0639321433092795E-3</v>
      </c>
    </row>
    <row r="28" spans="1:18" ht="15.75" customHeight="1" x14ac:dyDescent="0.25">
      <c r="A28" s="98" t="s">
        <v>51</v>
      </c>
      <c r="B28" s="422">
        <v>50</v>
      </c>
      <c r="C28" s="423">
        <v>313</v>
      </c>
      <c r="D28" s="423">
        <v>258</v>
      </c>
      <c r="E28" s="423">
        <v>140</v>
      </c>
      <c r="F28" s="423">
        <v>115</v>
      </c>
      <c r="G28" s="423">
        <v>0</v>
      </c>
      <c r="H28" s="423">
        <v>36</v>
      </c>
      <c r="I28" s="423">
        <v>9732</v>
      </c>
      <c r="J28" s="423">
        <v>555</v>
      </c>
      <c r="K28" s="423">
        <v>222</v>
      </c>
      <c r="L28" s="423">
        <v>3124</v>
      </c>
      <c r="M28" s="423">
        <v>987</v>
      </c>
      <c r="N28" s="423">
        <v>48</v>
      </c>
      <c r="O28" s="423">
        <v>494</v>
      </c>
      <c r="P28" s="424">
        <v>352</v>
      </c>
      <c r="Q28" s="146">
        <f t="shared" si="9"/>
        <v>16426</v>
      </c>
      <c r="R28" s="362">
        <f>SUM(Q28/Q31)</f>
        <v>0.69316791154998525</v>
      </c>
    </row>
    <row r="29" spans="1:18" ht="15.75" customHeight="1" x14ac:dyDescent="0.25">
      <c r="A29" s="98" t="s">
        <v>52</v>
      </c>
      <c r="B29" s="422">
        <v>19</v>
      </c>
      <c r="C29" s="423">
        <v>122</v>
      </c>
      <c r="D29" s="423">
        <v>84</v>
      </c>
      <c r="E29" s="423">
        <v>40</v>
      </c>
      <c r="F29" s="423">
        <v>33</v>
      </c>
      <c r="G29" s="423">
        <v>0</v>
      </c>
      <c r="H29" s="423">
        <v>14</v>
      </c>
      <c r="I29" s="423">
        <v>3965</v>
      </c>
      <c r="J29" s="423">
        <v>154</v>
      </c>
      <c r="K29" s="423">
        <v>68</v>
      </c>
      <c r="L29" s="423">
        <v>1040</v>
      </c>
      <c r="M29" s="423">
        <v>385</v>
      </c>
      <c r="N29" s="423">
        <v>20</v>
      </c>
      <c r="O29" s="423">
        <v>163</v>
      </c>
      <c r="P29" s="424">
        <v>129</v>
      </c>
      <c r="Q29" s="146">
        <f t="shared" si="9"/>
        <v>6236</v>
      </c>
      <c r="R29" s="362">
        <f>SUM(Q29/Q31)</f>
        <v>0.26315567371397225</v>
      </c>
    </row>
    <row r="30" spans="1:18" ht="15.75" customHeight="1" thickBot="1" x14ac:dyDescent="0.3">
      <c r="A30" s="99" t="s">
        <v>82</v>
      </c>
      <c r="B30" s="425">
        <v>5</v>
      </c>
      <c r="C30" s="426">
        <v>20</v>
      </c>
      <c r="D30" s="426">
        <v>12</v>
      </c>
      <c r="E30" s="426">
        <v>10</v>
      </c>
      <c r="F30" s="426">
        <v>5</v>
      </c>
      <c r="G30" s="426">
        <v>0</v>
      </c>
      <c r="H30" s="426">
        <v>2</v>
      </c>
      <c r="I30" s="426">
        <v>547</v>
      </c>
      <c r="J30" s="426">
        <v>18</v>
      </c>
      <c r="K30" s="426">
        <v>11</v>
      </c>
      <c r="L30" s="426">
        <v>147</v>
      </c>
      <c r="M30" s="426">
        <v>60</v>
      </c>
      <c r="N30" s="426">
        <v>7</v>
      </c>
      <c r="O30" s="426">
        <v>40</v>
      </c>
      <c r="P30" s="427">
        <v>31</v>
      </c>
      <c r="Q30" s="147">
        <f t="shared" si="9"/>
        <v>915</v>
      </c>
      <c r="R30" s="363">
        <f>SUM(Q30/Q31)</f>
        <v>3.8612482592733255E-2</v>
      </c>
    </row>
    <row r="31" spans="1:18" ht="15.75" customHeight="1" thickTop="1" thickBot="1" x14ac:dyDescent="0.3">
      <c r="A31" s="100" t="s">
        <v>31</v>
      </c>
      <c r="B31" s="132">
        <f>SUM(B27:B30)</f>
        <v>75</v>
      </c>
      <c r="C31" s="133">
        <f t="shared" ref="C31:P31" si="10">SUM(C27:C30)</f>
        <v>456</v>
      </c>
      <c r="D31" s="133">
        <f t="shared" si="10"/>
        <v>359</v>
      </c>
      <c r="E31" s="133">
        <f t="shared" si="10"/>
        <v>190</v>
      </c>
      <c r="F31" s="133">
        <f t="shared" si="10"/>
        <v>153</v>
      </c>
      <c r="G31" s="133">
        <f t="shared" si="10"/>
        <v>0</v>
      </c>
      <c r="H31" s="133">
        <f t="shared" si="10"/>
        <v>52</v>
      </c>
      <c r="I31" s="133">
        <f t="shared" si="10"/>
        <v>14308</v>
      </c>
      <c r="J31" s="133">
        <f t="shared" si="10"/>
        <v>731</v>
      </c>
      <c r="K31" s="133">
        <f t="shared" si="10"/>
        <v>303</v>
      </c>
      <c r="L31" s="133">
        <f t="shared" si="10"/>
        <v>4341</v>
      </c>
      <c r="M31" s="133">
        <f t="shared" si="10"/>
        <v>1442</v>
      </c>
      <c r="N31" s="133">
        <f t="shared" si="10"/>
        <v>75</v>
      </c>
      <c r="O31" s="133">
        <f t="shared" si="10"/>
        <v>699</v>
      </c>
      <c r="P31" s="148">
        <f t="shared" si="10"/>
        <v>513</v>
      </c>
      <c r="Q31" s="258">
        <f t="shared" si="9"/>
        <v>23697</v>
      </c>
      <c r="R31" s="259">
        <f>SUM(R27:R30)</f>
        <v>1</v>
      </c>
    </row>
    <row r="32" spans="1:18" ht="15.75" customHeight="1" thickBot="1" x14ac:dyDescent="0.3">
      <c r="A32" s="101" t="s">
        <v>48</v>
      </c>
      <c r="B32" s="358">
        <f>SUM(B31/$Q$31)</f>
        <v>3.1649575895682999E-3</v>
      </c>
      <c r="C32" s="359">
        <f t="shared" ref="C32:P32" si="11">SUM(C31/$Q$31)</f>
        <v>1.9242942144575264E-2</v>
      </c>
      <c r="D32" s="359">
        <f t="shared" si="11"/>
        <v>1.5149596995400262E-2</v>
      </c>
      <c r="E32" s="359">
        <f t="shared" si="11"/>
        <v>8.0178925602396936E-3</v>
      </c>
      <c r="F32" s="359">
        <f t="shared" si="11"/>
        <v>6.4565134827193312E-3</v>
      </c>
      <c r="G32" s="359">
        <f t="shared" si="11"/>
        <v>0</v>
      </c>
      <c r="H32" s="359">
        <f t="shared" si="11"/>
        <v>2.1943705954340213E-3</v>
      </c>
      <c r="I32" s="359">
        <v>0.60499999999999998</v>
      </c>
      <c r="J32" s="359">
        <f t="shared" si="11"/>
        <v>3.0847786639659029E-2</v>
      </c>
      <c r="K32" s="359">
        <f t="shared" si="11"/>
        <v>1.2786428661855932E-2</v>
      </c>
      <c r="L32" s="359">
        <f t="shared" si="11"/>
        <v>0.18318774528421319</v>
      </c>
      <c r="M32" s="359">
        <f t="shared" si="11"/>
        <v>6.0851584588766508E-2</v>
      </c>
      <c r="N32" s="359">
        <f t="shared" si="11"/>
        <v>3.1649575895682999E-3</v>
      </c>
      <c r="O32" s="359">
        <f t="shared" si="11"/>
        <v>2.9497404734776553E-2</v>
      </c>
      <c r="P32" s="360">
        <f t="shared" si="11"/>
        <v>2.1648309912647171E-2</v>
      </c>
      <c r="Q32" s="257">
        <f t="shared" si="9"/>
        <v>1.0012104907794235</v>
      </c>
      <c r="R32" s="464"/>
    </row>
  </sheetData>
  <sheetProtection algorithmName="SHA-512" hashValue="udP9ElTd9yVLnYXE8WMXXZtu0o8ltC786vqDhTTAhsayUkPMWf258eDVrVM5wHr+LI6bABm60/QozYtjHgkJsg==" saltValue="BaG86xU553nBxlOqOXtulg==" spinCount="100000" sheet="1" objects="1" scenarios="1"/>
  <mergeCells count="7">
    <mergeCell ref="A26:R26"/>
    <mergeCell ref="A1:R1"/>
    <mergeCell ref="A19:R19"/>
    <mergeCell ref="A11:R11"/>
    <mergeCell ref="A4:R4"/>
    <mergeCell ref="A2:R2"/>
    <mergeCell ref="A18:R18"/>
  </mergeCells>
  <printOptions horizontalCentered="1" verticalCentered="1"/>
  <pageMargins left="0" right="0" top="0.65625" bottom="0" header="0.3" footer="0"/>
  <pageSetup orientation="landscape" r:id="rId1"/>
  <headerFooter>
    <oddHeader>&amp;L&amp;9
  Semi-Annual Child Welfare Report&amp;C&amp;"-,Bold"&amp;14ARIZONA DEPARTMENT of CHILD SAFETY&amp;R&amp;9
January 01, 2018 through June 30, 2018</oddHeader>
    <oddFooter>&amp;C
Page 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9"/>
  <sheetViews>
    <sheetView view="pageLayout" zoomScaleNormal="100" workbookViewId="0">
      <selection activeCell="F12" sqref="F12"/>
    </sheetView>
  </sheetViews>
  <sheetFormatPr defaultRowHeight="15" x14ac:dyDescent="0.25"/>
  <cols>
    <col min="1" max="1" width="12.85546875" customWidth="1"/>
    <col min="2" max="18" width="7.85546875" customWidth="1"/>
  </cols>
  <sheetData>
    <row r="1" spans="1:35" ht="21" customHeight="1" thickBot="1" x14ac:dyDescent="0.35">
      <c r="A1" s="970" t="s">
        <v>508</v>
      </c>
      <c r="B1" s="971"/>
      <c r="C1" s="971"/>
      <c r="D1" s="971"/>
      <c r="E1" s="971"/>
      <c r="F1" s="971"/>
      <c r="G1" s="971"/>
      <c r="H1" s="971"/>
      <c r="I1" s="971"/>
      <c r="J1" s="971"/>
      <c r="K1" s="971"/>
      <c r="L1" s="971"/>
      <c r="M1" s="971"/>
      <c r="N1" s="971"/>
      <c r="O1" s="971"/>
      <c r="P1" s="971"/>
      <c r="Q1" s="971"/>
      <c r="R1" s="972"/>
    </row>
    <row r="2" spans="1:35" ht="16.5" thickBot="1" x14ac:dyDescent="0.3">
      <c r="A2" s="967" t="s">
        <v>280</v>
      </c>
      <c r="B2" s="968"/>
      <c r="C2" s="968"/>
      <c r="D2" s="968"/>
      <c r="E2" s="968"/>
      <c r="F2" s="968"/>
      <c r="G2" s="968"/>
      <c r="H2" s="968"/>
      <c r="I2" s="968"/>
      <c r="J2" s="968"/>
      <c r="K2" s="968"/>
      <c r="L2" s="968"/>
      <c r="M2" s="968"/>
      <c r="N2" s="968"/>
      <c r="O2" s="968"/>
      <c r="P2" s="968"/>
      <c r="Q2" s="968"/>
      <c r="R2" s="969"/>
    </row>
    <row r="3" spans="1:35" ht="66.75" customHeight="1" thickBot="1" x14ac:dyDescent="0.3">
      <c r="A3" s="83"/>
      <c r="B3" s="831" t="s">
        <v>86</v>
      </c>
      <c r="C3" s="832" t="s">
        <v>87</v>
      </c>
      <c r="D3" s="832" t="s">
        <v>88</v>
      </c>
      <c r="E3" s="832" t="s">
        <v>89</v>
      </c>
      <c r="F3" s="832" t="s">
        <v>90</v>
      </c>
      <c r="G3" s="832" t="s">
        <v>91</v>
      </c>
      <c r="H3" s="832" t="s">
        <v>92</v>
      </c>
      <c r="I3" s="832" t="s">
        <v>93</v>
      </c>
      <c r="J3" s="832" t="s">
        <v>94</v>
      </c>
      <c r="K3" s="832" t="s">
        <v>95</v>
      </c>
      <c r="L3" s="832" t="s">
        <v>96</v>
      </c>
      <c r="M3" s="832" t="s">
        <v>97</v>
      </c>
      <c r="N3" s="832" t="s">
        <v>98</v>
      </c>
      <c r="O3" s="832" t="s">
        <v>99</v>
      </c>
      <c r="P3" s="834" t="s">
        <v>100</v>
      </c>
      <c r="Q3" s="84" t="s">
        <v>101</v>
      </c>
      <c r="R3" s="84" t="s">
        <v>102</v>
      </c>
    </row>
    <row r="4" spans="1:35" ht="15.75" thickBot="1" x14ac:dyDescent="0.3">
      <c r="A4" s="962" t="s">
        <v>81</v>
      </c>
      <c r="B4" s="963"/>
      <c r="C4" s="963"/>
      <c r="D4" s="963"/>
      <c r="E4" s="963"/>
      <c r="F4" s="963"/>
      <c r="G4" s="963"/>
      <c r="H4" s="963"/>
      <c r="I4" s="963"/>
      <c r="J4" s="963"/>
      <c r="K4" s="963"/>
      <c r="L4" s="963"/>
      <c r="M4" s="963"/>
      <c r="N4" s="963"/>
      <c r="O4" s="963"/>
      <c r="P4" s="963"/>
      <c r="Q4" s="963"/>
      <c r="R4" s="966"/>
    </row>
    <row r="5" spans="1:35" x14ac:dyDescent="0.25">
      <c r="A5" s="97" t="s">
        <v>49</v>
      </c>
      <c r="B5" s="419">
        <v>0</v>
      </c>
      <c r="C5" s="420">
        <v>0</v>
      </c>
      <c r="D5" s="420">
        <v>0</v>
      </c>
      <c r="E5" s="420">
        <v>0</v>
      </c>
      <c r="F5" s="420">
        <v>0</v>
      </c>
      <c r="G5" s="420">
        <v>0</v>
      </c>
      <c r="H5" s="420">
        <v>0</v>
      </c>
      <c r="I5" s="420">
        <v>36</v>
      </c>
      <c r="J5" s="420">
        <v>0</v>
      </c>
      <c r="K5" s="420">
        <v>0</v>
      </c>
      <c r="L5" s="420">
        <v>4</v>
      </c>
      <c r="M5" s="420">
        <v>2</v>
      </c>
      <c r="N5" s="420">
        <v>0</v>
      </c>
      <c r="O5" s="420">
        <v>0</v>
      </c>
      <c r="P5" s="421">
        <v>1</v>
      </c>
      <c r="Q5" s="145">
        <f>SUM(B5:P5)</f>
        <v>43</v>
      </c>
      <c r="R5" s="361">
        <f>SUM(Q5/Q9)</f>
        <v>0.29655172413793102</v>
      </c>
    </row>
    <row r="6" spans="1:35" x14ac:dyDescent="0.25">
      <c r="A6" s="98" t="s">
        <v>53</v>
      </c>
      <c r="B6" s="422">
        <v>0</v>
      </c>
      <c r="C6" s="423">
        <v>0</v>
      </c>
      <c r="D6" s="423">
        <v>1</v>
      </c>
      <c r="E6" s="423">
        <v>0</v>
      </c>
      <c r="F6" s="423">
        <v>0</v>
      </c>
      <c r="G6" s="423">
        <v>0</v>
      </c>
      <c r="H6" s="423">
        <v>0</v>
      </c>
      <c r="I6" s="423">
        <v>47</v>
      </c>
      <c r="J6" s="423">
        <v>2</v>
      </c>
      <c r="K6" s="423">
        <v>1</v>
      </c>
      <c r="L6" s="423">
        <v>12</v>
      </c>
      <c r="M6" s="423">
        <v>2</v>
      </c>
      <c r="N6" s="423">
        <v>0</v>
      </c>
      <c r="O6" s="423">
        <v>9</v>
      </c>
      <c r="P6" s="424">
        <v>0</v>
      </c>
      <c r="Q6" s="146">
        <f>SUM(B6:P6)</f>
        <v>74</v>
      </c>
      <c r="R6" s="362">
        <f>SUM(Q6/Q9)</f>
        <v>0.51034482758620692</v>
      </c>
    </row>
    <row r="7" spans="1:35" x14ac:dyDescent="0.25">
      <c r="A7" s="98" t="s">
        <v>50</v>
      </c>
      <c r="B7" s="422">
        <v>0</v>
      </c>
      <c r="C7" s="423">
        <v>0</v>
      </c>
      <c r="D7" s="423">
        <v>0</v>
      </c>
      <c r="E7" s="423">
        <v>0</v>
      </c>
      <c r="F7" s="423">
        <v>0</v>
      </c>
      <c r="G7" s="423">
        <v>0</v>
      </c>
      <c r="H7" s="423">
        <v>0</v>
      </c>
      <c r="I7" s="423">
        <v>15</v>
      </c>
      <c r="J7" s="423">
        <v>2</v>
      </c>
      <c r="K7" s="423">
        <v>0</v>
      </c>
      <c r="L7" s="423">
        <v>5</v>
      </c>
      <c r="M7" s="423">
        <v>1</v>
      </c>
      <c r="N7" s="423">
        <v>1</v>
      </c>
      <c r="O7" s="423">
        <v>3</v>
      </c>
      <c r="P7" s="424">
        <v>1</v>
      </c>
      <c r="Q7" s="146">
        <f>SUM(B7:P7)</f>
        <v>28</v>
      </c>
      <c r="R7" s="362">
        <f>SUM(Q7/Q9)</f>
        <v>0.19310344827586207</v>
      </c>
    </row>
    <row r="8" spans="1:35" ht="15.75" thickBot="1" x14ac:dyDescent="0.3">
      <c r="A8" s="99" t="s">
        <v>54</v>
      </c>
      <c r="B8" s="425">
        <v>0</v>
      </c>
      <c r="C8" s="426">
        <v>0</v>
      </c>
      <c r="D8" s="426">
        <v>0</v>
      </c>
      <c r="E8" s="426">
        <v>0</v>
      </c>
      <c r="F8" s="426">
        <v>0</v>
      </c>
      <c r="G8" s="426">
        <v>0</v>
      </c>
      <c r="H8" s="426">
        <v>0</v>
      </c>
      <c r="I8" s="426">
        <v>0</v>
      </c>
      <c r="J8" s="426">
        <v>0</v>
      </c>
      <c r="K8" s="426">
        <v>0</v>
      </c>
      <c r="L8" s="426">
        <v>0</v>
      </c>
      <c r="M8" s="426">
        <v>0</v>
      </c>
      <c r="N8" s="426">
        <v>0</v>
      </c>
      <c r="O8" s="426">
        <v>0</v>
      </c>
      <c r="P8" s="427">
        <v>0</v>
      </c>
      <c r="Q8" s="147">
        <f>SUM(B8:P8)</f>
        <v>0</v>
      </c>
      <c r="R8" s="363">
        <f>SUM(Q8/Q9)</f>
        <v>0</v>
      </c>
    </row>
    <row r="9" spans="1:35" ht="16.5" thickTop="1" thickBot="1" x14ac:dyDescent="0.3">
      <c r="A9" s="100" t="s">
        <v>31</v>
      </c>
      <c r="B9" s="132">
        <f t="shared" ref="B9:P9" si="0">SUM(B5:B8)</f>
        <v>0</v>
      </c>
      <c r="C9" s="133">
        <f t="shared" si="0"/>
        <v>0</v>
      </c>
      <c r="D9" s="133">
        <f t="shared" si="0"/>
        <v>1</v>
      </c>
      <c r="E9" s="133">
        <f t="shared" si="0"/>
        <v>0</v>
      </c>
      <c r="F9" s="133">
        <f t="shared" si="0"/>
        <v>0</v>
      </c>
      <c r="G9" s="133">
        <f t="shared" si="0"/>
        <v>0</v>
      </c>
      <c r="H9" s="133">
        <f t="shared" si="0"/>
        <v>0</v>
      </c>
      <c r="I9" s="133">
        <f t="shared" si="0"/>
        <v>98</v>
      </c>
      <c r="J9" s="133">
        <f t="shared" si="0"/>
        <v>4</v>
      </c>
      <c r="K9" s="133">
        <f t="shared" si="0"/>
        <v>1</v>
      </c>
      <c r="L9" s="133">
        <f t="shared" si="0"/>
        <v>21</v>
      </c>
      <c r="M9" s="133">
        <f t="shared" si="0"/>
        <v>5</v>
      </c>
      <c r="N9" s="133">
        <f t="shared" si="0"/>
        <v>1</v>
      </c>
      <c r="O9" s="133">
        <f t="shared" si="0"/>
        <v>12</v>
      </c>
      <c r="P9" s="148">
        <f t="shared" si="0"/>
        <v>2</v>
      </c>
      <c r="Q9" s="258">
        <f t="shared" ref="Q9:Q10" si="1">SUM(B9:P9)</f>
        <v>145</v>
      </c>
      <c r="R9" s="259">
        <f>SUM(R5:R8)</f>
        <v>1</v>
      </c>
    </row>
    <row r="10" spans="1:35" ht="15.75" thickBot="1" x14ac:dyDescent="0.3">
      <c r="A10" s="101" t="s">
        <v>48</v>
      </c>
      <c r="B10" s="358">
        <f>SUM(B9/$Q$9)</f>
        <v>0</v>
      </c>
      <c r="C10" s="359">
        <f t="shared" ref="C10:P10" si="2">SUM(C9/$Q$9)</f>
        <v>0</v>
      </c>
      <c r="D10" s="359">
        <f t="shared" si="2"/>
        <v>6.8965517241379309E-3</v>
      </c>
      <c r="E10" s="359">
        <f t="shared" si="2"/>
        <v>0</v>
      </c>
      <c r="F10" s="359">
        <f t="shared" si="2"/>
        <v>0</v>
      </c>
      <c r="G10" s="359">
        <f t="shared" si="2"/>
        <v>0</v>
      </c>
      <c r="H10" s="359">
        <f t="shared" si="2"/>
        <v>0</v>
      </c>
      <c r="I10" s="359">
        <f t="shared" si="2"/>
        <v>0.67586206896551726</v>
      </c>
      <c r="J10" s="359">
        <f t="shared" si="2"/>
        <v>2.7586206896551724E-2</v>
      </c>
      <c r="K10" s="359">
        <f t="shared" si="2"/>
        <v>6.8965517241379309E-3</v>
      </c>
      <c r="L10" s="359">
        <f t="shared" si="2"/>
        <v>0.14482758620689656</v>
      </c>
      <c r="M10" s="359">
        <f t="shared" si="2"/>
        <v>3.4482758620689655E-2</v>
      </c>
      <c r="N10" s="359">
        <f t="shared" si="2"/>
        <v>6.8965517241379309E-3</v>
      </c>
      <c r="O10" s="359">
        <f t="shared" si="2"/>
        <v>8.2758620689655171E-2</v>
      </c>
      <c r="P10" s="360">
        <f t="shared" si="2"/>
        <v>1.3793103448275862E-2</v>
      </c>
      <c r="Q10" s="257">
        <f t="shared" si="1"/>
        <v>1.0000000000000002</v>
      </c>
      <c r="R10" s="464"/>
    </row>
    <row r="11" spans="1:35" ht="16.5" customHeight="1" thickBot="1" x14ac:dyDescent="0.3">
      <c r="A11" s="962" t="s">
        <v>388</v>
      </c>
      <c r="B11" s="963"/>
      <c r="C11" s="963"/>
      <c r="D11" s="963"/>
      <c r="E11" s="963"/>
      <c r="F11" s="963"/>
      <c r="G11" s="963"/>
      <c r="H11" s="963"/>
      <c r="I11" s="963"/>
      <c r="J11" s="963"/>
      <c r="K11" s="963"/>
      <c r="L11" s="963"/>
      <c r="M11" s="963"/>
      <c r="N11" s="963"/>
      <c r="O11" s="963"/>
      <c r="P11" s="963"/>
      <c r="Q11" s="964"/>
      <c r="R11" s="965"/>
    </row>
    <row r="12" spans="1:35" x14ac:dyDescent="0.25">
      <c r="A12" s="97" t="s">
        <v>80</v>
      </c>
      <c r="B12" s="419">
        <v>0</v>
      </c>
      <c r="C12" s="420">
        <v>0</v>
      </c>
      <c r="D12" s="420">
        <v>0</v>
      </c>
      <c r="E12" s="420">
        <v>0</v>
      </c>
      <c r="F12" s="420">
        <v>0</v>
      </c>
      <c r="G12" s="420">
        <v>0</v>
      </c>
      <c r="H12" s="420">
        <v>0</v>
      </c>
      <c r="I12" s="420">
        <v>1</v>
      </c>
      <c r="J12" s="420">
        <v>0</v>
      </c>
      <c r="K12" s="420">
        <v>0</v>
      </c>
      <c r="L12" s="420">
        <v>0</v>
      </c>
      <c r="M12" s="420">
        <v>0</v>
      </c>
      <c r="N12" s="420">
        <v>0</v>
      </c>
      <c r="O12" s="420">
        <v>0</v>
      </c>
      <c r="P12" s="421">
        <v>0</v>
      </c>
      <c r="Q12" s="145">
        <f t="shared" ref="Q12:Q17" si="3">SUM(B12:P12)</f>
        <v>1</v>
      </c>
      <c r="R12" s="361">
        <f>SUM(Q12/Q16)</f>
        <v>6.8965517241379309E-3</v>
      </c>
    </row>
    <row r="13" spans="1:35" x14ac:dyDescent="0.25">
      <c r="A13" s="98" t="s">
        <v>51</v>
      </c>
      <c r="B13" s="422">
        <v>0</v>
      </c>
      <c r="C13" s="423">
        <v>0</v>
      </c>
      <c r="D13" s="423">
        <v>1</v>
      </c>
      <c r="E13" s="423">
        <v>0</v>
      </c>
      <c r="F13" s="423">
        <v>0</v>
      </c>
      <c r="G13" s="423">
        <v>0</v>
      </c>
      <c r="H13" s="423">
        <v>0</v>
      </c>
      <c r="I13" s="423">
        <v>55</v>
      </c>
      <c r="J13" s="423">
        <v>2</v>
      </c>
      <c r="K13" s="423">
        <v>1</v>
      </c>
      <c r="L13" s="423">
        <v>8</v>
      </c>
      <c r="M13" s="423">
        <v>4</v>
      </c>
      <c r="N13" s="423">
        <v>0</v>
      </c>
      <c r="O13" s="423">
        <v>9</v>
      </c>
      <c r="P13" s="424">
        <v>2</v>
      </c>
      <c r="Q13" s="146">
        <f t="shared" si="3"/>
        <v>82</v>
      </c>
      <c r="R13" s="362">
        <f>SUM(Q13/Q16)</f>
        <v>0.56551724137931036</v>
      </c>
    </row>
    <row r="14" spans="1:35" x14ac:dyDescent="0.25">
      <c r="A14" s="98" t="s">
        <v>52</v>
      </c>
      <c r="B14" s="422">
        <v>0</v>
      </c>
      <c r="C14" s="423">
        <v>0</v>
      </c>
      <c r="D14" s="423">
        <v>0</v>
      </c>
      <c r="E14" s="423">
        <v>0</v>
      </c>
      <c r="F14" s="423">
        <v>0</v>
      </c>
      <c r="G14" s="423">
        <v>0</v>
      </c>
      <c r="H14" s="423">
        <v>0</v>
      </c>
      <c r="I14" s="423">
        <v>17</v>
      </c>
      <c r="J14" s="423">
        <v>1</v>
      </c>
      <c r="K14" s="423">
        <v>0</v>
      </c>
      <c r="L14" s="423">
        <v>5</v>
      </c>
      <c r="M14" s="423">
        <v>0</v>
      </c>
      <c r="N14" s="423">
        <v>1</v>
      </c>
      <c r="O14" s="423">
        <v>2</v>
      </c>
      <c r="P14" s="424">
        <v>0</v>
      </c>
      <c r="Q14" s="146">
        <f t="shared" si="3"/>
        <v>26</v>
      </c>
      <c r="R14" s="362">
        <f>SUM(Q14/Q16)</f>
        <v>0.1793103448275862</v>
      </c>
      <c r="T14" s="94"/>
      <c r="U14" s="94"/>
      <c r="V14" s="94"/>
      <c r="W14" s="94"/>
      <c r="X14" s="94"/>
      <c r="Y14" s="94"/>
      <c r="Z14" s="94"/>
      <c r="AA14" s="94"/>
      <c r="AB14" s="94"/>
      <c r="AC14" s="94"/>
      <c r="AD14" s="94"/>
      <c r="AE14" s="94"/>
      <c r="AF14" s="94"/>
      <c r="AG14" s="94"/>
      <c r="AH14" s="94"/>
      <c r="AI14" s="94"/>
    </row>
    <row r="15" spans="1:35" ht="15.75" thickBot="1" x14ac:dyDescent="0.3">
      <c r="A15" s="99" t="s">
        <v>82</v>
      </c>
      <c r="B15" s="425">
        <v>0</v>
      </c>
      <c r="C15" s="426">
        <v>0</v>
      </c>
      <c r="D15" s="426">
        <v>0</v>
      </c>
      <c r="E15" s="426">
        <v>0</v>
      </c>
      <c r="F15" s="426">
        <v>0</v>
      </c>
      <c r="G15" s="426">
        <v>0</v>
      </c>
      <c r="H15" s="426">
        <v>0</v>
      </c>
      <c r="I15" s="426">
        <v>25</v>
      </c>
      <c r="J15" s="426">
        <v>1</v>
      </c>
      <c r="K15" s="426">
        <v>0</v>
      </c>
      <c r="L15" s="426">
        <v>8</v>
      </c>
      <c r="M15" s="426">
        <v>1</v>
      </c>
      <c r="N15" s="426">
        <v>0</v>
      </c>
      <c r="O15" s="426">
        <v>1</v>
      </c>
      <c r="P15" s="427">
        <v>0</v>
      </c>
      <c r="Q15" s="147">
        <f t="shared" si="3"/>
        <v>36</v>
      </c>
      <c r="R15" s="363">
        <f>SUM(Q15/Q16)</f>
        <v>0.24827586206896551</v>
      </c>
      <c r="T15" s="313"/>
      <c r="U15" s="313"/>
      <c r="V15" s="313"/>
      <c r="W15" s="313"/>
      <c r="X15" s="313"/>
      <c r="Y15" s="313"/>
      <c r="Z15" s="313"/>
      <c r="AA15" s="313"/>
      <c r="AB15" s="313"/>
      <c r="AC15" s="313"/>
      <c r="AD15" s="313"/>
      <c r="AE15" s="313"/>
      <c r="AF15" s="313"/>
      <c r="AG15" s="313"/>
      <c r="AH15" s="313"/>
      <c r="AI15" s="313"/>
    </row>
    <row r="16" spans="1:35" ht="16.5" thickTop="1" thickBot="1" x14ac:dyDescent="0.3">
      <c r="A16" s="100" t="s">
        <v>31</v>
      </c>
      <c r="B16" s="132">
        <f t="shared" ref="B16:P16" si="4">SUM(B12:B15)</f>
        <v>0</v>
      </c>
      <c r="C16" s="133">
        <f t="shared" si="4"/>
        <v>0</v>
      </c>
      <c r="D16" s="133">
        <f t="shared" si="4"/>
        <v>1</v>
      </c>
      <c r="E16" s="133">
        <f t="shared" si="4"/>
        <v>0</v>
      </c>
      <c r="F16" s="133">
        <f t="shared" si="4"/>
        <v>0</v>
      </c>
      <c r="G16" s="133">
        <f t="shared" si="4"/>
        <v>0</v>
      </c>
      <c r="H16" s="133">
        <f t="shared" si="4"/>
        <v>0</v>
      </c>
      <c r="I16" s="133">
        <f t="shared" si="4"/>
        <v>98</v>
      </c>
      <c r="J16" s="133">
        <f t="shared" si="4"/>
        <v>4</v>
      </c>
      <c r="K16" s="133">
        <f t="shared" si="4"/>
        <v>1</v>
      </c>
      <c r="L16" s="133">
        <f t="shared" si="4"/>
        <v>21</v>
      </c>
      <c r="M16" s="133">
        <f t="shared" si="4"/>
        <v>5</v>
      </c>
      <c r="N16" s="133">
        <f t="shared" si="4"/>
        <v>1</v>
      </c>
      <c r="O16" s="133">
        <f t="shared" si="4"/>
        <v>12</v>
      </c>
      <c r="P16" s="148">
        <f t="shared" si="4"/>
        <v>2</v>
      </c>
      <c r="Q16" s="258">
        <f t="shared" si="3"/>
        <v>145</v>
      </c>
      <c r="R16" s="259">
        <f>SUM(R12:R15)</f>
        <v>1</v>
      </c>
      <c r="T16" s="313"/>
      <c r="U16" s="94"/>
      <c r="V16" s="94"/>
      <c r="W16" s="94"/>
      <c r="X16" s="94"/>
      <c r="Y16" s="94"/>
      <c r="Z16" s="94"/>
      <c r="AA16" s="94"/>
      <c r="AB16" s="94"/>
      <c r="AC16" s="94"/>
      <c r="AD16" s="94"/>
      <c r="AE16" s="94"/>
      <c r="AF16" s="94"/>
      <c r="AG16" s="94"/>
      <c r="AH16" s="94"/>
      <c r="AI16" s="94"/>
    </row>
    <row r="17" spans="1:35" ht="17.25" customHeight="1" thickBot="1" x14ac:dyDescent="0.3">
      <c r="A17" s="101" t="s">
        <v>48</v>
      </c>
      <c r="B17" s="358">
        <f>SUM(B16/$Q$16)</f>
        <v>0</v>
      </c>
      <c r="C17" s="359">
        <f t="shared" ref="C17:O17" si="5">SUM(C16/$Q$16)</f>
        <v>0</v>
      </c>
      <c r="D17" s="359">
        <f t="shared" si="5"/>
        <v>6.8965517241379309E-3</v>
      </c>
      <c r="E17" s="359">
        <f t="shared" si="5"/>
        <v>0</v>
      </c>
      <c r="F17" s="359">
        <f t="shared" si="5"/>
        <v>0</v>
      </c>
      <c r="G17" s="359">
        <f t="shared" si="5"/>
        <v>0</v>
      </c>
      <c r="H17" s="359">
        <f t="shared" si="5"/>
        <v>0</v>
      </c>
      <c r="I17" s="359">
        <f t="shared" si="5"/>
        <v>0.67586206896551726</v>
      </c>
      <c r="J17" s="359">
        <f t="shared" si="5"/>
        <v>2.7586206896551724E-2</v>
      </c>
      <c r="K17" s="359">
        <f t="shared" si="5"/>
        <v>6.8965517241379309E-3</v>
      </c>
      <c r="L17" s="359">
        <f t="shared" si="5"/>
        <v>0.14482758620689656</v>
      </c>
      <c r="M17" s="359">
        <f t="shared" si="5"/>
        <v>3.4482758620689655E-2</v>
      </c>
      <c r="N17" s="359">
        <f t="shared" si="5"/>
        <v>6.8965517241379309E-3</v>
      </c>
      <c r="O17" s="359">
        <f t="shared" si="5"/>
        <v>8.2758620689655171E-2</v>
      </c>
      <c r="P17" s="360">
        <v>1.2999999999999999E-2</v>
      </c>
      <c r="Q17" s="257">
        <f t="shared" si="3"/>
        <v>0.99920689655172434</v>
      </c>
      <c r="R17" s="464"/>
      <c r="T17" s="313"/>
      <c r="U17" s="94"/>
      <c r="V17" s="94"/>
      <c r="W17" s="94"/>
      <c r="X17" s="94"/>
      <c r="Y17" s="94"/>
      <c r="Z17" s="94"/>
      <c r="AA17" s="94"/>
      <c r="AB17" s="94"/>
      <c r="AC17" s="94"/>
      <c r="AD17" s="94"/>
      <c r="AE17" s="94"/>
      <c r="AF17" s="94"/>
      <c r="AG17" s="94"/>
      <c r="AH17" s="94"/>
      <c r="AI17" s="94"/>
    </row>
    <row r="18" spans="1:35" ht="16.5" thickBot="1" x14ac:dyDescent="0.3">
      <c r="A18" s="967" t="s">
        <v>281</v>
      </c>
      <c r="B18" s="968"/>
      <c r="C18" s="968"/>
      <c r="D18" s="968"/>
      <c r="E18" s="968"/>
      <c r="F18" s="968"/>
      <c r="G18" s="968"/>
      <c r="H18" s="968"/>
      <c r="I18" s="968"/>
      <c r="J18" s="968"/>
      <c r="K18" s="968"/>
      <c r="L18" s="968"/>
      <c r="M18" s="968"/>
      <c r="N18" s="968"/>
      <c r="O18" s="968"/>
      <c r="P18" s="968"/>
      <c r="Q18" s="968"/>
      <c r="R18" s="969"/>
      <c r="T18" s="313"/>
      <c r="U18" s="94"/>
      <c r="V18" s="94"/>
      <c r="W18" s="94"/>
      <c r="X18" s="94"/>
      <c r="Y18" s="94"/>
      <c r="Z18" s="94"/>
      <c r="AA18" s="94"/>
      <c r="AB18" s="94"/>
      <c r="AC18" s="94"/>
      <c r="AD18" s="94"/>
      <c r="AE18" s="94"/>
      <c r="AF18" s="94"/>
      <c r="AG18" s="94"/>
      <c r="AH18" s="94"/>
      <c r="AI18" s="94"/>
    </row>
    <row r="19" spans="1:35" ht="15.75" thickBot="1" x14ac:dyDescent="0.3">
      <c r="A19" s="962" t="s">
        <v>81</v>
      </c>
      <c r="B19" s="963"/>
      <c r="C19" s="963"/>
      <c r="D19" s="963"/>
      <c r="E19" s="963"/>
      <c r="F19" s="963"/>
      <c r="G19" s="963"/>
      <c r="H19" s="963"/>
      <c r="I19" s="963"/>
      <c r="J19" s="963"/>
      <c r="K19" s="963"/>
      <c r="L19" s="963"/>
      <c r="M19" s="963"/>
      <c r="N19" s="963"/>
      <c r="O19" s="963"/>
      <c r="P19" s="963"/>
      <c r="Q19" s="963"/>
      <c r="R19" s="966"/>
      <c r="T19" s="313"/>
      <c r="U19" s="94"/>
      <c r="V19" s="94"/>
      <c r="W19" s="94"/>
      <c r="X19" s="94"/>
      <c r="Y19" s="94"/>
      <c r="Z19" s="94"/>
      <c r="AA19" s="94"/>
      <c r="AB19" s="94"/>
      <c r="AC19" s="94"/>
      <c r="AD19" s="94"/>
      <c r="AE19" s="94"/>
      <c r="AF19" s="94"/>
      <c r="AG19" s="94"/>
      <c r="AH19" s="94"/>
      <c r="AI19" s="94"/>
    </row>
    <row r="20" spans="1:35" x14ac:dyDescent="0.25">
      <c r="A20" s="97" t="s">
        <v>49</v>
      </c>
      <c r="B20" s="419">
        <v>0</v>
      </c>
      <c r="C20" s="420">
        <v>0</v>
      </c>
      <c r="D20" s="420">
        <v>0</v>
      </c>
      <c r="E20" s="420">
        <v>0</v>
      </c>
      <c r="F20" s="420">
        <v>0</v>
      </c>
      <c r="G20" s="420">
        <v>0</v>
      </c>
      <c r="H20" s="420">
        <v>0</v>
      </c>
      <c r="I20" s="420">
        <v>13</v>
      </c>
      <c r="J20" s="420">
        <v>0</v>
      </c>
      <c r="K20" s="420">
        <v>0</v>
      </c>
      <c r="L20" s="420">
        <v>0</v>
      </c>
      <c r="M20" s="420">
        <v>0</v>
      </c>
      <c r="N20" s="420">
        <v>0</v>
      </c>
      <c r="O20" s="420">
        <v>0</v>
      </c>
      <c r="P20" s="421">
        <v>0</v>
      </c>
      <c r="Q20" s="145">
        <f t="shared" ref="Q20:Q25" si="6">SUM(B20:P20)</f>
        <v>13</v>
      </c>
      <c r="R20" s="361">
        <f>SUM(Q20/Q24)</f>
        <v>0.4642857142857143</v>
      </c>
      <c r="T20" s="313"/>
      <c r="U20" s="94"/>
      <c r="V20" s="94"/>
      <c r="W20" s="94"/>
      <c r="X20" s="94"/>
      <c r="Y20" s="94"/>
      <c r="Z20" s="94"/>
      <c r="AA20" s="94"/>
      <c r="AB20" s="94"/>
      <c r="AC20" s="94"/>
      <c r="AD20" s="94"/>
      <c r="AE20" s="94"/>
      <c r="AF20" s="94"/>
      <c r="AG20" s="94"/>
      <c r="AH20" s="94"/>
      <c r="AI20" s="94"/>
    </row>
    <row r="21" spans="1:35" x14ac:dyDescent="0.25">
      <c r="A21" s="98" t="s">
        <v>53</v>
      </c>
      <c r="B21" s="422">
        <v>0</v>
      </c>
      <c r="C21" s="423">
        <v>0</v>
      </c>
      <c r="D21" s="423">
        <v>0</v>
      </c>
      <c r="E21" s="423">
        <v>1</v>
      </c>
      <c r="F21" s="423">
        <v>0</v>
      </c>
      <c r="G21" s="423">
        <v>0</v>
      </c>
      <c r="H21" s="423">
        <v>0</v>
      </c>
      <c r="I21" s="423">
        <v>7</v>
      </c>
      <c r="J21" s="423">
        <v>1</v>
      </c>
      <c r="K21" s="423">
        <v>0</v>
      </c>
      <c r="L21" s="423">
        <v>2</v>
      </c>
      <c r="M21" s="423">
        <v>0</v>
      </c>
      <c r="N21" s="423">
        <v>0</v>
      </c>
      <c r="O21" s="423">
        <v>1</v>
      </c>
      <c r="P21" s="424">
        <v>0</v>
      </c>
      <c r="Q21" s="146">
        <f t="shared" si="6"/>
        <v>12</v>
      </c>
      <c r="R21" s="362">
        <f>SUM(Q21/Q24)</f>
        <v>0.42857142857142855</v>
      </c>
      <c r="T21" s="313"/>
      <c r="U21" s="94"/>
      <c r="V21" s="94"/>
      <c r="W21" s="94"/>
      <c r="X21" s="94"/>
      <c r="Y21" s="94"/>
      <c r="Z21" s="94"/>
      <c r="AA21" s="94"/>
      <c r="AB21" s="94"/>
      <c r="AC21" s="94"/>
      <c r="AD21" s="94"/>
      <c r="AE21" s="94"/>
      <c r="AF21" s="94"/>
      <c r="AG21" s="94"/>
      <c r="AH21" s="94"/>
      <c r="AI21" s="94"/>
    </row>
    <row r="22" spans="1:35" x14ac:dyDescent="0.25">
      <c r="A22" s="98" t="s">
        <v>50</v>
      </c>
      <c r="B22" s="422">
        <v>0</v>
      </c>
      <c r="C22" s="423">
        <v>0</v>
      </c>
      <c r="D22" s="423">
        <v>0</v>
      </c>
      <c r="E22" s="423">
        <v>0</v>
      </c>
      <c r="F22" s="423">
        <v>0</v>
      </c>
      <c r="G22" s="423">
        <v>0</v>
      </c>
      <c r="H22" s="423">
        <v>1</v>
      </c>
      <c r="I22" s="423">
        <v>0</v>
      </c>
      <c r="J22" s="423">
        <v>0</v>
      </c>
      <c r="K22" s="423">
        <v>0</v>
      </c>
      <c r="L22" s="423">
        <v>1</v>
      </c>
      <c r="M22" s="423">
        <v>1</v>
      </c>
      <c r="N22" s="423">
        <v>0</v>
      </c>
      <c r="O22" s="423">
        <v>0</v>
      </c>
      <c r="P22" s="424">
        <v>0</v>
      </c>
      <c r="Q22" s="146">
        <f t="shared" si="6"/>
        <v>3</v>
      </c>
      <c r="R22" s="362">
        <f>SUM(Q22/Q24)</f>
        <v>0.10714285714285714</v>
      </c>
      <c r="T22" s="313"/>
      <c r="U22" s="94"/>
      <c r="V22" s="94"/>
      <c r="W22" s="94"/>
      <c r="X22" s="94"/>
      <c r="Y22" s="94"/>
      <c r="Z22" s="94"/>
      <c r="AA22" s="94"/>
      <c r="AB22" s="94"/>
      <c r="AC22" s="94"/>
      <c r="AD22" s="94"/>
      <c r="AE22" s="94"/>
      <c r="AF22" s="94"/>
      <c r="AG22" s="94"/>
      <c r="AH22" s="94"/>
      <c r="AI22" s="94"/>
    </row>
    <row r="23" spans="1:35" ht="15.75" thickBot="1" x14ac:dyDescent="0.3">
      <c r="A23" s="99" t="s">
        <v>54</v>
      </c>
      <c r="B23" s="425">
        <v>0</v>
      </c>
      <c r="C23" s="426">
        <v>0</v>
      </c>
      <c r="D23" s="426">
        <v>0</v>
      </c>
      <c r="E23" s="426">
        <v>0</v>
      </c>
      <c r="F23" s="426">
        <v>0</v>
      </c>
      <c r="G23" s="426">
        <v>0</v>
      </c>
      <c r="H23" s="426">
        <v>0</v>
      </c>
      <c r="I23" s="426">
        <v>0</v>
      </c>
      <c r="J23" s="426">
        <v>0</v>
      </c>
      <c r="K23" s="426">
        <v>0</v>
      </c>
      <c r="L23" s="426">
        <v>0</v>
      </c>
      <c r="M23" s="426">
        <v>0</v>
      </c>
      <c r="N23" s="426">
        <v>0</v>
      </c>
      <c r="O23" s="426">
        <v>0</v>
      </c>
      <c r="P23" s="427">
        <v>0</v>
      </c>
      <c r="Q23" s="147">
        <f t="shared" si="6"/>
        <v>0</v>
      </c>
      <c r="R23" s="363">
        <f>SUM(Q23/Q24)</f>
        <v>0</v>
      </c>
      <c r="T23" s="313"/>
      <c r="U23" s="94"/>
      <c r="V23" s="94"/>
      <c r="W23" s="94"/>
      <c r="X23" s="94"/>
      <c r="Y23" s="94"/>
      <c r="Z23" s="94"/>
      <c r="AA23" s="94"/>
      <c r="AB23" s="94"/>
      <c r="AC23" s="94"/>
      <c r="AD23" s="94"/>
      <c r="AE23" s="94"/>
      <c r="AF23" s="94"/>
      <c r="AG23" s="94"/>
      <c r="AH23" s="94"/>
      <c r="AI23" s="94"/>
    </row>
    <row r="24" spans="1:35" ht="16.5" thickTop="1" thickBot="1" x14ac:dyDescent="0.3">
      <c r="A24" s="100" t="s">
        <v>31</v>
      </c>
      <c r="B24" s="132">
        <f t="shared" ref="B24:P24" si="7">SUM(B20:B23)</f>
        <v>0</v>
      </c>
      <c r="C24" s="133">
        <f t="shared" si="7"/>
        <v>0</v>
      </c>
      <c r="D24" s="133">
        <f t="shared" si="7"/>
        <v>0</v>
      </c>
      <c r="E24" s="133">
        <f t="shared" si="7"/>
        <v>1</v>
      </c>
      <c r="F24" s="133">
        <f t="shared" si="7"/>
        <v>0</v>
      </c>
      <c r="G24" s="133">
        <f t="shared" si="7"/>
        <v>0</v>
      </c>
      <c r="H24" s="133">
        <f t="shared" si="7"/>
        <v>1</v>
      </c>
      <c r="I24" s="133">
        <f t="shared" si="7"/>
        <v>20</v>
      </c>
      <c r="J24" s="133">
        <f t="shared" si="7"/>
        <v>1</v>
      </c>
      <c r="K24" s="133">
        <f t="shared" si="7"/>
        <v>0</v>
      </c>
      <c r="L24" s="133">
        <f t="shared" si="7"/>
        <v>3</v>
      </c>
      <c r="M24" s="133">
        <f t="shared" si="7"/>
        <v>1</v>
      </c>
      <c r="N24" s="133">
        <f t="shared" si="7"/>
        <v>0</v>
      </c>
      <c r="O24" s="133">
        <f t="shared" si="7"/>
        <v>1</v>
      </c>
      <c r="P24" s="148">
        <f t="shared" si="7"/>
        <v>0</v>
      </c>
      <c r="Q24" s="745">
        <f t="shared" si="6"/>
        <v>28</v>
      </c>
      <c r="R24" s="259">
        <f>SUM(R20:R23)</f>
        <v>0.99999999999999989</v>
      </c>
      <c r="T24" s="313"/>
      <c r="U24" s="94"/>
      <c r="V24" s="94"/>
      <c r="W24" s="94"/>
      <c r="X24" s="94"/>
      <c r="Y24" s="94"/>
      <c r="Z24" s="94"/>
      <c r="AA24" s="94"/>
      <c r="AB24" s="94"/>
      <c r="AC24" s="94"/>
      <c r="AD24" s="94"/>
      <c r="AE24" s="94"/>
      <c r="AF24" s="94"/>
      <c r="AG24" s="94"/>
      <c r="AH24" s="94"/>
      <c r="AI24" s="94"/>
    </row>
    <row r="25" spans="1:35" ht="15.75" thickBot="1" x14ac:dyDescent="0.3">
      <c r="A25" s="101" t="s">
        <v>48</v>
      </c>
      <c r="B25" s="358">
        <f>SUM(B24/$Q$24)</f>
        <v>0</v>
      </c>
      <c r="C25" s="359">
        <f t="shared" ref="C25:P25" si="8">SUM(C24/$Q$24)</f>
        <v>0</v>
      </c>
      <c r="D25" s="359">
        <f t="shared" si="8"/>
        <v>0</v>
      </c>
      <c r="E25" s="359">
        <f t="shared" si="8"/>
        <v>3.5714285714285712E-2</v>
      </c>
      <c r="F25" s="359">
        <f t="shared" si="8"/>
        <v>0</v>
      </c>
      <c r="G25" s="359">
        <f t="shared" si="8"/>
        <v>0</v>
      </c>
      <c r="H25" s="359">
        <f t="shared" si="8"/>
        <v>3.5714285714285712E-2</v>
      </c>
      <c r="I25" s="359">
        <f t="shared" si="8"/>
        <v>0.7142857142857143</v>
      </c>
      <c r="J25" s="359">
        <f t="shared" si="8"/>
        <v>3.5714285714285712E-2</v>
      </c>
      <c r="K25" s="359">
        <f t="shared" si="8"/>
        <v>0</v>
      </c>
      <c r="L25" s="359">
        <v>0.106</v>
      </c>
      <c r="M25" s="359">
        <f t="shared" si="8"/>
        <v>3.5714285714285712E-2</v>
      </c>
      <c r="N25" s="359">
        <f t="shared" si="8"/>
        <v>0</v>
      </c>
      <c r="O25" s="359">
        <f t="shared" si="8"/>
        <v>3.5714285714285712E-2</v>
      </c>
      <c r="P25" s="360">
        <f t="shared" si="8"/>
        <v>0</v>
      </c>
      <c r="Q25" s="257">
        <f t="shared" si="6"/>
        <v>0.99885714285714278</v>
      </c>
      <c r="R25" s="464"/>
      <c r="T25" s="313"/>
      <c r="U25" s="94"/>
      <c r="V25" s="94"/>
      <c r="W25" s="94"/>
      <c r="X25" s="94"/>
      <c r="Y25" s="94"/>
      <c r="Z25" s="94"/>
      <c r="AA25" s="94"/>
      <c r="AB25" s="94"/>
      <c r="AC25" s="94"/>
      <c r="AD25" s="94"/>
      <c r="AE25" s="94"/>
      <c r="AF25" s="94"/>
      <c r="AG25" s="94"/>
      <c r="AH25" s="94"/>
      <c r="AI25" s="94"/>
    </row>
    <row r="26" spans="1:35" ht="16.5" customHeight="1" thickBot="1" x14ac:dyDescent="0.3">
      <c r="A26" s="962" t="s">
        <v>388</v>
      </c>
      <c r="B26" s="963"/>
      <c r="C26" s="963"/>
      <c r="D26" s="963"/>
      <c r="E26" s="963"/>
      <c r="F26" s="963"/>
      <c r="G26" s="963"/>
      <c r="H26" s="963"/>
      <c r="I26" s="963"/>
      <c r="J26" s="963"/>
      <c r="K26" s="963"/>
      <c r="L26" s="963"/>
      <c r="M26" s="963"/>
      <c r="N26" s="963"/>
      <c r="O26" s="963"/>
      <c r="P26" s="963"/>
      <c r="Q26" s="964"/>
      <c r="R26" s="965"/>
      <c r="T26" s="313"/>
      <c r="U26" s="94"/>
      <c r="V26" s="94"/>
      <c r="W26" s="94"/>
      <c r="X26" s="94"/>
      <c r="Y26" s="94"/>
      <c r="Z26" s="94"/>
      <c r="AA26" s="94"/>
      <c r="AB26" s="94"/>
      <c r="AC26" s="94"/>
      <c r="AD26" s="94"/>
      <c r="AE26" s="94"/>
      <c r="AF26" s="94"/>
      <c r="AG26" s="94"/>
      <c r="AH26" s="94"/>
      <c r="AI26" s="94"/>
    </row>
    <row r="27" spans="1:35" ht="15.75" thickBot="1" x14ac:dyDescent="0.3">
      <c r="A27" s="97" t="s">
        <v>80</v>
      </c>
      <c r="B27" s="419">
        <v>0</v>
      </c>
      <c r="C27" s="420">
        <v>0</v>
      </c>
      <c r="D27" s="420">
        <v>0</v>
      </c>
      <c r="E27" s="420">
        <v>0</v>
      </c>
      <c r="F27" s="420">
        <v>0</v>
      </c>
      <c r="G27" s="420">
        <v>0</v>
      </c>
      <c r="H27" s="420">
        <v>0</v>
      </c>
      <c r="I27" s="420">
        <v>0</v>
      </c>
      <c r="J27" s="420">
        <v>0</v>
      </c>
      <c r="K27" s="420">
        <v>0</v>
      </c>
      <c r="L27" s="420">
        <v>0</v>
      </c>
      <c r="M27" s="420">
        <v>0</v>
      </c>
      <c r="N27" s="420">
        <v>0</v>
      </c>
      <c r="O27" s="420">
        <v>0</v>
      </c>
      <c r="P27" s="421">
        <v>0</v>
      </c>
      <c r="Q27" s="145">
        <f t="shared" ref="Q27:Q32" si="9">SUM(B27:P27)</f>
        <v>0</v>
      </c>
      <c r="R27" s="363">
        <f>SUM(Q27/Q31)</f>
        <v>0</v>
      </c>
      <c r="T27" s="313"/>
      <c r="U27" s="94"/>
      <c r="V27" s="94"/>
      <c r="W27" s="94"/>
      <c r="X27" s="94"/>
      <c r="Y27" s="94"/>
      <c r="Z27" s="94"/>
      <c r="AA27" s="94"/>
      <c r="AB27" s="94"/>
      <c r="AC27" s="94"/>
      <c r="AD27" s="94"/>
      <c r="AE27" s="94"/>
      <c r="AF27" s="94"/>
      <c r="AG27" s="94"/>
      <c r="AH27" s="94"/>
      <c r="AI27" s="94"/>
    </row>
    <row r="28" spans="1:35" ht="16.5" thickTop="1" thickBot="1" x14ac:dyDescent="0.3">
      <c r="A28" s="98" t="s">
        <v>51</v>
      </c>
      <c r="B28" s="422">
        <v>0</v>
      </c>
      <c r="C28" s="423">
        <v>0</v>
      </c>
      <c r="D28" s="423">
        <v>0</v>
      </c>
      <c r="E28" s="423">
        <v>1</v>
      </c>
      <c r="F28" s="423">
        <v>0</v>
      </c>
      <c r="G28" s="423">
        <v>0</v>
      </c>
      <c r="H28" s="423">
        <v>1</v>
      </c>
      <c r="I28" s="423">
        <v>10</v>
      </c>
      <c r="J28" s="423">
        <v>1</v>
      </c>
      <c r="K28" s="423">
        <v>0</v>
      </c>
      <c r="L28" s="423">
        <v>0</v>
      </c>
      <c r="M28" s="423">
        <v>1</v>
      </c>
      <c r="N28" s="423">
        <v>0</v>
      </c>
      <c r="O28" s="423">
        <v>1</v>
      </c>
      <c r="P28" s="424">
        <v>0</v>
      </c>
      <c r="Q28" s="146">
        <f t="shared" si="9"/>
        <v>15</v>
      </c>
      <c r="R28" s="363">
        <f>SUM(Q28/Q31)</f>
        <v>0.5357142857142857</v>
      </c>
      <c r="T28" s="313"/>
      <c r="U28" s="94"/>
      <c r="V28" s="94"/>
      <c r="W28" s="94"/>
      <c r="X28" s="94"/>
      <c r="Y28" s="94"/>
      <c r="Z28" s="94"/>
      <c r="AA28" s="94"/>
      <c r="AB28" s="94"/>
      <c r="AC28" s="94"/>
      <c r="AD28" s="94"/>
      <c r="AE28" s="94"/>
      <c r="AF28" s="94"/>
      <c r="AG28" s="94"/>
      <c r="AH28" s="94"/>
      <c r="AI28" s="94"/>
    </row>
    <row r="29" spans="1:35" ht="16.5" thickTop="1" thickBot="1" x14ac:dyDescent="0.3">
      <c r="A29" s="98" t="s">
        <v>52</v>
      </c>
      <c r="B29" s="422">
        <v>0</v>
      </c>
      <c r="C29" s="423">
        <v>0</v>
      </c>
      <c r="D29" s="423">
        <v>0</v>
      </c>
      <c r="E29" s="423">
        <v>0</v>
      </c>
      <c r="F29" s="423">
        <v>0</v>
      </c>
      <c r="G29" s="423">
        <v>0</v>
      </c>
      <c r="H29" s="423">
        <v>0</v>
      </c>
      <c r="I29" s="423">
        <v>8</v>
      </c>
      <c r="J29" s="423">
        <v>0</v>
      </c>
      <c r="K29" s="423">
        <v>0</v>
      </c>
      <c r="L29" s="423">
        <v>2</v>
      </c>
      <c r="M29" s="423">
        <v>0</v>
      </c>
      <c r="N29" s="423">
        <v>0</v>
      </c>
      <c r="O29" s="423">
        <v>0</v>
      </c>
      <c r="P29" s="424">
        <v>0</v>
      </c>
      <c r="Q29" s="146">
        <f t="shared" si="9"/>
        <v>10</v>
      </c>
      <c r="R29" s="363">
        <f>SUM(Q29/Q31)</f>
        <v>0.35714285714285715</v>
      </c>
      <c r="T29" s="313"/>
      <c r="U29" s="94"/>
      <c r="V29" s="94"/>
      <c r="W29" s="94"/>
      <c r="X29" s="94"/>
      <c r="Y29" s="94"/>
      <c r="Z29" s="94"/>
      <c r="AA29" s="94"/>
      <c r="AB29" s="94"/>
      <c r="AC29" s="94"/>
      <c r="AD29" s="94"/>
      <c r="AE29" s="94"/>
      <c r="AF29" s="94"/>
      <c r="AG29" s="94"/>
      <c r="AH29" s="94"/>
      <c r="AI29" s="94"/>
    </row>
    <row r="30" spans="1:35" ht="16.5" thickTop="1" thickBot="1" x14ac:dyDescent="0.3">
      <c r="A30" s="99" t="s">
        <v>82</v>
      </c>
      <c r="B30" s="425">
        <v>0</v>
      </c>
      <c r="C30" s="426">
        <v>0</v>
      </c>
      <c r="D30" s="426">
        <v>0</v>
      </c>
      <c r="E30" s="426">
        <v>0</v>
      </c>
      <c r="F30" s="426">
        <v>0</v>
      </c>
      <c r="G30" s="426">
        <v>0</v>
      </c>
      <c r="H30" s="426">
        <v>0</v>
      </c>
      <c r="I30" s="426">
        <v>2</v>
      </c>
      <c r="J30" s="426">
        <v>0</v>
      </c>
      <c r="K30" s="426">
        <v>0</v>
      </c>
      <c r="L30" s="426">
        <v>1</v>
      </c>
      <c r="M30" s="426">
        <v>0</v>
      </c>
      <c r="N30" s="426">
        <v>0</v>
      </c>
      <c r="O30" s="426">
        <v>0</v>
      </c>
      <c r="P30" s="427">
        <v>0</v>
      </c>
      <c r="Q30" s="147">
        <f t="shared" si="9"/>
        <v>3</v>
      </c>
      <c r="R30" s="363">
        <f>SUM(Q30/Q31)</f>
        <v>0.10714285714285714</v>
      </c>
      <c r="T30" s="94"/>
      <c r="U30" s="94"/>
      <c r="V30" s="94"/>
      <c r="W30" s="94"/>
      <c r="X30" s="94"/>
      <c r="Y30" s="94"/>
      <c r="Z30" s="94"/>
      <c r="AA30" s="94"/>
      <c r="AB30" s="94"/>
      <c r="AC30" s="94"/>
      <c r="AD30" s="94"/>
      <c r="AE30" s="94"/>
      <c r="AF30" s="94"/>
      <c r="AG30" s="94"/>
      <c r="AH30" s="94"/>
      <c r="AI30" s="94"/>
    </row>
    <row r="31" spans="1:35" ht="16.5" thickTop="1" thickBot="1" x14ac:dyDescent="0.3">
      <c r="A31" s="100" t="s">
        <v>31</v>
      </c>
      <c r="B31" s="132">
        <f t="shared" ref="B31:P31" si="10">SUM(B27:B30)</f>
        <v>0</v>
      </c>
      <c r="C31" s="133">
        <f t="shared" si="10"/>
        <v>0</v>
      </c>
      <c r="D31" s="133">
        <f t="shared" si="10"/>
        <v>0</v>
      </c>
      <c r="E31" s="133">
        <f t="shared" si="10"/>
        <v>1</v>
      </c>
      <c r="F31" s="133">
        <f t="shared" si="10"/>
        <v>0</v>
      </c>
      <c r="G31" s="133">
        <f t="shared" si="10"/>
        <v>0</v>
      </c>
      <c r="H31" s="133">
        <f t="shared" si="10"/>
        <v>1</v>
      </c>
      <c r="I31" s="133">
        <f t="shared" si="10"/>
        <v>20</v>
      </c>
      <c r="J31" s="133">
        <f t="shared" si="10"/>
        <v>1</v>
      </c>
      <c r="K31" s="133">
        <f t="shared" si="10"/>
        <v>0</v>
      </c>
      <c r="L31" s="133">
        <f t="shared" si="10"/>
        <v>3</v>
      </c>
      <c r="M31" s="133">
        <f t="shared" si="10"/>
        <v>1</v>
      </c>
      <c r="N31" s="133">
        <f t="shared" si="10"/>
        <v>0</v>
      </c>
      <c r="O31" s="133">
        <f t="shared" si="10"/>
        <v>1</v>
      </c>
      <c r="P31" s="148">
        <f t="shared" si="10"/>
        <v>0</v>
      </c>
      <c r="Q31" s="745">
        <f t="shared" si="9"/>
        <v>28</v>
      </c>
      <c r="R31" s="259">
        <f>SUM(R27:R30)</f>
        <v>0.99999999999999989</v>
      </c>
    </row>
    <row r="32" spans="1:35" ht="15.75" thickBot="1" x14ac:dyDescent="0.3">
      <c r="A32" s="101" t="s">
        <v>48</v>
      </c>
      <c r="B32" s="358">
        <f>SUM(B31/$Q$31)</f>
        <v>0</v>
      </c>
      <c r="C32" s="359">
        <f t="shared" ref="C32:P32" si="11">SUM(C31/$Q$31)</f>
        <v>0</v>
      </c>
      <c r="D32" s="359">
        <f t="shared" si="11"/>
        <v>0</v>
      </c>
      <c r="E32" s="359">
        <f t="shared" si="11"/>
        <v>3.5714285714285712E-2</v>
      </c>
      <c r="F32" s="359">
        <f t="shared" si="11"/>
        <v>0</v>
      </c>
      <c r="G32" s="359">
        <f t="shared" si="11"/>
        <v>0</v>
      </c>
      <c r="H32" s="359">
        <f t="shared" si="11"/>
        <v>3.5714285714285712E-2</v>
      </c>
      <c r="I32" s="359">
        <f t="shared" si="11"/>
        <v>0.7142857142857143</v>
      </c>
      <c r="J32" s="359">
        <f t="shared" si="11"/>
        <v>3.5714285714285712E-2</v>
      </c>
      <c r="K32" s="359">
        <f t="shared" si="11"/>
        <v>0</v>
      </c>
      <c r="L32" s="359">
        <f t="shared" si="11"/>
        <v>0.10714285714285714</v>
      </c>
      <c r="M32" s="359">
        <f t="shared" si="11"/>
        <v>3.5714285714285712E-2</v>
      </c>
      <c r="N32" s="359">
        <f t="shared" si="11"/>
        <v>0</v>
      </c>
      <c r="O32" s="359">
        <f t="shared" si="11"/>
        <v>3.5714285714285712E-2</v>
      </c>
      <c r="P32" s="360">
        <f t="shared" si="11"/>
        <v>0</v>
      </c>
      <c r="Q32" s="257">
        <f t="shared" si="9"/>
        <v>0.99999999999999989</v>
      </c>
      <c r="R32" s="464"/>
    </row>
    <row r="39" spans="1:1" x14ac:dyDescent="0.25">
      <c r="A39" s="102"/>
    </row>
  </sheetData>
  <sheetProtection algorithmName="SHA-512" hashValue="+aM4GWJS/VeUrHt/UVfso7J6crYaeVwGn3vsmqSc7J4YQK9orWm6LPE25+C2NSlQK5D/qx24q5WMF/4oKeMI1w==" saltValue="pQ6kzAixArUuQITvipXxeg==" spinCount="100000" sheet="1" objects="1" scenarios="1"/>
  <mergeCells count="7">
    <mergeCell ref="A26:R26"/>
    <mergeCell ref="A2:R2"/>
    <mergeCell ref="A1:R1"/>
    <mergeCell ref="A18:R18"/>
    <mergeCell ref="A11:R11"/>
    <mergeCell ref="A4:R4"/>
    <mergeCell ref="A19:R19"/>
  </mergeCells>
  <printOptions horizontalCentered="1"/>
  <pageMargins left="0.25" right="0.25" top="0.84364583333333332" bottom="0.75" header="0.3" footer="0.3"/>
  <pageSetup scale="90" firstPageNumber="11" orientation="landscape" useFirstPageNumber="1" r:id="rId1"/>
  <headerFooter>
    <oddHeader>&amp;L&amp;9
Semi-Annual Child Welfare Report&amp;C&amp;"-,Bold"&amp;14ARIZONA DEPARTMENT of CHILD SAFETY&amp;R&amp;9
January 01, 2018 through June 30, 2018</oddHeader>
    <oddFooter>&amp;CPage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9"/>
  <sheetViews>
    <sheetView view="pageLayout" zoomScaleNormal="100" workbookViewId="0">
      <selection activeCell="F12" sqref="F12"/>
    </sheetView>
  </sheetViews>
  <sheetFormatPr defaultRowHeight="15" x14ac:dyDescent="0.25"/>
  <cols>
    <col min="1" max="2" width="20" style="12" customWidth="1"/>
    <col min="3" max="18" width="9.28515625" style="12" customWidth="1"/>
    <col min="19" max="19" width="9.28515625" style="20" customWidth="1"/>
    <col min="20" max="16384" width="9.140625" style="12"/>
  </cols>
  <sheetData>
    <row r="1" spans="1:44" ht="19.5" customHeight="1" thickBot="1" x14ac:dyDescent="0.4">
      <c r="A1" s="992" t="s">
        <v>481</v>
      </c>
      <c r="B1" s="993"/>
      <c r="C1" s="993"/>
      <c r="D1" s="993"/>
      <c r="E1" s="993"/>
      <c r="F1" s="993"/>
      <c r="G1" s="993"/>
      <c r="H1" s="993"/>
      <c r="I1" s="993"/>
      <c r="J1" s="993"/>
      <c r="K1" s="993"/>
      <c r="L1" s="993"/>
      <c r="M1" s="993"/>
      <c r="N1" s="993"/>
      <c r="O1" s="993"/>
      <c r="P1" s="993"/>
      <c r="Q1" s="993"/>
      <c r="R1" s="993"/>
      <c r="S1" s="994"/>
    </row>
    <row r="2" spans="1:44" ht="19.5" thickBot="1" x14ac:dyDescent="0.3">
      <c r="A2" s="1005" t="s">
        <v>511</v>
      </c>
      <c r="B2" s="1006"/>
      <c r="C2" s="1006"/>
      <c r="D2" s="1006"/>
      <c r="E2" s="1006"/>
      <c r="F2" s="1006"/>
      <c r="G2" s="1006"/>
      <c r="H2" s="1006"/>
      <c r="I2" s="1006"/>
      <c r="J2" s="1006"/>
      <c r="K2" s="1006"/>
      <c r="L2" s="1006"/>
      <c r="M2" s="1006"/>
      <c r="N2" s="1006"/>
      <c r="O2" s="1006"/>
      <c r="P2" s="1006"/>
      <c r="Q2" s="1006"/>
      <c r="R2" s="1006"/>
      <c r="S2" s="1007"/>
    </row>
    <row r="3" spans="1:44" ht="18.75" x14ac:dyDescent="0.3">
      <c r="A3" s="998"/>
      <c r="B3" s="999"/>
      <c r="C3" s="189" t="s">
        <v>271</v>
      </c>
      <c r="D3" s="189" t="s">
        <v>272</v>
      </c>
      <c r="E3" s="190" t="s">
        <v>273</v>
      </c>
      <c r="F3" s="170"/>
      <c r="G3" s="166"/>
      <c r="H3" s="166"/>
      <c r="I3" s="166"/>
      <c r="J3" s="166"/>
      <c r="K3" s="166"/>
      <c r="L3" s="166"/>
      <c r="M3" s="166"/>
      <c r="N3" s="166"/>
      <c r="O3" s="166"/>
      <c r="P3" s="166"/>
      <c r="Q3" s="166"/>
      <c r="R3" s="166"/>
      <c r="S3" s="812"/>
    </row>
    <row r="4" spans="1:44" ht="18.75" thickBot="1" x14ac:dyDescent="0.3">
      <c r="A4" s="1003" t="s">
        <v>345</v>
      </c>
      <c r="B4" s="1004"/>
      <c r="C4" s="428">
        <v>0.81320000000000003</v>
      </c>
      <c r="D4" s="314"/>
      <c r="E4" s="315"/>
      <c r="F4" s="171"/>
      <c r="G4" s="167"/>
      <c r="H4" s="167"/>
      <c r="I4" s="167"/>
      <c r="J4" s="167"/>
      <c r="K4" s="167"/>
      <c r="L4" s="167"/>
      <c r="M4" s="167"/>
      <c r="N4" s="167"/>
      <c r="O4" s="167"/>
      <c r="P4" s="167"/>
      <c r="Q4" s="167"/>
      <c r="R4" s="167"/>
      <c r="S4" s="813"/>
    </row>
    <row r="5" spans="1:44" ht="8.25" customHeight="1" thickBot="1" x14ac:dyDescent="0.3"/>
    <row r="6" spans="1:44" ht="16.5" customHeight="1" thickBot="1" x14ac:dyDescent="0.3">
      <c r="A6" s="1000" t="s">
        <v>503</v>
      </c>
      <c r="B6" s="1001"/>
      <c r="C6" s="1001"/>
      <c r="D6" s="1001"/>
      <c r="E6" s="1001"/>
      <c r="F6" s="1001"/>
      <c r="G6" s="1001"/>
      <c r="H6" s="1001"/>
      <c r="I6" s="1001"/>
      <c r="J6" s="1001"/>
      <c r="K6" s="1001"/>
      <c r="L6" s="1001"/>
      <c r="M6" s="1001"/>
      <c r="N6" s="1001"/>
      <c r="O6" s="1001"/>
      <c r="P6" s="1001"/>
      <c r="Q6" s="1001"/>
      <c r="R6" s="1001"/>
      <c r="S6" s="1002"/>
    </row>
    <row r="7" spans="1:44" ht="15.75" customHeight="1" thickBot="1" x14ac:dyDescent="0.3">
      <c r="A7" s="995" t="s">
        <v>280</v>
      </c>
      <c r="B7" s="996"/>
      <c r="C7" s="996"/>
      <c r="D7" s="996"/>
      <c r="E7" s="996"/>
      <c r="F7" s="996"/>
      <c r="G7" s="996"/>
      <c r="H7" s="996"/>
      <c r="I7" s="996"/>
      <c r="J7" s="996"/>
      <c r="K7" s="996"/>
      <c r="L7" s="996"/>
      <c r="M7" s="996"/>
      <c r="N7" s="996"/>
      <c r="O7" s="996"/>
      <c r="P7" s="996"/>
      <c r="Q7" s="996"/>
      <c r="R7" s="996"/>
      <c r="S7" s="997"/>
      <c r="T7" s="15"/>
      <c r="U7" s="15"/>
      <c r="V7" s="15"/>
      <c r="W7" s="15"/>
      <c r="X7" s="15"/>
      <c r="Y7" s="15"/>
      <c r="Z7" s="15"/>
      <c r="AA7" s="15"/>
      <c r="AB7" s="15"/>
      <c r="AC7" s="15"/>
      <c r="AD7" s="15"/>
      <c r="AE7" s="15"/>
      <c r="AF7" s="15"/>
      <c r="AG7" s="15"/>
      <c r="AH7" s="15"/>
      <c r="AI7" s="15"/>
      <c r="AJ7" s="15"/>
      <c r="AK7" s="15"/>
      <c r="AL7" s="15"/>
      <c r="AM7" s="15"/>
      <c r="AN7" s="15"/>
      <c r="AO7" s="15"/>
      <c r="AP7" s="15"/>
      <c r="AQ7" s="15"/>
      <c r="AR7" s="15"/>
    </row>
    <row r="8" spans="1:44" ht="71.25" customHeight="1" thickBot="1" x14ac:dyDescent="0.3">
      <c r="A8" s="83"/>
      <c r="B8" s="172" t="s">
        <v>103</v>
      </c>
      <c r="C8" s="830" t="s">
        <v>86</v>
      </c>
      <c r="D8" s="181" t="s">
        <v>87</v>
      </c>
      <c r="E8" s="181" t="s">
        <v>88</v>
      </c>
      <c r="F8" s="181" t="s">
        <v>89</v>
      </c>
      <c r="G8" s="181" t="s">
        <v>90</v>
      </c>
      <c r="H8" s="181" t="s">
        <v>91</v>
      </c>
      <c r="I8" s="181" t="s">
        <v>92</v>
      </c>
      <c r="J8" s="181" t="s">
        <v>93</v>
      </c>
      <c r="K8" s="181" t="s">
        <v>94</v>
      </c>
      <c r="L8" s="181" t="s">
        <v>95</v>
      </c>
      <c r="M8" s="181" t="s">
        <v>96</v>
      </c>
      <c r="N8" s="181" t="s">
        <v>97</v>
      </c>
      <c r="O8" s="181" t="s">
        <v>98</v>
      </c>
      <c r="P8" s="181" t="s">
        <v>99</v>
      </c>
      <c r="Q8" s="182" t="s">
        <v>100</v>
      </c>
      <c r="R8" s="172" t="s">
        <v>101</v>
      </c>
      <c r="S8" s="172" t="s">
        <v>522</v>
      </c>
      <c r="T8" s="15"/>
      <c r="U8" s="16"/>
      <c r="V8" s="16"/>
      <c r="W8" s="16"/>
      <c r="X8" s="16"/>
      <c r="Y8" s="16"/>
      <c r="Z8" s="17"/>
      <c r="AA8" s="15"/>
      <c r="AB8" s="16"/>
      <c r="AC8" s="16"/>
      <c r="AD8" s="16"/>
      <c r="AE8" s="16"/>
      <c r="AF8" s="16"/>
      <c r="AG8" s="16"/>
      <c r="AH8" s="16"/>
      <c r="AI8" s="16"/>
      <c r="AJ8" s="16"/>
      <c r="AK8" s="16"/>
      <c r="AL8" s="16"/>
      <c r="AM8" s="16"/>
      <c r="AN8" s="16"/>
      <c r="AO8" s="16"/>
      <c r="AP8" s="16"/>
      <c r="AQ8" s="16"/>
      <c r="AR8" s="17"/>
    </row>
    <row r="9" spans="1:44" ht="15.75" customHeight="1" thickBot="1" x14ac:dyDescent="0.3">
      <c r="A9" s="976" t="s">
        <v>81</v>
      </c>
      <c r="B9" s="977"/>
      <c r="C9" s="977"/>
      <c r="D9" s="977"/>
      <c r="E9" s="977"/>
      <c r="F9" s="977"/>
      <c r="G9" s="977"/>
      <c r="H9" s="977"/>
      <c r="I9" s="977"/>
      <c r="J9" s="977"/>
      <c r="K9" s="977"/>
      <c r="L9" s="977"/>
      <c r="M9" s="977"/>
      <c r="N9" s="977"/>
      <c r="O9" s="977"/>
      <c r="P9" s="977"/>
      <c r="Q9" s="977"/>
      <c r="R9" s="977"/>
      <c r="S9" s="978"/>
      <c r="T9" s="15"/>
      <c r="U9" s="16"/>
      <c r="V9" s="16"/>
      <c r="W9" s="16"/>
      <c r="X9" s="16"/>
      <c r="Y9" s="16"/>
      <c r="Z9" s="17"/>
      <c r="AA9" s="15"/>
      <c r="AB9" s="16"/>
      <c r="AC9" s="16"/>
      <c r="AD9" s="16"/>
      <c r="AE9" s="16"/>
      <c r="AF9" s="16"/>
      <c r="AG9" s="16"/>
      <c r="AH9" s="16"/>
      <c r="AI9" s="18"/>
      <c r="AJ9" s="16"/>
      <c r="AK9" s="16"/>
      <c r="AL9" s="16"/>
      <c r="AM9" s="16"/>
      <c r="AN9" s="16"/>
      <c r="AO9" s="16"/>
      <c r="AP9" s="16"/>
      <c r="AQ9" s="18"/>
      <c r="AR9" s="17"/>
    </row>
    <row r="10" spans="1:44" ht="17.25" customHeight="1" x14ac:dyDescent="0.25">
      <c r="A10" s="973" t="s">
        <v>49</v>
      </c>
      <c r="B10" s="85" t="s">
        <v>83</v>
      </c>
      <c r="C10" s="641">
        <v>4</v>
      </c>
      <c r="D10" s="430">
        <v>16</v>
      </c>
      <c r="E10" s="430">
        <v>18</v>
      </c>
      <c r="F10" s="430">
        <v>15</v>
      </c>
      <c r="G10" s="430">
        <v>6</v>
      </c>
      <c r="H10" s="430">
        <v>0</v>
      </c>
      <c r="I10" s="430">
        <v>5</v>
      </c>
      <c r="J10" s="430">
        <v>630</v>
      </c>
      <c r="K10" s="430">
        <v>79</v>
      </c>
      <c r="L10" s="430">
        <v>10</v>
      </c>
      <c r="M10" s="430">
        <v>160</v>
      </c>
      <c r="N10" s="430">
        <v>61</v>
      </c>
      <c r="O10" s="430">
        <v>3</v>
      </c>
      <c r="P10" s="430">
        <v>25</v>
      </c>
      <c r="Q10" s="642">
        <v>26</v>
      </c>
      <c r="R10" s="738">
        <f t="shared" ref="R10:R24" si="0">SUM(C10:Q10)</f>
        <v>1058</v>
      </c>
      <c r="S10" s="794">
        <f>R10/SUM(R$10:R$12)</f>
        <v>0.28266096713865885</v>
      </c>
      <c r="T10" s="15"/>
      <c r="U10" s="16"/>
      <c r="V10" s="16"/>
      <c r="W10" s="16"/>
      <c r="X10" s="16"/>
      <c r="Y10" s="16"/>
      <c r="Z10" s="17"/>
      <c r="AA10" s="15"/>
      <c r="AB10" s="16"/>
      <c r="AC10" s="16"/>
      <c r="AD10" s="16"/>
      <c r="AE10" s="16"/>
      <c r="AF10" s="16"/>
      <c r="AG10" s="16"/>
      <c r="AH10" s="16"/>
      <c r="AI10" s="18"/>
      <c r="AJ10" s="16"/>
      <c r="AK10" s="16"/>
      <c r="AL10" s="16"/>
      <c r="AM10" s="16"/>
      <c r="AN10" s="16"/>
      <c r="AO10" s="16"/>
      <c r="AP10" s="16"/>
      <c r="AQ10" s="18"/>
      <c r="AR10" s="17"/>
    </row>
    <row r="11" spans="1:44" ht="17.25" customHeight="1" x14ac:dyDescent="0.25">
      <c r="A11" s="974"/>
      <c r="B11" s="86" t="s">
        <v>84</v>
      </c>
      <c r="C11" s="643">
        <v>1</v>
      </c>
      <c r="D11" s="432">
        <v>6</v>
      </c>
      <c r="E11" s="432">
        <v>5</v>
      </c>
      <c r="F11" s="432">
        <v>7</v>
      </c>
      <c r="G11" s="432">
        <v>0</v>
      </c>
      <c r="H11" s="432">
        <v>0</v>
      </c>
      <c r="I11" s="432">
        <v>2</v>
      </c>
      <c r="J11" s="432">
        <v>216</v>
      </c>
      <c r="K11" s="432">
        <v>31</v>
      </c>
      <c r="L11" s="432">
        <v>2</v>
      </c>
      <c r="M11" s="432">
        <v>30</v>
      </c>
      <c r="N11" s="432">
        <v>21</v>
      </c>
      <c r="O11" s="432">
        <v>1</v>
      </c>
      <c r="P11" s="432">
        <v>6</v>
      </c>
      <c r="Q11" s="644">
        <v>10</v>
      </c>
      <c r="R11" s="739">
        <f t="shared" si="0"/>
        <v>338</v>
      </c>
      <c r="S11" s="795">
        <f t="shared" ref="S11:S12" si="1">R11/SUM(R$10:R$12)</f>
        <v>9.0301896874165108E-2</v>
      </c>
      <c r="T11" s="15"/>
      <c r="U11" s="16"/>
      <c r="V11" s="16"/>
      <c r="W11" s="16"/>
      <c r="X11" s="16"/>
      <c r="Y11" s="16"/>
      <c r="Z11" s="17"/>
      <c r="AA11" s="15"/>
      <c r="AB11" s="16"/>
      <c r="AC11" s="16"/>
      <c r="AD11" s="16"/>
      <c r="AE11" s="16"/>
      <c r="AF11" s="16"/>
      <c r="AG11" s="16"/>
      <c r="AH11" s="16"/>
      <c r="AI11" s="18"/>
      <c r="AJ11" s="16"/>
      <c r="AK11" s="16"/>
      <c r="AL11" s="16"/>
      <c r="AM11" s="16"/>
      <c r="AN11" s="16"/>
      <c r="AO11" s="16"/>
      <c r="AP11" s="16"/>
      <c r="AQ11" s="18"/>
      <c r="AR11" s="17"/>
    </row>
    <row r="12" spans="1:44" ht="17.25" customHeight="1" thickBot="1" x14ac:dyDescent="0.3">
      <c r="A12" s="975"/>
      <c r="B12" s="87" t="s">
        <v>521</v>
      </c>
      <c r="C12" s="645">
        <v>3</v>
      </c>
      <c r="D12" s="435">
        <v>39</v>
      </c>
      <c r="E12" s="435">
        <v>33</v>
      </c>
      <c r="F12" s="435">
        <v>19</v>
      </c>
      <c r="G12" s="435">
        <v>17</v>
      </c>
      <c r="H12" s="435">
        <v>0</v>
      </c>
      <c r="I12" s="435">
        <v>4</v>
      </c>
      <c r="J12" s="435">
        <v>1456</v>
      </c>
      <c r="K12" s="435">
        <v>72</v>
      </c>
      <c r="L12" s="435">
        <v>41</v>
      </c>
      <c r="M12" s="435">
        <v>335</v>
      </c>
      <c r="N12" s="435">
        <v>167</v>
      </c>
      <c r="O12" s="435">
        <v>8</v>
      </c>
      <c r="P12" s="435">
        <v>74</v>
      </c>
      <c r="Q12" s="646">
        <v>79</v>
      </c>
      <c r="R12" s="741">
        <f t="shared" si="0"/>
        <v>2347</v>
      </c>
      <c r="S12" s="796">
        <f t="shared" si="1"/>
        <v>0.62703713598717603</v>
      </c>
      <c r="T12" s="15"/>
      <c r="U12" s="16"/>
      <c r="V12" s="16"/>
      <c r="W12" s="16"/>
      <c r="X12" s="16"/>
      <c r="Y12" s="16"/>
      <c r="Z12" s="17"/>
      <c r="AA12" s="15"/>
      <c r="AB12" s="16"/>
      <c r="AC12" s="16"/>
      <c r="AD12" s="16"/>
      <c r="AE12" s="16"/>
      <c r="AF12" s="16"/>
      <c r="AG12" s="16"/>
      <c r="AH12" s="16"/>
      <c r="AI12" s="16"/>
      <c r="AJ12" s="16"/>
      <c r="AK12" s="16"/>
      <c r="AL12" s="16"/>
      <c r="AM12" s="16"/>
      <c r="AN12" s="16"/>
      <c r="AO12" s="16"/>
      <c r="AP12" s="16"/>
      <c r="AQ12" s="16"/>
      <c r="AR12" s="17"/>
    </row>
    <row r="13" spans="1:44" ht="17.25" customHeight="1" x14ac:dyDescent="0.25">
      <c r="A13" s="973" t="s">
        <v>53</v>
      </c>
      <c r="B13" s="90" t="s">
        <v>83</v>
      </c>
      <c r="C13" s="647">
        <v>2</v>
      </c>
      <c r="D13" s="440">
        <v>28</v>
      </c>
      <c r="E13" s="440">
        <v>27</v>
      </c>
      <c r="F13" s="440">
        <v>10</v>
      </c>
      <c r="G13" s="440">
        <v>5</v>
      </c>
      <c r="H13" s="440">
        <v>0</v>
      </c>
      <c r="I13" s="440">
        <v>2</v>
      </c>
      <c r="J13" s="440">
        <v>768</v>
      </c>
      <c r="K13" s="440">
        <v>62</v>
      </c>
      <c r="L13" s="440">
        <v>19</v>
      </c>
      <c r="M13" s="440">
        <v>449</v>
      </c>
      <c r="N13" s="440">
        <v>78</v>
      </c>
      <c r="O13" s="440">
        <v>4</v>
      </c>
      <c r="P13" s="440">
        <v>53</v>
      </c>
      <c r="Q13" s="648">
        <v>14</v>
      </c>
      <c r="R13" s="761">
        <f t="shared" si="0"/>
        <v>1521</v>
      </c>
      <c r="S13" s="791">
        <f>R13/SUM(R$13:R$15)</f>
        <v>0.1610375860243515</v>
      </c>
      <c r="T13" s="15"/>
      <c r="U13" s="16"/>
      <c r="V13" s="16"/>
      <c r="W13" s="16"/>
      <c r="X13" s="16"/>
      <c r="Y13" s="16"/>
      <c r="Z13" s="17"/>
      <c r="AA13" s="15"/>
      <c r="AB13" s="16"/>
      <c r="AC13" s="16"/>
      <c r="AD13" s="16"/>
      <c r="AE13" s="16"/>
      <c r="AF13" s="16"/>
      <c r="AG13" s="16"/>
      <c r="AH13" s="16"/>
      <c r="AI13" s="16"/>
      <c r="AJ13" s="16"/>
      <c r="AK13" s="16"/>
      <c r="AL13" s="16"/>
      <c r="AM13" s="16"/>
      <c r="AN13" s="16"/>
      <c r="AO13" s="16"/>
      <c r="AP13" s="16"/>
      <c r="AQ13" s="16"/>
      <c r="AR13" s="17"/>
    </row>
    <row r="14" spans="1:44" ht="17.25" customHeight="1" x14ac:dyDescent="0.25">
      <c r="A14" s="974"/>
      <c r="B14" s="88" t="s">
        <v>84</v>
      </c>
      <c r="C14" s="649">
        <v>1</v>
      </c>
      <c r="D14" s="443">
        <v>17</v>
      </c>
      <c r="E14" s="443">
        <v>9</v>
      </c>
      <c r="F14" s="443">
        <v>4</v>
      </c>
      <c r="G14" s="443">
        <v>0</v>
      </c>
      <c r="H14" s="443">
        <v>0</v>
      </c>
      <c r="I14" s="443">
        <v>1</v>
      </c>
      <c r="J14" s="443">
        <v>255</v>
      </c>
      <c r="K14" s="443">
        <v>24</v>
      </c>
      <c r="L14" s="443">
        <v>1</v>
      </c>
      <c r="M14" s="443">
        <v>77</v>
      </c>
      <c r="N14" s="443">
        <v>36</v>
      </c>
      <c r="O14" s="443">
        <v>0</v>
      </c>
      <c r="P14" s="443">
        <v>17</v>
      </c>
      <c r="Q14" s="650">
        <v>5</v>
      </c>
      <c r="R14" s="762">
        <f t="shared" si="0"/>
        <v>447</v>
      </c>
      <c r="S14" s="792">
        <f t="shared" ref="S14:S15" si="2">R14/SUM(R$13:R$15)</f>
        <v>4.7326627845420854E-2</v>
      </c>
      <c r="T14" s="15"/>
      <c r="U14" s="16"/>
      <c r="V14" s="16"/>
      <c r="W14" s="16"/>
      <c r="X14" s="16"/>
      <c r="Y14" s="16"/>
      <c r="Z14" s="17"/>
      <c r="AA14" s="15"/>
      <c r="AB14" s="16"/>
      <c r="AC14" s="16"/>
      <c r="AD14" s="16"/>
      <c r="AE14" s="16"/>
      <c r="AF14" s="16"/>
      <c r="AG14" s="16"/>
      <c r="AH14" s="16"/>
      <c r="AI14" s="16"/>
      <c r="AJ14" s="16"/>
      <c r="AK14" s="16"/>
      <c r="AL14" s="16"/>
      <c r="AM14" s="16"/>
      <c r="AN14" s="16"/>
      <c r="AO14" s="16"/>
      <c r="AP14" s="16"/>
      <c r="AQ14" s="16"/>
      <c r="AR14" s="17"/>
    </row>
    <row r="15" spans="1:44" ht="17.25" customHeight="1" thickBot="1" x14ac:dyDescent="0.3">
      <c r="A15" s="975"/>
      <c r="B15" s="89" t="s">
        <v>521</v>
      </c>
      <c r="C15" s="651">
        <v>24</v>
      </c>
      <c r="D15" s="446">
        <v>147</v>
      </c>
      <c r="E15" s="446">
        <v>109</v>
      </c>
      <c r="F15" s="446">
        <v>69</v>
      </c>
      <c r="G15" s="446">
        <v>67</v>
      </c>
      <c r="H15" s="446">
        <v>0</v>
      </c>
      <c r="I15" s="446">
        <v>15</v>
      </c>
      <c r="J15" s="446">
        <v>4526</v>
      </c>
      <c r="K15" s="446">
        <v>240</v>
      </c>
      <c r="L15" s="446">
        <v>121</v>
      </c>
      <c r="M15" s="446">
        <v>1331</v>
      </c>
      <c r="N15" s="446">
        <v>402</v>
      </c>
      <c r="O15" s="446">
        <v>21</v>
      </c>
      <c r="P15" s="446">
        <v>251</v>
      </c>
      <c r="Q15" s="652">
        <v>154</v>
      </c>
      <c r="R15" s="763">
        <f t="shared" si="0"/>
        <v>7477</v>
      </c>
      <c r="S15" s="793">
        <f t="shared" si="2"/>
        <v>0.79163578613022767</v>
      </c>
      <c r="T15" s="15"/>
      <c r="U15" s="16"/>
      <c r="V15" s="16"/>
      <c r="W15" s="16"/>
      <c r="X15" s="16"/>
      <c r="Y15" s="16"/>
      <c r="Z15" s="17"/>
      <c r="AA15" s="15"/>
      <c r="AB15" s="16"/>
      <c r="AC15" s="16"/>
      <c r="AD15" s="16"/>
      <c r="AE15" s="16"/>
      <c r="AF15" s="16"/>
      <c r="AG15" s="16"/>
      <c r="AH15" s="16"/>
      <c r="AI15" s="16"/>
      <c r="AJ15" s="16"/>
      <c r="AK15" s="16"/>
      <c r="AL15" s="16"/>
      <c r="AM15" s="16"/>
      <c r="AN15" s="16"/>
      <c r="AO15" s="16"/>
      <c r="AP15" s="16"/>
      <c r="AQ15" s="16"/>
      <c r="AR15" s="17"/>
    </row>
    <row r="16" spans="1:44" ht="17.25" customHeight="1" x14ac:dyDescent="0.25">
      <c r="A16" s="973" t="s">
        <v>50</v>
      </c>
      <c r="B16" s="85" t="s">
        <v>83</v>
      </c>
      <c r="C16" s="641">
        <v>2</v>
      </c>
      <c r="D16" s="430">
        <v>12</v>
      </c>
      <c r="E16" s="430">
        <v>8</v>
      </c>
      <c r="F16" s="430">
        <v>6</v>
      </c>
      <c r="G16" s="430">
        <v>0</v>
      </c>
      <c r="H16" s="430">
        <v>0</v>
      </c>
      <c r="I16" s="430">
        <v>3</v>
      </c>
      <c r="J16" s="430">
        <v>253</v>
      </c>
      <c r="K16" s="430">
        <v>19</v>
      </c>
      <c r="L16" s="430">
        <v>6</v>
      </c>
      <c r="M16" s="430">
        <v>98</v>
      </c>
      <c r="N16" s="430">
        <v>23</v>
      </c>
      <c r="O16" s="430">
        <v>2</v>
      </c>
      <c r="P16" s="430">
        <v>15</v>
      </c>
      <c r="Q16" s="642">
        <v>6</v>
      </c>
      <c r="R16" s="738">
        <f t="shared" si="0"/>
        <v>453</v>
      </c>
      <c r="S16" s="794">
        <f>R16/SUM(R$16:R$18)</f>
        <v>4.6773360867320597E-2</v>
      </c>
      <c r="T16" s="15"/>
      <c r="U16" s="16"/>
      <c r="V16" s="16"/>
      <c r="W16" s="16"/>
      <c r="X16" s="16"/>
      <c r="Y16" s="16"/>
      <c r="Z16" s="17"/>
      <c r="AA16" s="15"/>
      <c r="AB16" s="16"/>
      <c r="AC16" s="16"/>
      <c r="AD16" s="16"/>
      <c r="AE16" s="16"/>
      <c r="AF16" s="16"/>
      <c r="AG16" s="16"/>
      <c r="AH16" s="16"/>
      <c r="AI16" s="16"/>
      <c r="AJ16" s="16"/>
      <c r="AK16" s="16"/>
      <c r="AL16" s="16"/>
      <c r="AM16" s="16"/>
      <c r="AN16" s="16"/>
      <c r="AO16" s="16"/>
      <c r="AP16" s="16"/>
      <c r="AQ16" s="16"/>
      <c r="AR16" s="17"/>
    </row>
    <row r="17" spans="1:44" ht="17.25" customHeight="1" x14ac:dyDescent="0.25">
      <c r="A17" s="974"/>
      <c r="B17" s="86" t="s">
        <v>84</v>
      </c>
      <c r="C17" s="643">
        <v>0</v>
      </c>
      <c r="D17" s="437">
        <v>3</v>
      </c>
      <c r="E17" s="437">
        <v>5</v>
      </c>
      <c r="F17" s="437">
        <v>4</v>
      </c>
      <c r="G17" s="437">
        <v>0</v>
      </c>
      <c r="H17" s="437">
        <v>0</v>
      </c>
      <c r="I17" s="437">
        <v>1</v>
      </c>
      <c r="J17" s="437">
        <v>130</v>
      </c>
      <c r="K17" s="437">
        <v>19</v>
      </c>
      <c r="L17" s="437">
        <v>2</v>
      </c>
      <c r="M17" s="437">
        <v>41</v>
      </c>
      <c r="N17" s="437">
        <v>15</v>
      </c>
      <c r="O17" s="437">
        <v>1</v>
      </c>
      <c r="P17" s="437">
        <v>13</v>
      </c>
      <c r="Q17" s="653">
        <v>3</v>
      </c>
      <c r="R17" s="739">
        <f t="shared" si="0"/>
        <v>237</v>
      </c>
      <c r="S17" s="795">
        <f t="shared" ref="S17:S18" si="3">R17/SUM(R$16:R$18)</f>
        <v>2.4470831182240579E-2</v>
      </c>
      <c r="T17" s="15"/>
      <c r="U17" s="16"/>
      <c r="V17" s="16"/>
      <c r="W17" s="16"/>
      <c r="X17" s="16"/>
      <c r="Y17" s="16"/>
      <c r="Z17" s="17"/>
      <c r="AA17" s="15"/>
      <c r="AB17" s="16"/>
      <c r="AC17" s="16"/>
      <c r="AD17" s="16"/>
      <c r="AE17" s="16"/>
      <c r="AF17" s="16"/>
      <c r="AG17" s="16"/>
      <c r="AH17" s="16"/>
      <c r="AI17" s="16"/>
      <c r="AJ17" s="16"/>
      <c r="AK17" s="16"/>
      <c r="AL17" s="16"/>
      <c r="AM17" s="16"/>
      <c r="AN17" s="16"/>
      <c r="AO17" s="16"/>
      <c r="AP17" s="16"/>
      <c r="AQ17" s="16"/>
      <c r="AR17" s="17"/>
    </row>
    <row r="18" spans="1:44" ht="17.25" customHeight="1" thickBot="1" x14ac:dyDescent="0.3">
      <c r="A18" s="975"/>
      <c r="B18" s="87" t="s">
        <v>521</v>
      </c>
      <c r="C18" s="645">
        <v>33</v>
      </c>
      <c r="D18" s="435">
        <v>214</v>
      </c>
      <c r="E18" s="435">
        <v>144</v>
      </c>
      <c r="F18" s="435">
        <v>80</v>
      </c>
      <c r="G18" s="435">
        <v>59</v>
      </c>
      <c r="H18" s="435">
        <v>0</v>
      </c>
      <c r="I18" s="435">
        <v>16</v>
      </c>
      <c r="J18" s="435">
        <v>5410</v>
      </c>
      <c r="K18" s="435">
        <v>252</v>
      </c>
      <c r="L18" s="435">
        <v>139</v>
      </c>
      <c r="M18" s="435">
        <v>1667</v>
      </c>
      <c r="N18" s="435">
        <v>514</v>
      </c>
      <c r="O18" s="435">
        <v>22</v>
      </c>
      <c r="P18" s="435">
        <v>254</v>
      </c>
      <c r="Q18" s="646">
        <v>191</v>
      </c>
      <c r="R18" s="741">
        <f t="shared" si="0"/>
        <v>8995</v>
      </c>
      <c r="S18" s="796">
        <f t="shared" si="3"/>
        <v>0.92875580795043877</v>
      </c>
      <c r="T18" s="15"/>
      <c r="U18" s="16"/>
      <c r="V18" s="16"/>
      <c r="W18" s="16"/>
      <c r="X18" s="16"/>
      <c r="Y18" s="16"/>
      <c r="Z18" s="17"/>
      <c r="AA18" s="15"/>
      <c r="AB18" s="16"/>
      <c r="AC18" s="16"/>
      <c r="AD18" s="16"/>
      <c r="AE18" s="16"/>
      <c r="AF18" s="16"/>
      <c r="AG18" s="16"/>
      <c r="AH18" s="16"/>
      <c r="AI18" s="18"/>
      <c r="AJ18" s="16"/>
      <c r="AK18" s="16"/>
      <c r="AL18" s="16"/>
      <c r="AM18" s="16"/>
      <c r="AN18" s="16"/>
      <c r="AO18" s="16"/>
      <c r="AP18" s="16"/>
      <c r="AQ18" s="18"/>
      <c r="AR18" s="17"/>
    </row>
    <row r="19" spans="1:44" ht="17.25" customHeight="1" x14ac:dyDescent="0.25">
      <c r="A19" s="974" t="s">
        <v>54</v>
      </c>
      <c r="B19" s="248" t="s">
        <v>83</v>
      </c>
      <c r="C19" s="654">
        <v>0</v>
      </c>
      <c r="D19" s="449">
        <v>0</v>
      </c>
      <c r="E19" s="449">
        <v>2</v>
      </c>
      <c r="F19" s="449">
        <v>0</v>
      </c>
      <c r="G19" s="449">
        <v>0</v>
      </c>
      <c r="H19" s="449">
        <v>0</v>
      </c>
      <c r="I19" s="449">
        <v>0</v>
      </c>
      <c r="J19" s="449">
        <v>55</v>
      </c>
      <c r="K19" s="449">
        <v>0</v>
      </c>
      <c r="L19" s="449">
        <v>0</v>
      </c>
      <c r="M19" s="449">
        <v>7</v>
      </c>
      <c r="N19" s="449">
        <v>6</v>
      </c>
      <c r="O19" s="449">
        <v>0</v>
      </c>
      <c r="P19" s="449">
        <v>1</v>
      </c>
      <c r="Q19" s="655">
        <v>1</v>
      </c>
      <c r="R19" s="761">
        <f>SUM(C19:Q19)</f>
        <v>72</v>
      </c>
      <c r="S19" s="791">
        <f>R19/SUM(R$19:R$21)</f>
        <v>0.21428571428571427</v>
      </c>
      <c r="T19" s="15"/>
      <c r="U19" s="16"/>
      <c r="V19" s="16"/>
      <c r="W19" s="16"/>
      <c r="X19" s="16"/>
      <c r="Y19" s="16"/>
      <c r="Z19" s="17"/>
      <c r="AA19" s="15"/>
      <c r="AB19" s="16"/>
      <c r="AC19" s="16"/>
      <c r="AD19" s="16"/>
      <c r="AE19" s="16"/>
      <c r="AF19" s="16"/>
      <c r="AG19" s="16"/>
      <c r="AH19" s="16"/>
      <c r="AI19" s="18"/>
      <c r="AJ19" s="16"/>
      <c r="AK19" s="16"/>
      <c r="AL19" s="16"/>
      <c r="AM19" s="16"/>
      <c r="AN19" s="16"/>
      <c r="AO19" s="16"/>
      <c r="AP19" s="16"/>
      <c r="AQ19" s="18"/>
      <c r="AR19" s="17"/>
    </row>
    <row r="20" spans="1:44" ht="17.25" customHeight="1" x14ac:dyDescent="0.25">
      <c r="A20" s="974"/>
      <c r="B20" s="88" t="s">
        <v>84</v>
      </c>
      <c r="C20" s="649">
        <v>0</v>
      </c>
      <c r="D20" s="443">
        <v>1</v>
      </c>
      <c r="E20" s="443">
        <v>0</v>
      </c>
      <c r="F20" s="443">
        <v>0</v>
      </c>
      <c r="G20" s="443">
        <v>0</v>
      </c>
      <c r="H20" s="443">
        <v>0</v>
      </c>
      <c r="I20" s="443">
        <v>0</v>
      </c>
      <c r="J20" s="443">
        <v>32</v>
      </c>
      <c r="K20" s="443">
        <v>0</v>
      </c>
      <c r="L20" s="443">
        <v>0</v>
      </c>
      <c r="M20" s="443">
        <v>2</v>
      </c>
      <c r="N20" s="443">
        <v>10</v>
      </c>
      <c r="O20" s="443">
        <v>0</v>
      </c>
      <c r="P20" s="443">
        <v>1</v>
      </c>
      <c r="Q20" s="650">
        <v>0</v>
      </c>
      <c r="R20" s="762">
        <f t="shared" si="0"/>
        <v>46</v>
      </c>
      <c r="S20" s="792">
        <f t="shared" ref="S20:S21" si="4">R20/SUM(R$19:R$21)</f>
        <v>0.13690476190476192</v>
      </c>
      <c r="T20" s="15"/>
      <c r="U20" s="16"/>
      <c r="V20" s="16"/>
      <c r="W20" s="16"/>
      <c r="X20" s="16"/>
      <c r="Y20" s="16"/>
      <c r="Z20" s="17"/>
      <c r="AA20" s="15"/>
      <c r="AB20" s="16"/>
      <c r="AC20" s="16"/>
      <c r="AD20" s="16"/>
      <c r="AE20" s="16"/>
      <c r="AF20" s="16"/>
      <c r="AG20" s="16"/>
      <c r="AH20" s="16"/>
      <c r="AI20" s="18"/>
      <c r="AJ20" s="16"/>
      <c r="AK20" s="16"/>
      <c r="AL20" s="16"/>
      <c r="AM20" s="16"/>
      <c r="AN20" s="16"/>
      <c r="AO20" s="16"/>
      <c r="AP20" s="16"/>
      <c r="AQ20" s="18"/>
      <c r="AR20" s="17"/>
    </row>
    <row r="21" spans="1:44" ht="17.25" customHeight="1" thickBot="1" x14ac:dyDescent="0.3">
      <c r="A21" s="982"/>
      <c r="B21" s="169" t="s">
        <v>521</v>
      </c>
      <c r="C21" s="656">
        <v>1</v>
      </c>
      <c r="D21" s="452">
        <v>2</v>
      </c>
      <c r="E21" s="452">
        <v>3</v>
      </c>
      <c r="F21" s="452">
        <v>0</v>
      </c>
      <c r="G21" s="452">
        <v>0</v>
      </c>
      <c r="H21" s="452">
        <v>0</v>
      </c>
      <c r="I21" s="452">
        <v>1</v>
      </c>
      <c r="J21" s="452">
        <v>142</v>
      </c>
      <c r="K21" s="452">
        <v>1</v>
      </c>
      <c r="L21" s="452">
        <v>2</v>
      </c>
      <c r="M21" s="452">
        <v>38</v>
      </c>
      <c r="N21" s="452">
        <v>20</v>
      </c>
      <c r="O21" s="452">
        <v>0</v>
      </c>
      <c r="P21" s="452">
        <v>7</v>
      </c>
      <c r="Q21" s="657">
        <v>1</v>
      </c>
      <c r="R21" s="764">
        <f t="shared" si="0"/>
        <v>218</v>
      </c>
      <c r="S21" s="814">
        <f t="shared" si="4"/>
        <v>0.64880952380952384</v>
      </c>
      <c r="T21" s="15"/>
      <c r="U21" s="16"/>
      <c r="V21" s="16"/>
      <c r="W21" s="16"/>
      <c r="X21" s="16"/>
      <c r="Y21" s="16"/>
      <c r="Z21" s="17"/>
      <c r="AA21" s="15"/>
      <c r="AB21" s="17"/>
      <c r="AC21" s="17"/>
      <c r="AD21" s="17"/>
      <c r="AE21" s="17"/>
      <c r="AF21" s="17"/>
      <c r="AG21" s="17"/>
      <c r="AH21" s="17"/>
      <c r="AI21" s="17"/>
      <c r="AJ21" s="17"/>
      <c r="AK21" s="17"/>
      <c r="AL21" s="17"/>
      <c r="AM21" s="17"/>
      <c r="AN21" s="17"/>
      <c r="AO21" s="17"/>
      <c r="AP21" s="17"/>
      <c r="AQ21" s="17"/>
      <c r="AR21" s="16"/>
    </row>
    <row r="22" spans="1:44" ht="17.25" customHeight="1" thickTop="1" x14ac:dyDescent="0.25">
      <c r="A22" s="974" t="s">
        <v>31</v>
      </c>
      <c r="B22" s="168" t="s">
        <v>83</v>
      </c>
      <c r="C22" s="253">
        <v>8</v>
      </c>
      <c r="D22" s="251">
        <v>56</v>
      </c>
      <c r="E22" s="251">
        <v>55</v>
      </c>
      <c r="F22" s="251">
        <v>31</v>
      </c>
      <c r="G22" s="251">
        <v>11</v>
      </c>
      <c r="H22" s="251">
        <v>0</v>
      </c>
      <c r="I22" s="251">
        <v>10</v>
      </c>
      <c r="J22" s="251">
        <v>1706</v>
      </c>
      <c r="K22" s="251">
        <v>160</v>
      </c>
      <c r="L22" s="251">
        <v>35</v>
      </c>
      <c r="M22" s="251">
        <v>714</v>
      </c>
      <c r="N22" s="251">
        <v>168</v>
      </c>
      <c r="O22" s="251">
        <v>9</v>
      </c>
      <c r="P22" s="251">
        <v>94</v>
      </c>
      <c r="Q22" s="658">
        <v>47</v>
      </c>
      <c r="R22" s="742">
        <f t="shared" si="0"/>
        <v>3104</v>
      </c>
      <c r="S22" s="902">
        <f>R22/SUM(R$22:R$24)</f>
        <v>0.13374122107803008</v>
      </c>
      <c r="T22" s="15"/>
      <c r="U22" s="16"/>
      <c r="V22" s="16"/>
      <c r="W22" s="16"/>
      <c r="X22" s="16"/>
      <c r="Y22" s="16"/>
      <c r="Z22" s="17"/>
      <c r="AA22" s="15"/>
      <c r="AB22" s="17"/>
      <c r="AC22" s="17"/>
      <c r="AD22" s="17"/>
      <c r="AE22" s="17"/>
      <c r="AF22" s="17"/>
      <c r="AG22" s="17"/>
      <c r="AH22" s="17"/>
      <c r="AI22" s="17"/>
      <c r="AJ22" s="17"/>
      <c r="AK22" s="17"/>
      <c r="AL22" s="17"/>
      <c r="AM22" s="17"/>
      <c r="AN22" s="17"/>
      <c r="AO22" s="17"/>
      <c r="AP22" s="17"/>
      <c r="AQ22" s="17"/>
      <c r="AR22" s="16"/>
    </row>
    <row r="23" spans="1:44" ht="17.25" customHeight="1" x14ac:dyDescent="0.25">
      <c r="A23" s="974"/>
      <c r="B23" s="86" t="s">
        <v>84</v>
      </c>
      <c r="C23" s="249">
        <v>2</v>
      </c>
      <c r="D23" s="254">
        <v>27</v>
      </c>
      <c r="E23" s="254">
        <v>19</v>
      </c>
      <c r="F23" s="254">
        <v>15</v>
      </c>
      <c r="G23" s="254">
        <v>0</v>
      </c>
      <c r="H23" s="254">
        <v>0</v>
      </c>
      <c r="I23" s="254">
        <v>4</v>
      </c>
      <c r="J23" s="254">
        <v>633</v>
      </c>
      <c r="K23" s="254">
        <v>74</v>
      </c>
      <c r="L23" s="254">
        <v>5</v>
      </c>
      <c r="M23" s="254">
        <v>150</v>
      </c>
      <c r="N23" s="254">
        <v>82</v>
      </c>
      <c r="O23" s="254">
        <v>2</v>
      </c>
      <c r="P23" s="254">
        <v>37</v>
      </c>
      <c r="Q23" s="659">
        <v>18</v>
      </c>
      <c r="R23" s="739">
        <f t="shared" si="0"/>
        <v>1068</v>
      </c>
      <c r="S23" s="800">
        <f t="shared" ref="S23:S24" si="5">R23/SUM(R$22:R$24)</f>
        <v>4.6016631479167562E-2</v>
      </c>
      <c r="T23" s="15"/>
      <c r="U23" s="16"/>
      <c r="V23" s="16"/>
      <c r="W23" s="16"/>
      <c r="X23" s="16"/>
      <c r="Y23" s="16"/>
      <c r="Z23" s="17"/>
      <c r="AA23" s="15"/>
      <c r="AB23" s="17"/>
      <c r="AC23" s="17"/>
      <c r="AD23" s="17"/>
      <c r="AE23" s="17"/>
      <c r="AF23" s="17"/>
      <c r="AG23" s="17"/>
      <c r="AH23" s="17"/>
      <c r="AI23" s="17"/>
      <c r="AJ23" s="17"/>
      <c r="AK23" s="17"/>
      <c r="AL23" s="17"/>
      <c r="AM23" s="17"/>
      <c r="AN23" s="17"/>
      <c r="AO23" s="17"/>
      <c r="AP23" s="17"/>
      <c r="AQ23" s="17"/>
      <c r="AR23" s="16"/>
    </row>
    <row r="24" spans="1:44" ht="17.25" customHeight="1" thickBot="1" x14ac:dyDescent="0.3">
      <c r="A24" s="974"/>
      <c r="B24" s="134" t="s">
        <v>521</v>
      </c>
      <c r="C24" s="758">
        <v>61</v>
      </c>
      <c r="D24" s="256">
        <v>402</v>
      </c>
      <c r="E24" s="256">
        <v>289</v>
      </c>
      <c r="F24" s="256">
        <v>168</v>
      </c>
      <c r="G24" s="256">
        <v>143</v>
      </c>
      <c r="H24" s="256">
        <v>0</v>
      </c>
      <c r="I24" s="256">
        <v>36</v>
      </c>
      <c r="J24" s="256">
        <v>11534</v>
      </c>
      <c r="K24" s="256">
        <v>565</v>
      </c>
      <c r="L24" s="256">
        <v>303</v>
      </c>
      <c r="M24" s="256">
        <v>3371</v>
      </c>
      <c r="N24" s="256">
        <v>1103</v>
      </c>
      <c r="O24" s="256">
        <v>51</v>
      </c>
      <c r="P24" s="256">
        <v>586</v>
      </c>
      <c r="Q24" s="759">
        <v>425</v>
      </c>
      <c r="R24" s="741">
        <f t="shared" si="0"/>
        <v>19037</v>
      </c>
      <c r="S24" s="801">
        <f t="shared" si="5"/>
        <v>0.82024214744280233</v>
      </c>
      <c r="T24" s="15"/>
      <c r="U24" s="16"/>
      <c r="V24" s="16"/>
      <c r="W24" s="16"/>
      <c r="X24" s="16"/>
      <c r="Y24" s="16"/>
      <c r="Z24" s="17"/>
      <c r="AA24" s="15"/>
      <c r="AB24" s="15"/>
      <c r="AC24" s="15"/>
      <c r="AD24" s="15"/>
      <c r="AE24" s="15"/>
      <c r="AF24" s="15"/>
      <c r="AG24" s="15"/>
      <c r="AH24" s="15"/>
      <c r="AI24" s="15"/>
      <c r="AJ24" s="15"/>
      <c r="AK24" s="15"/>
      <c r="AL24" s="15"/>
      <c r="AM24" s="15"/>
      <c r="AN24" s="15"/>
      <c r="AO24" s="15"/>
      <c r="AP24" s="15"/>
      <c r="AQ24" s="15"/>
      <c r="AR24" s="15"/>
    </row>
    <row r="25" spans="1:44" s="712" customFormat="1" ht="17.25" hidden="1" customHeight="1" x14ac:dyDescent="0.25">
      <c r="A25" s="986" t="s">
        <v>48</v>
      </c>
      <c r="B25" s="711" t="s">
        <v>83</v>
      </c>
      <c r="C25" s="760">
        <f>C22/SUM(C$22:C$24)</f>
        <v>0.11267605633802817</v>
      </c>
      <c r="D25" s="766">
        <f t="shared" ref="D25:Q25" si="6">D22/SUM(D$22:D$24)</f>
        <v>0.1154639175257732</v>
      </c>
      <c r="E25" s="766">
        <f t="shared" si="6"/>
        <v>0.15151515151515152</v>
      </c>
      <c r="F25" s="766">
        <f t="shared" si="6"/>
        <v>0.14485981308411214</v>
      </c>
      <c r="G25" s="766">
        <f t="shared" si="6"/>
        <v>7.1428571428571425E-2</v>
      </c>
      <c r="H25" s="766">
        <v>0</v>
      </c>
      <c r="I25" s="766">
        <f t="shared" si="6"/>
        <v>0.2</v>
      </c>
      <c r="J25" s="766">
        <f t="shared" si="6"/>
        <v>0.12297268074677431</v>
      </c>
      <c r="K25" s="766">
        <f t="shared" si="6"/>
        <v>0.20025031289111389</v>
      </c>
      <c r="L25" s="766">
        <f t="shared" si="6"/>
        <v>0.10204081632653061</v>
      </c>
      <c r="M25" s="766">
        <f t="shared" si="6"/>
        <v>0.16859504132231404</v>
      </c>
      <c r="N25" s="766">
        <f t="shared" si="6"/>
        <v>0.12416851441241686</v>
      </c>
      <c r="O25" s="766">
        <f t="shared" si="6"/>
        <v>0.14516129032258066</v>
      </c>
      <c r="P25" s="766">
        <f t="shared" si="6"/>
        <v>0.13110181311018132</v>
      </c>
      <c r="Q25" s="771">
        <f t="shared" si="6"/>
        <v>9.5918367346938774E-2</v>
      </c>
      <c r="R25" s="765">
        <f t="shared" ref="R25" si="7">R22/SUM(R$22:R$24)</f>
        <v>0.13374122107803008</v>
      </c>
      <c r="S25" s="983"/>
      <c r="T25" s="714"/>
      <c r="U25" s="720"/>
      <c r="V25" s="720"/>
      <c r="W25" s="720"/>
      <c r="X25" s="720"/>
      <c r="Y25" s="720"/>
      <c r="Z25" s="721"/>
      <c r="AA25" s="714"/>
      <c r="AB25" s="714"/>
      <c r="AC25" s="714"/>
      <c r="AD25" s="714"/>
      <c r="AE25" s="714"/>
      <c r="AF25" s="714"/>
      <c r="AG25" s="714"/>
      <c r="AH25" s="714"/>
      <c r="AI25" s="714"/>
      <c r="AJ25" s="714"/>
      <c r="AK25" s="714"/>
      <c r="AL25" s="714"/>
      <c r="AM25" s="714"/>
      <c r="AN25" s="714"/>
      <c r="AO25" s="714"/>
      <c r="AP25" s="714"/>
      <c r="AQ25" s="714"/>
      <c r="AR25" s="714"/>
    </row>
    <row r="26" spans="1:44" s="712" customFormat="1" ht="17.25" hidden="1" customHeight="1" x14ac:dyDescent="0.25">
      <c r="A26" s="987"/>
      <c r="B26" s="715" t="s">
        <v>84</v>
      </c>
      <c r="C26" s="767">
        <f t="shared" ref="C26:Q27" si="8">C23/SUM(C$22:C$24)</f>
        <v>2.8169014084507043E-2</v>
      </c>
      <c r="D26" s="768">
        <f t="shared" si="8"/>
        <v>5.5670103092783509E-2</v>
      </c>
      <c r="E26" s="768">
        <f t="shared" si="8"/>
        <v>5.2341597796143252E-2</v>
      </c>
      <c r="F26" s="768">
        <f t="shared" si="8"/>
        <v>7.0093457943925228E-2</v>
      </c>
      <c r="G26" s="768">
        <f t="shared" si="8"/>
        <v>0</v>
      </c>
      <c r="H26" s="768">
        <v>0</v>
      </c>
      <c r="I26" s="768">
        <f t="shared" si="8"/>
        <v>0.08</v>
      </c>
      <c r="J26" s="768">
        <f t="shared" si="8"/>
        <v>4.5628198659266199E-2</v>
      </c>
      <c r="K26" s="768">
        <f t="shared" si="8"/>
        <v>9.2615769712140181E-2</v>
      </c>
      <c r="L26" s="768">
        <f t="shared" si="8"/>
        <v>1.4577259475218658E-2</v>
      </c>
      <c r="M26" s="768">
        <f t="shared" si="8"/>
        <v>3.541912632821724E-2</v>
      </c>
      <c r="N26" s="768">
        <f t="shared" si="8"/>
        <v>6.0606060606060608E-2</v>
      </c>
      <c r="O26" s="768">
        <f t="shared" si="8"/>
        <v>3.2258064516129031E-2</v>
      </c>
      <c r="P26" s="768">
        <f t="shared" si="8"/>
        <v>5.1603905160390519E-2</v>
      </c>
      <c r="Q26" s="772">
        <f t="shared" si="8"/>
        <v>3.6734693877551024E-2</v>
      </c>
      <c r="R26" s="774">
        <f t="shared" ref="R26" si="9">R23/SUM(R$22:R$24)</f>
        <v>4.6016631479167562E-2</v>
      </c>
      <c r="S26" s="984"/>
      <c r="T26" s="714"/>
      <c r="U26" s="720"/>
      <c r="V26" s="720"/>
      <c r="W26" s="720"/>
      <c r="X26" s="720"/>
      <c r="Y26" s="720"/>
      <c r="Z26" s="721"/>
      <c r="AA26" s="714"/>
      <c r="AB26" s="714"/>
      <c r="AC26" s="714"/>
      <c r="AD26" s="714"/>
      <c r="AE26" s="714"/>
      <c r="AF26" s="714"/>
      <c r="AG26" s="714"/>
      <c r="AH26" s="714"/>
      <c r="AI26" s="714"/>
      <c r="AJ26" s="714"/>
      <c r="AK26" s="714"/>
      <c r="AL26" s="714"/>
      <c r="AM26" s="714"/>
      <c r="AN26" s="714"/>
      <c r="AO26" s="714"/>
      <c r="AP26" s="714"/>
      <c r="AQ26" s="714"/>
      <c r="AR26" s="714"/>
    </row>
    <row r="27" spans="1:44" s="712" customFormat="1" ht="17.25" hidden="1" customHeight="1" thickBot="1" x14ac:dyDescent="0.3">
      <c r="A27" s="988"/>
      <c r="B27" s="716" t="s">
        <v>521</v>
      </c>
      <c r="C27" s="769">
        <f t="shared" si="8"/>
        <v>0.85915492957746475</v>
      </c>
      <c r="D27" s="770">
        <f t="shared" si="8"/>
        <v>0.82886597938144335</v>
      </c>
      <c r="E27" s="770">
        <f t="shared" si="8"/>
        <v>0.79614325068870528</v>
      </c>
      <c r="F27" s="770">
        <f t="shared" si="8"/>
        <v>0.78504672897196259</v>
      </c>
      <c r="G27" s="770">
        <f t="shared" si="8"/>
        <v>0.9285714285714286</v>
      </c>
      <c r="H27" s="770">
        <v>0</v>
      </c>
      <c r="I27" s="770">
        <f t="shared" si="8"/>
        <v>0.72</v>
      </c>
      <c r="J27" s="770">
        <f t="shared" si="8"/>
        <v>0.83139912059395948</v>
      </c>
      <c r="K27" s="770">
        <f t="shared" si="8"/>
        <v>0.70713391739674591</v>
      </c>
      <c r="L27" s="770">
        <f t="shared" si="8"/>
        <v>0.88338192419825068</v>
      </c>
      <c r="M27" s="770">
        <f t="shared" si="8"/>
        <v>0.79598583234946874</v>
      </c>
      <c r="N27" s="770">
        <f t="shared" si="8"/>
        <v>0.81522542498152251</v>
      </c>
      <c r="O27" s="770">
        <f t="shared" si="8"/>
        <v>0.82258064516129037</v>
      </c>
      <c r="P27" s="770">
        <f t="shared" si="8"/>
        <v>0.8172942817294282</v>
      </c>
      <c r="Q27" s="773">
        <f t="shared" si="8"/>
        <v>0.86734693877551017</v>
      </c>
      <c r="R27" s="775">
        <f t="shared" ref="R27" si="10">R24/SUM(R$22:R$24)</f>
        <v>0.82024214744280233</v>
      </c>
      <c r="S27" s="985"/>
      <c r="T27" s="714"/>
      <c r="U27" s="720"/>
      <c r="V27" s="722"/>
      <c r="W27" s="720"/>
      <c r="X27" s="720"/>
      <c r="Y27" s="722"/>
      <c r="Z27" s="721"/>
      <c r="AA27" s="714"/>
      <c r="AB27" s="714"/>
      <c r="AC27" s="714"/>
      <c r="AD27" s="714"/>
      <c r="AE27" s="714"/>
      <c r="AF27" s="714"/>
      <c r="AG27" s="714"/>
      <c r="AH27" s="714"/>
      <c r="AI27" s="714"/>
      <c r="AJ27" s="714"/>
      <c r="AK27" s="714"/>
      <c r="AL27" s="714"/>
      <c r="AM27" s="714"/>
      <c r="AN27" s="714"/>
      <c r="AO27" s="714"/>
      <c r="AP27" s="714"/>
      <c r="AQ27" s="714"/>
      <c r="AR27" s="714"/>
    </row>
    <row r="28" spans="1:44" ht="17.25" customHeight="1" thickBot="1" x14ac:dyDescent="0.3">
      <c r="A28" s="979" t="s">
        <v>388</v>
      </c>
      <c r="B28" s="980"/>
      <c r="C28" s="977"/>
      <c r="D28" s="977"/>
      <c r="E28" s="977"/>
      <c r="F28" s="977"/>
      <c r="G28" s="977"/>
      <c r="H28" s="977"/>
      <c r="I28" s="977"/>
      <c r="J28" s="977"/>
      <c r="K28" s="977"/>
      <c r="L28" s="977"/>
      <c r="M28" s="977"/>
      <c r="N28" s="977"/>
      <c r="O28" s="977"/>
      <c r="P28" s="977"/>
      <c r="Q28" s="977"/>
      <c r="R28" s="980"/>
      <c r="S28" s="981"/>
      <c r="T28" s="15"/>
      <c r="U28" s="16"/>
      <c r="V28" s="16"/>
      <c r="W28" s="16"/>
      <c r="X28" s="16"/>
      <c r="Y28" s="16"/>
      <c r="Z28" s="17"/>
      <c r="AA28" s="15"/>
      <c r="AB28" s="15"/>
      <c r="AC28" s="15"/>
      <c r="AD28" s="15"/>
      <c r="AE28" s="15"/>
      <c r="AF28" s="15"/>
      <c r="AG28" s="15"/>
      <c r="AH28" s="15"/>
      <c r="AI28" s="15"/>
      <c r="AJ28" s="15"/>
      <c r="AK28" s="15"/>
      <c r="AL28" s="15"/>
      <c r="AM28" s="15"/>
      <c r="AN28" s="15"/>
      <c r="AO28" s="15"/>
      <c r="AP28" s="15"/>
      <c r="AQ28" s="15"/>
      <c r="AR28" s="15"/>
    </row>
    <row r="29" spans="1:44" ht="17.25" customHeight="1" x14ac:dyDescent="0.25">
      <c r="A29" s="973" t="s">
        <v>80</v>
      </c>
      <c r="B29" s="85" t="s">
        <v>83</v>
      </c>
      <c r="C29" s="429">
        <v>0</v>
      </c>
      <c r="D29" s="430">
        <v>1</v>
      </c>
      <c r="E29" s="430">
        <v>1</v>
      </c>
      <c r="F29" s="430">
        <v>0</v>
      </c>
      <c r="G29" s="430">
        <v>0</v>
      </c>
      <c r="H29" s="430">
        <v>0</v>
      </c>
      <c r="I29" s="430">
        <v>0</v>
      </c>
      <c r="J29" s="430">
        <v>3</v>
      </c>
      <c r="K29" s="430">
        <v>0</v>
      </c>
      <c r="L29" s="430">
        <v>0</v>
      </c>
      <c r="M29" s="430">
        <v>0</v>
      </c>
      <c r="N29" s="430">
        <v>0</v>
      </c>
      <c r="O29" s="430">
        <v>0</v>
      </c>
      <c r="P29" s="430">
        <v>0</v>
      </c>
      <c r="Q29" s="431">
        <v>0</v>
      </c>
      <c r="R29" s="776">
        <f t="shared" ref="R29:R43" si="11">SUM(C29:Q29)</f>
        <v>5</v>
      </c>
      <c r="S29" s="794">
        <f>R29/SUM(R$29:R$31)</f>
        <v>4.2372881355932202E-2</v>
      </c>
      <c r="T29" s="15"/>
      <c r="U29" s="16"/>
      <c r="V29" s="16"/>
      <c r="W29" s="16"/>
      <c r="X29" s="16"/>
      <c r="Y29" s="16"/>
      <c r="Z29" s="17"/>
      <c r="AA29" s="15"/>
      <c r="AB29" s="15"/>
      <c r="AC29" s="15"/>
      <c r="AD29" s="15"/>
      <c r="AE29" s="15"/>
      <c r="AF29" s="15"/>
      <c r="AG29" s="15"/>
      <c r="AH29" s="15"/>
      <c r="AI29" s="15"/>
      <c r="AJ29" s="15"/>
      <c r="AK29" s="15"/>
      <c r="AL29" s="15"/>
      <c r="AM29" s="15"/>
      <c r="AN29" s="15"/>
      <c r="AO29" s="15"/>
      <c r="AP29" s="15"/>
      <c r="AQ29" s="15"/>
      <c r="AR29" s="15"/>
    </row>
    <row r="30" spans="1:44" ht="17.25" customHeight="1" x14ac:dyDescent="0.25">
      <c r="A30" s="974"/>
      <c r="B30" s="86" t="s">
        <v>84</v>
      </c>
      <c r="C30" s="432">
        <v>0</v>
      </c>
      <c r="D30" s="432">
        <v>0</v>
      </c>
      <c r="E30" s="432">
        <v>0</v>
      </c>
      <c r="F30" s="432">
        <v>0</v>
      </c>
      <c r="G30" s="432">
        <v>0</v>
      </c>
      <c r="H30" s="432">
        <v>0</v>
      </c>
      <c r="I30" s="432">
        <v>0</v>
      </c>
      <c r="J30" s="432">
        <v>0</v>
      </c>
      <c r="K30" s="432">
        <v>0</v>
      </c>
      <c r="L30" s="432">
        <v>0</v>
      </c>
      <c r="M30" s="432">
        <v>0</v>
      </c>
      <c r="N30" s="432">
        <v>0</v>
      </c>
      <c r="O30" s="432">
        <v>0</v>
      </c>
      <c r="P30" s="432">
        <v>0</v>
      </c>
      <c r="Q30" s="433">
        <v>0</v>
      </c>
      <c r="R30" s="777">
        <f t="shared" si="11"/>
        <v>0</v>
      </c>
      <c r="S30" s="795">
        <f t="shared" ref="S30:S31" si="12">R30/SUM(R$29:R$31)</f>
        <v>0</v>
      </c>
      <c r="T30" s="15"/>
      <c r="U30" s="16"/>
      <c r="V30" s="16"/>
      <c r="W30" s="16"/>
      <c r="X30" s="16"/>
      <c r="Y30" s="16"/>
      <c r="Z30" s="17"/>
      <c r="AA30" s="15"/>
      <c r="AB30" s="15"/>
      <c r="AC30" s="15"/>
      <c r="AD30" s="15"/>
      <c r="AE30" s="15"/>
      <c r="AF30" s="15"/>
      <c r="AG30" s="15"/>
      <c r="AH30" s="15"/>
      <c r="AI30" s="15"/>
      <c r="AJ30" s="15"/>
      <c r="AK30" s="15"/>
      <c r="AL30" s="15"/>
      <c r="AM30" s="15"/>
      <c r="AN30" s="15"/>
      <c r="AO30" s="15"/>
      <c r="AP30" s="15"/>
      <c r="AQ30" s="15"/>
      <c r="AR30" s="15"/>
    </row>
    <row r="31" spans="1:44" ht="17.25" customHeight="1" thickBot="1" x14ac:dyDescent="0.3">
      <c r="A31" s="975"/>
      <c r="B31" s="87" t="s">
        <v>521</v>
      </c>
      <c r="C31" s="434">
        <v>1</v>
      </c>
      <c r="D31" s="435">
        <v>3</v>
      </c>
      <c r="E31" s="435">
        <v>3</v>
      </c>
      <c r="F31" s="435">
        <v>2</v>
      </c>
      <c r="G31" s="435">
        <v>0</v>
      </c>
      <c r="H31" s="435">
        <v>0</v>
      </c>
      <c r="I31" s="435">
        <v>0</v>
      </c>
      <c r="J31" s="435">
        <v>62</v>
      </c>
      <c r="K31" s="435">
        <v>2</v>
      </c>
      <c r="L31" s="435">
        <v>4</v>
      </c>
      <c r="M31" s="435">
        <v>25</v>
      </c>
      <c r="N31" s="435">
        <v>9</v>
      </c>
      <c r="O31" s="435">
        <v>0</v>
      </c>
      <c r="P31" s="435">
        <v>2</v>
      </c>
      <c r="Q31" s="436">
        <v>0</v>
      </c>
      <c r="R31" s="778">
        <f t="shared" si="11"/>
        <v>113</v>
      </c>
      <c r="S31" s="796">
        <f t="shared" si="12"/>
        <v>0.9576271186440678</v>
      </c>
      <c r="T31" s="15"/>
      <c r="U31" s="16"/>
      <c r="V31" s="16"/>
      <c r="W31" s="16"/>
      <c r="X31" s="16"/>
      <c r="Y31" s="16"/>
      <c r="Z31" s="17"/>
      <c r="AA31" s="15"/>
      <c r="AB31" s="15"/>
      <c r="AC31" s="15"/>
      <c r="AD31" s="15"/>
      <c r="AE31" s="15"/>
      <c r="AF31" s="15"/>
      <c r="AG31" s="15"/>
      <c r="AH31" s="15"/>
      <c r="AI31" s="15"/>
      <c r="AJ31" s="15"/>
      <c r="AK31" s="15"/>
      <c r="AL31" s="15"/>
      <c r="AM31" s="15"/>
      <c r="AN31" s="15"/>
      <c r="AO31" s="15"/>
      <c r="AP31" s="15"/>
      <c r="AQ31" s="15"/>
      <c r="AR31" s="15"/>
    </row>
    <row r="32" spans="1:44" ht="17.25" customHeight="1" x14ac:dyDescent="0.25">
      <c r="A32" s="973" t="s">
        <v>51</v>
      </c>
      <c r="B32" s="90" t="s">
        <v>83</v>
      </c>
      <c r="C32" s="439">
        <v>6</v>
      </c>
      <c r="D32" s="440">
        <v>46</v>
      </c>
      <c r="E32" s="440">
        <v>44</v>
      </c>
      <c r="F32" s="440">
        <v>29</v>
      </c>
      <c r="G32" s="440">
        <v>10</v>
      </c>
      <c r="H32" s="440">
        <v>0</v>
      </c>
      <c r="I32" s="440">
        <v>9</v>
      </c>
      <c r="J32" s="440">
        <v>1393</v>
      </c>
      <c r="K32" s="440">
        <v>143</v>
      </c>
      <c r="L32" s="440">
        <v>29</v>
      </c>
      <c r="M32" s="440">
        <v>612</v>
      </c>
      <c r="N32" s="440">
        <v>138</v>
      </c>
      <c r="O32" s="440">
        <v>8</v>
      </c>
      <c r="P32" s="440">
        <v>75</v>
      </c>
      <c r="Q32" s="441">
        <v>37</v>
      </c>
      <c r="R32" s="779">
        <f t="shared" si="11"/>
        <v>2579</v>
      </c>
      <c r="S32" s="791">
        <f>R32/SUM(R$32:R$34)</f>
        <v>0.15674000243101982</v>
      </c>
      <c r="T32" s="15"/>
      <c r="U32" s="16"/>
      <c r="V32" s="16"/>
      <c r="W32" s="16"/>
      <c r="X32" s="16"/>
      <c r="Y32" s="16"/>
      <c r="Z32" s="17"/>
      <c r="AA32" s="15"/>
      <c r="AB32" s="15"/>
      <c r="AC32" s="15"/>
      <c r="AD32" s="15"/>
      <c r="AE32" s="15"/>
      <c r="AF32" s="15"/>
      <c r="AG32" s="15"/>
      <c r="AH32" s="15"/>
      <c r="AI32" s="15"/>
      <c r="AJ32" s="15"/>
      <c r="AK32" s="15"/>
      <c r="AL32" s="15"/>
      <c r="AM32" s="15"/>
      <c r="AN32" s="15"/>
      <c r="AO32" s="15"/>
      <c r="AP32" s="15"/>
      <c r="AQ32" s="15"/>
      <c r="AR32" s="15"/>
    </row>
    <row r="33" spans="1:44" ht="17.25" customHeight="1" x14ac:dyDescent="0.25">
      <c r="A33" s="974"/>
      <c r="B33" s="88" t="s">
        <v>84</v>
      </c>
      <c r="C33" s="442">
        <v>1</v>
      </c>
      <c r="D33" s="443">
        <v>23</v>
      </c>
      <c r="E33" s="443">
        <v>16</v>
      </c>
      <c r="F33" s="443">
        <v>15</v>
      </c>
      <c r="G33" s="443">
        <v>0</v>
      </c>
      <c r="H33" s="443">
        <v>0</v>
      </c>
      <c r="I33" s="443">
        <v>3</v>
      </c>
      <c r="J33" s="443">
        <v>522</v>
      </c>
      <c r="K33" s="443">
        <v>65</v>
      </c>
      <c r="L33" s="443">
        <v>5</v>
      </c>
      <c r="M33" s="443">
        <v>122</v>
      </c>
      <c r="N33" s="443">
        <v>71</v>
      </c>
      <c r="O33" s="443">
        <v>2</v>
      </c>
      <c r="P33" s="443">
        <v>30</v>
      </c>
      <c r="Q33" s="444">
        <v>16</v>
      </c>
      <c r="R33" s="780">
        <f t="shared" si="11"/>
        <v>891</v>
      </c>
      <c r="S33" s="792">
        <f t="shared" ref="S33:S34" si="13">R33/SUM(R$32:R$34)</f>
        <v>5.415096633037559E-2</v>
      </c>
      <c r="T33" s="15"/>
      <c r="U33" s="16"/>
      <c r="V33" s="16"/>
      <c r="W33" s="16"/>
      <c r="X33" s="16"/>
      <c r="Y33" s="16"/>
      <c r="Z33" s="17"/>
      <c r="AA33" s="15"/>
      <c r="AB33" s="15"/>
      <c r="AC33" s="15"/>
      <c r="AD33" s="15"/>
      <c r="AE33" s="15"/>
      <c r="AF33" s="15"/>
      <c r="AG33" s="15"/>
      <c r="AH33" s="15"/>
      <c r="AI33" s="15"/>
      <c r="AJ33" s="15"/>
      <c r="AK33" s="15"/>
      <c r="AL33" s="15"/>
      <c r="AM33" s="15"/>
      <c r="AN33" s="15"/>
      <c r="AO33" s="15"/>
      <c r="AP33" s="15"/>
      <c r="AQ33" s="15"/>
      <c r="AR33" s="15"/>
    </row>
    <row r="34" spans="1:44" ht="17.25" customHeight="1" thickBot="1" x14ac:dyDescent="0.3">
      <c r="A34" s="975"/>
      <c r="B34" s="89" t="s">
        <v>521</v>
      </c>
      <c r="C34" s="445">
        <v>41</v>
      </c>
      <c r="D34" s="446">
        <v>274</v>
      </c>
      <c r="E34" s="446">
        <v>208</v>
      </c>
      <c r="F34" s="446">
        <v>123</v>
      </c>
      <c r="G34" s="446">
        <v>106</v>
      </c>
      <c r="H34" s="446">
        <v>0</v>
      </c>
      <c r="I34" s="446">
        <v>30</v>
      </c>
      <c r="J34" s="446">
        <v>7700</v>
      </c>
      <c r="K34" s="446">
        <v>410</v>
      </c>
      <c r="L34" s="446">
        <v>221</v>
      </c>
      <c r="M34" s="446">
        <v>2382</v>
      </c>
      <c r="N34" s="446">
        <v>761</v>
      </c>
      <c r="O34" s="446">
        <v>32</v>
      </c>
      <c r="P34" s="446">
        <v>405</v>
      </c>
      <c r="Q34" s="447">
        <v>291</v>
      </c>
      <c r="R34" s="781">
        <f t="shared" si="11"/>
        <v>12984</v>
      </c>
      <c r="S34" s="793">
        <f t="shared" si="13"/>
        <v>0.78910903123860454</v>
      </c>
      <c r="T34" s="15"/>
      <c r="U34" s="16"/>
      <c r="V34" s="16"/>
      <c r="W34" s="16"/>
      <c r="X34" s="16"/>
      <c r="Y34" s="16"/>
      <c r="Z34" s="17"/>
      <c r="AA34" s="15"/>
      <c r="AB34" s="15"/>
      <c r="AC34" s="15"/>
      <c r="AD34" s="15"/>
      <c r="AE34" s="15"/>
      <c r="AF34" s="15"/>
      <c r="AG34" s="15"/>
      <c r="AH34" s="15"/>
      <c r="AI34" s="15"/>
      <c r="AJ34" s="15"/>
      <c r="AK34" s="15"/>
      <c r="AL34" s="15"/>
      <c r="AM34" s="15"/>
      <c r="AN34" s="15"/>
      <c r="AO34" s="15"/>
      <c r="AP34" s="15"/>
      <c r="AQ34" s="15"/>
      <c r="AR34" s="15"/>
    </row>
    <row r="35" spans="1:44" ht="17.25" customHeight="1" x14ac:dyDescent="0.25">
      <c r="A35" s="973" t="s">
        <v>52</v>
      </c>
      <c r="B35" s="85" t="s">
        <v>83</v>
      </c>
      <c r="C35" s="429">
        <v>2</v>
      </c>
      <c r="D35" s="430">
        <v>7</v>
      </c>
      <c r="E35" s="430">
        <v>7</v>
      </c>
      <c r="F35" s="430">
        <v>2</v>
      </c>
      <c r="G35" s="430">
        <v>0</v>
      </c>
      <c r="H35" s="430">
        <v>0</v>
      </c>
      <c r="I35" s="430">
        <v>1</v>
      </c>
      <c r="J35" s="430">
        <v>228</v>
      </c>
      <c r="K35" s="430">
        <v>14</v>
      </c>
      <c r="L35" s="430">
        <v>6</v>
      </c>
      <c r="M35" s="430">
        <v>85</v>
      </c>
      <c r="N35" s="430">
        <v>17</v>
      </c>
      <c r="O35" s="430">
        <v>1</v>
      </c>
      <c r="P35" s="430">
        <v>13</v>
      </c>
      <c r="Q35" s="431">
        <v>6</v>
      </c>
      <c r="R35" s="776">
        <f t="shared" si="11"/>
        <v>389</v>
      </c>
      <c r="S35" s="794">
        <f>R35/SUM(R$35:R$37)</f>
        <v>6.680405289369741E-2</v>
      </c>
      <c r="T35" s="15"/>
      <c r="U35" s="16"/>
      <c r="V35" s="16"/>
      <c r="W35" s="16"/>
      <c r="X35" s="16"/>
      <c r="Y35" s="16"/>
      <c r="Z35" s="17"/>
      <c r="AA35" s="15"/>
      <c r="AB35" s="15"/>
      <c r="AC35" s="15"/>
      <c r="AD35" s="15"/>
      <c r="AE35" s="15"/>
      <c r="AF35" s="15"/>
      <c r="AG35" s="15"/>
      <c r="AH35" s="15"/>
      <c r="AI35" s="15"/>
      <c r="AJ35" s="15"/>
      <c r="AK35" s="15"/>
      <c r="AL35" s="15"/>
      <c r="AM35" s="15"/>
      <c r="AN35" s="15"/>
      <c r="AO35" s="15"/>
      <c r="AP35" s="15"/>
      <c r="AQ35" s="15"/>
      <c r="AR35" s="15"/>
    </row>
    <row r="36" spans="1:44" ht="17.25" customHeight="1" x14ac:dyDescent="0.25">
      <c r="A36" s="974"/>
      <c r="B36" s="86" t="s">
        <v>84</v>
      </c>
      <c r="C36" s="432">
        <v>1</v>
      </c>
      <c r="D36" s="437">
        <v>3</v>
      </c>
      <c r="E36" s="437">
        <v>2</v>
      </c>
      <c r="F36" s="437">
        <v>0</v>
      </c>
      <c r="G36" s="437">
        <v>0</v>
      </c>
      <c r="H36" s="437">
        <v>0</v>
      </c>
      <c r="I36" s="437">
        <v>1</v>
      </c>
      <c r="J36" s="437">
        <v>86</v>
      </c>
      <c r="K36" s="437">
        <v>7</v>
      </c>
      <c r="L36" s="437">
        <v>0</v>
      </c>
      <c r="M36" s="437">
        <v>21</v>
      </c>
      <c r="N36" s="437">
        <v>9</v>
      </c>
      <c r="O36" s="437">
        <v>0</v>
      </c>
      <c r="P36" s="437">
        <v>6</v>
      </c>
      <c r="Q36" s="438">
        <v>1</v>
      </c>
      <c r="R36" s="777">
        <f t="shared" si="11"/>
        <v>137</v>
      </c>
      <c r="S36" s="795">
        <f t="shared" ref="S36:S37" si="14">R36/SUM(R$35:R$37)</f>
        <v>2.3527391379014252E-2</v>
      </c>
      <c r="T36" s="15"/>
      <c r="U36" s="16"/>
      <c r="V36" s="16"/>
      <c r="W36" s="16"/>
      <c r="X36" s="16"/>
      <c r="Y36" s="16"/>
      <c r="Z36" s="17"/>
      <c r="AA36" s="15"/>
      <c r="AB36" s="15"/>
      <c r="AC36" s="15"/>
      <c r="AD36" s="15"/>
      <c r="AE36" s="15"/>
      <c r="AF36" s="15"/>
      <c r="AG36" s="15"/>
      <c r="AH36" s="15"/>
      <c r="AI36" s="15"/>
      <c r="AJ36" s="15"/>
      <c r="AK36" s="15"/>
      <c r="AL36" s="15"/>
      <c r="AM36" s="15"/>
      <c r="AN36" s="15"/>
      <c r="AO36" s="15"/>
      <c r="AP36" s="15"/>
      <c r="AQ36" s="15"/>
      <c r="AR36" s="15"/>
    </row>
    <row r="37" spans="1:44" ht="17.25" customHeight="1" thickBot="1" x14ac:dyDescent="0.3">
      <c r="A37" s="974"/>
      <c r="B37" s="134" t="s">
        <v>521</v>
      </c>
      <c r="C37" s="434">
        <v>16</v>
      </c>
      <c r="D37" s="435">
        <v>112</v>
      </c>
      <c r="E37" s="435">
        <v>70</v>
      </c>
      <c r="F37" s="435">
        <v>38</v>
      </c>
      <c r="G37" s="435">
        <v>32</v>
      </c>
      <c r="H37" s="435">
        <v>0</v>
      </c>
      <c r="I37" s="435">
        <v>5</v>
      </c>
      <c r="J37" s="435">
        <v>3401</v>
      </c>
      <c r="K37" s="435">
        <v>141</v>
      </c>
      <c r="L37" s="435">
        <v>65</v>
      </c>
      <c r="M37" s="435">
        <v>843</v>
      </c>
      <c r="N37" s="435">
        <v>297</v>
      </c>
      <c r="O37" s="435">
        <v>17</v>
      </c>
      <c r="P37" s="435">
        <v>154</v>
      </c>
      <c r="Q37" s="436">
        <v>106</v>
      </c>
      <c r="R37" s="778">
        <f t="shared" si="11"/>
        <v>5297</v>
      </c>
      <c r="S37" s="796">
        <f t="shared" si="14"/>
        <v>0.90966855572728833</v>
      </c>
      <c r="T37" s="903"/>
      <c r="U37" s="16"/>
      <c r="V37" s="16"/>
      <c r="W37" s="16"/>
      <c r="X37" s="16"/>
      <c r="Y37" s="16"/>
      <c r="Z37" s="17"/>
      <c r="AA37" s="15"/>
      <c r="AB37" s="15"/>
      <c r="AC37" s="15"/>
      <c r="AD37" s="15"/>
      <c r="AE37" s="15"/>
      <c r="AF37" s="15"/>
      <c r="AG37" s="15"/>
      <c r="AH37" s="15"/>
      <c r="AI37" s="15"/>
      <c r="AJ37" s="15"/>
      <c r="AK37" s="15"/>
      <c r="AL37" s="15"/>
      <c r="AM37" s="15"/>
      <c r="AN37" s="15"/>
      <c r="AO37" s="15"/>
      <c r="AP37" s="15"/>
      <c r="AQ37" s="15"/>
      <c r="AR37" s="15"/>
    </row>
    <row r="38" spans="1:44" ht="17.25" customHeight="1" x14ac:dyDescent="0.25">
      <c r="A38" s="973" t="s">
        <v>82</v>
      </c>
      <c r="B38" s="90" t="s">
        <v>83</v>
      </c>
      <c r="C38" s="448">
        <v>0</v>
      </c>
      <c r="D38" s="449">
        <v>2</v>
      </c>
      <c r="E38" s="449">
        <v>3</v>
      </c>
      <c r="F38" s="449">
        <v>0</v>
      </c>
      <c r="G38" s="449">
        <v>1</v>
      </c>
      <c r="H38" s="449">
        <v>0</v>
      </c>
      <c r="I38" s="449">
        <v>0</v>
      </c>
      <c r="J38" s="449">
        <v>82</v>
      </c>
      <c r="K38" s="449">
        <v>3</v>
      </c>
      <c r="L38" s="449">
        <v>0</v>
      </c>
      <c r="M38" s="449">
        <v>17</v>
      </c>
      <c r="N38" s="449">
        <v>13</v>
      </c>
      <c r="O38" s="449">
        <v>0</v>
      </c>
      <c r="P38" s="449">
        <v>6</v>
      </c>
      <c r="Q38" s="450">
        <v>4</v>
      </c>
      <c r="R38" s="779">
        <f t="shared" si="11"/>
        <v>131</v>
      </c>
      <c r="S38" s="791">
        <f>R38/SUM(R$38:R$40)</f>
        <v>0.16093366093366093</v>
      </c>
      <c r="T38" s="15"/>
      <c r="U38" s="16"/>
      <c r="V38" s="16"/>
      <c r="W38" s="16"/>
      <c r="X38" s="16"/>
      <c r="Y38" s="16"/>
      <c r="Z38" s="17"/>
      <c r="AA38" s="15"/>
      <c r="AB38" s="15"/>
      <c r="AC38" s="15"/>
      <c r="AD38" s="15"/>
      <c r="AE38" s="15"/>
      <c r="AF38" s="15"/>
      <c r="AG38" s="15"/>
      <c r="AH38" s="15"/>
      <c r="AI38" s="15"/>
      <c r="AJ38" s="15"/>
      <c r="AK38" s="15"/>
      <c r="AL38" s="15"/>
      <c r="AM38" s="15"/>
      <c r="AN38" s="15"/>
      <c r="AO38" s="15"/>
      <c r="AP38" s="15"/>
      <c r="AQ38" s="15"/>
      <c r="AR38" s="15"/>
    </row>
    <row r="39" spans="1:44" ht="17.25" customHeight="1" x14ac:dyDescent="0.25">
      <c r="A39" s="974"/>
      <c r="B39" s="88" t="s">
        <v>84</v>
      </c>
      <c r="C39" s="442">
        <v>0</v>
      </c>
      <c r="D39" s="443">
        <v>1</v>
      </c>
      <c r="E39" s="443">
        <v>1</v>
      </c>
      <c r="F39" s="443">
        <v>0</v>
      </c>
      <c r="G39" s="443">
        <v>0</v>
      </c>
      <c r="H39" s="443">
        <v>0</v>
      </c>
      <c r="I39" s="443">
        <v>0</v>
      </c>
      <c r="J39" s="443">
        <v>25</v>
      </c>
      <c r="K39" s="443">
        <v>2</v>
      </c>
      <c r="L39" s="443">
        <v>0</v>
      </c>
      <c r="M39" s="443">
        <v>7</v>
      </c>
      <c r="N39" s="443">
        <v>2</v>
      </c>
      <c r="O39" s="443">
        <v>0</v>
      </c>
      <c r="P39" s="443">
        <v>1</v>
      </c>
      <c r="Q39" s="444">
        <v>1</v>
      </c>
      <c r="R39" s="780">
        <f t="shared" si="11"/>
        <v>40</v>
      </c>
      <c r="S39" s="792">
        <f t="shared" ref="S39:S40" si="15">R39/SUM(R$38:R$40)</f>
        <v>4.9140049140049137E-2</v>
      </c>
      <c r="T39" s="15"/>
      <c r="U39" s="16"/>
      <c r="V39" s="16"/>
      <c r="W39" s="16"/>
      <c r="X39" s="16"/>
      <c r="Y39" s="16"/>
      <c r="Z39" s="17"/>
      <c r="AA39" s="15"/>
      <c r="AB39" s="15"/>
      <c r="AC39" s="15"/>
      <c r="AD39" s="15"/>
      <c r="AE39" s="15"/>
      <c r="AF39" s="15"/>
      <c r="AG39" s="15"/>
      <c r="AH39" s="15"/>
      <c r="AI39" s="15"/>
      <c r="AJ39" s="15"/>
      <c r="AK39" s="15"/>
      <c r="AL39" s="15"/>
      <c r="AM39" s="15"/>
      <c r="AN39" s="15"/>
      <c r="AO39" s="15"/>
      <c r="AP39" s="15"/>
      <c r="AQ39" s="15"/>
      <c r="AR39" s="15"/>
    </row>
    <row r="40" spans="1:44" ht="17.25" customHeight="1" thickBot="1" x14ac:dyDescent="0.3">
      <c r="A40" s="982"/>
      <c r="B40" s="169" t="s">
        <v>521</v>
      </c>
      <c r="C40" s="451">
        <v>3</v>
      </c>
      <c r="D40" s="452">
        <v>13</v>
      </c>
      <c r="E40" s="452">
        <v>8</v>
      </c>
      <c r="F40" s="452">
        <v>5</v>
      </c>
      <c r="G40" s="452">
        <v>5</v>
      </c>
      <c r="H40" s="452">
        <v>0</v>
      </c>
      <c r="I40" s="452">
        <v>1</v>
      </c>
      <c r="J40" s="452">
        <v>371</v>
      </c>
      <c r="K40" s="452">
        <v>12</v>
      </c>
      <c r="L40" s="452">
        <v>13</v>
      </c>
      <c r="M40" s="452">
        <v>121</v>
      </c>
      <c r="N40" s="452">
        <v>36</v>
      </c>
      <c r="O40" s="452">
        <v>2</v>
      </c>
      <c r="P40" s="452">
        <v>25</v>
      </c>
      <c r="Q40" s="453">
        <v>28</v>
      </c>
      <c r="R40" s="783">
        <f t="shared" si="11"/>
        <v>643</v>
      </c>
      <c r="S40" s="814">
        <f t="shared" si="15"/>
        <v>0.78992628992628988</v>
      </c>
      <c r="T40" s="15"/>
      <c r="U40" s="16"/>
      <c r="V40" s="16"/>
      <c r="W40" s="16"/>
      <c r="X40" s="16"/>
      <c r="Y40" s="16"/>
      <c r="Z40" s="17"/>
      <c r="AA40" s="15"/>
      <c r="AB40" s="15"/>
      <c r="AC40" s="15"/>
      <c r="AD40" s="15"/>
      <c r="AE40" s="15"/>
      <c r="AF40" s="15"/>
      <c r="AG40" s="15"/>
      <c r="AH40" s="15"/>
      <c r="AI40" s="15"/>
      <c r="AJ40" s="15"/>
      <c r="AK40" s="15"/>
      <c r="AL40" s="15"/>
      <c r="AM40" s="15"/>
      <c r="AN40" s="15"/>
      <c r="AO40" s="15"/>
      <c r="AP40" s="15"/>
      <c r="AQ40" s="15"/>
      <c r="AR40" s="15"/>
    </row>
    <row r="41" spans="1:44" ht="17.25" customHeight="1" thickTop="1" x14ac:dyDescent="0.25">
      <c r="A41" s="974" t="s">
        <v>31</v>
      </c>
      <c r="B41" s="168" t="s">
        <v>83</v>
      </c>
      <c r="C41" s="251">
        <f>SUM(C29,C32,C35,C38)</f>
        <v>8</v>
      </c>
      <c r="D41" s="251">
        <f t="shared" ref="D41:Q41" si="16">SUM(D29,D32,D35,D38)</f>
        <v>56</v>
      </c>
      <c r="E41" s="251">
        <f t="shared" si="16"/>
        <v>55</v>
      </c>
      <c r="F41" s="251">
        <f t="shared" si="16"/>
        <v>31</v>
      </c>
      <c r="G41" s="251">
        <f t="shared" si="16"/>
        <v>11</v>
      </c>
      <c r="H41" s="251">
        <f t="shared" si="16"/>
        <v>0</v>
      </c>
      <c r="I41" s="251">
        <f t="shared" si="16"/>
        <v>10</v>
      </c>
      <c r="J41" s="251">
        <f>SUM(J29,J32,J35,J38)</f>
        <v>1706</v>
      </c>
      <c r="K41" s="251">
        <f t="shared" si="16"/>
        <v>160</v>
      </c>
      <c r="L41" s="251">
        <f t="shared" si="16"/>
        <v>35</v>
      </c>
      <c r="M41" s="251">
        <f t="shared" si="16"/>
        <v>714</v>
      </c>
      <c r="N41" s="251">
        <f t="shared" si="16"/>
        <v>168</v>
      </c>
      <c r="O41" s="251">
        <f t="shared" si="16"/>
        <v>9</v>
      </c>
      <c r="P41" s="251">
        <f t="shared" si="16"/>
        <v>94</v>
      </c>
      <c r="Q41" s="252">
        <f t="shared" si="16"/>
        <v>47</v>
      </c>
      <c r="R41" s="742">
        <f>SUM(C41:Q41)</f>
        <v>3104</v>
      </c>
      <c r="S41" s="820">
        <f>R41/SUM(R$41:R$43)</f>
        <v>0.13374122107803008</v>
      </c>
      <c r="T41" s="15"/>
      <c r="U41" s="16"/>
      <c r="V41" s="16"/>
      <c r="W41" s="16"/>
      <c r="X41" s="16"/>
      <c r="Y41" s="16"/>
      <c r="Z41" s="17"/>
      <c r="AA41" s="15"/>
      <c r="AB41" s="15"/>
      <c r="AC41" s="15"/>
      <c r="AD41" s="15"/>
      <c r="AE41" s="15"/>
      <c r="AF41" s="15"/>
      <c r="AG41" s="15"/>
      <c r="AH41" s="15"/>
      <c r="AI41" s="15"/>
      <c r="AJ41" s="15"/>
      <c r="AK41" s="15"/>
      <c r="AL41" s="15"/>
      <c r="AM41" s="15"/>
      <c r="AN41" s="15"/>
      <c r="AO41" s="15"/>
      <c r="AP41" s="15"/>
      <c r="AQ41" s="15"/>
      <c r="AR41" s="15"/>
    </row>
    <row r="42" spans="1:44" ht="17.25" customHeight="1" x14ac:dyDescent="0.25">
      <c r="A42" s="974"/>
      <c r="B42" s="86" t="s">
        <v>84</v>
      </c>
      <c r="C42" s="254">
        <f>SUM(C30,C33,C36,C39)</f>
        <v>2</v>
      </c>
      <c r="D42" s="254">
        <f t="shared" ref="D42:Q42" si="17">SUM(D30,D33,D36,D39)</f>
        <v>27</v>
      </c>
      <c r="E42" s="254">
        <f t="shared" si="17"/>
        <v>19</v>
      </c>
      <c r="F42" s="254">
        <f t="shared" si="17"/>
        <v>15</v>
      </c>
      <c r="G42" s="254">
        <f t="shared" si="17"/>
        <v>0</v>
      </c>
      <c r="H42" s="254">
        <f t="shared" si="17"/>
        <v>0</v>
      </c>
      <c r="I42" s="254">
        <f t="shared" si="17"/>
        <v>4</v>
      </c>
      <c r="J42" s="254">
        <f t="shared" si="17"/>
        <v>633</v>
      </c>
      <c r="K42" s="254">
        <f t="shared" si="17"/>
        <v>74</v>
      </c>
      <c r="L42" s="254">
        <f t="shared" si="17"/>
        <v>5</v>
      </c>
      <c r="M42" s="254">
        <f t="shared" si="17"/>
        <v>150</v>
      </c>
      <c r="N42" s="254">
        <f t="shared" si="17"/>
        <v>82</v>
      </c>
      <c r="O42" s="254">
        <f t="shared" si="17"/>
        <v>2</v>
      </c>
      <c r="P42" s="254">
        <f t="shared" si="17"/>
        <v>37</v>
      </c>
      <c r="Q42" s="255">
        <f t="shared" si="17"/>
        <v>18</v>
      </c>
      <c r="R42" s="739">
        <f t="shared" si="11"/>
        <v>1068</v>
      </c>
      <c r="S42" s="800">
        <f t="shared" ref="S42:S43" si="18">R42/SUM(R$41:R$43)</f>
        <v>4.6016631479167562E-2</v>
      </c>
      <c r="T42" s="15"/>
      <c r="U42" s="16"/>
      <c r="V42" s="16"/>
      <c r="W42" s="16"/>
      <c r="X42" s="16"/>
      <c r="Y42" s="16"/>
      <c r="Z42" s="17"/>
      <c r="AA42" s="15"/>
      <c r="AB42" s="15"/>
      <c r="AC42" s="15"/>
      <c r="AD42" s="15"/>
      <c r="AE42" s="15"/>
      <c r="AF42" s="15"/>
      <c r="AG42" s="15"/>
      <c r="AH42" s="15"/>
      <c r="AI42" s="15"/>
      <c r="AJ42" s="15"/>
      <c r="AK42" s="15"/>
      <c r="AL42" s="15"/>
      <c r="AM42" s="15"/>
      <c r="AN42" s="15"/>
      <c r="AO42" s="15"/>
      <c r="AP42" s="15"/>
      <c r="AQ42" s="15"/>
      <c r="AR42" s="15"/>
    </row>
    <row r="43" spans="1:44" ht="17.25" customHeight="1" thickBot="1" x14ac:dyDescent="0.3">
      <c r="A43" s="975"/>
      <c r="B43" s="87" t="s">
        <v>521</v>
      </c>
      <c r="C43" s="322">
        <f>SUM(C31,C34,C37,C40)</f>
        <v>61</v>
      </c>
      <c r="D43" s="322">
        <f t="shared" ref="D43:Q43" si="19">SUM(D31,D34,D37,D40)</f>
        <v>402</v>
      </c>
      <c r="E43" s="322">
        <f t="shared" si="19"/>
        <v>289</v>
      </c>
      <c r="F43" s="322">
        <f t="shared" si="19"/>
        <v>168</v>
      </c>
      <c r="G43" s="322">
        <f t="shared" si="19"/>
        <v>143</v>
      </c>
      <c r="H43" s="322">
        <f t="shared" si="19"/>
        <v>0</v>
      </c>
      <c r="I43" s="322">
        <f t="shared" si="19"/>
        <v>36</v>
      </c>
      <c r="J43" s="322">
        <f t="shared" si="19"/>
        <v>11534</v>
      </c>
      <c r="K43" s="322">
        <f t="shared" si="19"/>
        <v>565</v>
      </c>
      <c r="L43" s="322">
        <f t="shared" si="19"/>
        <v>303</v>
      </c>
      <c r="M43" s="322">
        <f t="shared" si="19"/>
        <v>3371</v>
      </c>
      <c r="N43" s="322">
        <f t="shared" si="19"/>
        <v>1103</v>
      </c>
      <c r="O43" s="322">
        <f t="shared" si="19"/>
        <v>51</v>
      </c>
      <c r="P43" s="322">
        <f t="shared" si="19"/>
        <v>586</v>
      </c>
      <c r="Q43" s="740">
        <f t="shared" si="19"/>
        <v>425</v>
      </c>
      <c r="R43" s="741">
        <f t="shared" si="11"/>
        <v>19037</v>
      </c>
      <c r="S43" s="801">
        <f t="shared" si="18"/>
        <v>0.82024214744280233</v>
      </c>
      <c r="T43" s="15"/>
      <c r="U43" s="16"/>
      <c r="V43" s="16"/>
      <c r="W43" s="16"/>
      <c r="X43" s="16"/>
      <c r="Y43" s="16"/>
      <c r="Z43" s="17"/>
      <c r="AA43" s="15"/>
      <c r="AB43" s="15"/>
      <c r="AC43" s="15"/>
      <c r="AD43" s="15"/>
      <c r="AE43" s="15"/>
      <c r="AF43" s="15"/>
      <c r="AG43" s="15"/>
      <c r="AH43" s="15"/>
      <c r="AI43" s="15"/>
      <c r="AJ43" s="15"/>
      <c r="AK43" s="15"/>
      <c r="AL43" s="15"/>
      <c r="AM43" s="15"/>
      <c r="AN43" s="15"/>
      <c r="AO43" s="15"/>
      <c r="AP43" s="15"/>
      <c r="AQ43" s="15"/>
      <c r="AR43" s="15"/>
    </row>
    <row r="44" spans="1:44" ht="15.75" customHeight="1" x14ac:dyDescent="0.25">
      <c r="A44" s="973" t="s">
        <v>48</v>
      </c>
      <c r="B44" s="90" t="s">
        <v>83</v>
      </c>
      <c r="C44" s="802">
        <f>C41/SUM(C$41:C$43)</f>
        <v>0.11267605633802817</v>
      </c>
      <c r="D44" s="803">
        <f t="shared" ref="D44:R44" si="20">D41/SUM(D$41:D$43)</f>
        <v>0.1154639175257732</v>
      </c>
      <c r="E44" s="803">
        <f t="shared" si="20"/>
        <v>0.15151515151515152</v>
      </c>
      <c r="F44" s="803">
        <f t="shared" si="20"/>
        <v>0.14485981308411214</v>
      </c>
      <c r="G44" s="803">
        <f t="shared" si="20"/>
        <v>7.1428571428571425E-2</v>
      </c>
      <c r="H44" s="803">
        <v>0</v>
      </c>
      <c r="I44" s="803">
        <f t="shared" si="20"/>
        <v>0.2</v>
      </c>
      <c r="J44" s="803">
        <f t="shared" si="20"/>
        <v>0.12297268074677431</v>
      </c>
      <c r="K44" s="803">
        <f t="shared" si="20"/>
        <v>0.20025031289111389</v>
      </c>
      <c r="L44" s="803">
        <f t="shared" si="20"/>
        <v>0.10204081632653061</v>
      </c>
      <c r="M44" s="803">
        <f t="shared" si="20"/>
        <v>0.16859504132231404</v>
      </c>
      <c r="N44" s="803">
        <f t="shared" si="20"/>
        <v>0.12416851441241686</v>
      </c>
      <c r="O44" s="803">
        <f t="shared" si="20"/>
        <v>0.14516129032258066</v>
      </c>
      <c r="P44" s="803">
        <f t="shared" si="20"/>
        <v>0.13110181311018132</v>
      </c>
      <c r="Q44" s="804">
        <f t="shared" si="20"/>
        <v>9.5918367346938774E-2</v>
      </c>
      <c r="R44" s="794">
        <f t="shared" si="20"/>
        <v>0.13374122107803008</v>
      </c>
      <c r="S44" s="989"/>
      <c r="T44" s="15"/>
      <c r="U44" s="16"/>
      <c r="V44" s="16"/>
      <c r="W44" s="16"/>
      <c r="X44" s="16"/>
      <c r="Y44" s="16"/>
      <c r="Z44" s="17"/>
      <c r="AA44" s="15"/>
      <c r="AB44" s="15"/>
      <c r="AC44" s="15"/>
      <c r="AD44" s="15"/>
      <c r="AE44" s="15"/>
      <c r="AF44" s="15"/>
      <c r="AG44" s="15"/>
      <c r="AH44" s="15"/>
      <c r="AI44" s="15"/>
      <c r="AJ44" s="15"/>
      <c r="AK44" s="15"/>
      <c r="AL44" s="15"/>
      <c r="AM44" s="15"/>
      <c r="AN44" s="15"/>
      <c r="AO44" s="15"/>
      <c r="AP44" s="15"/>
      <c r="AQ44" s="15"/>
      <c r="AR44" s="15"/>
    </row>
    <row r="45" spans="1:44" ht="15.75" customHeight="1" x14ac:dyDescent="0.25">
      <c r="A45" s="974"/>
      <c r="B45" s="88" t="s">
        <v>84</v>
      </c>
      <c r="C45" s="805">
        <f t="shared" ref="C45:R46" si="21">C42/SUM(C$41:C$43)</f>
        <v>2.8169014084507043E-2</v>
      </c>
      <c r="D45" s="806">
        <f t="shared" si="21"/>
        <v>5.5670103092783509E-2</v>
      </c>
      <c r="E45" s="806">
        <f t="shared" si="21"/>
        <v>5.2341597796143252E-2</v>
      </c>
      <c r="F45" s="806">
        <f t="shared" si="21"/>
        <v>7.0093457943925228E-2</v>
      </c>
      <c r="G45" s="806">
        <f t="shared" si="21"/>
        <v>0</v>
      </c>
      <c r="H45" s="806">
        <v>0</v>
      </c>
      <c r="I45" s="806">
        <f t="shared" si="21"/>
        <v>0.08</v>
      </c>
      <c r="J45" s="806">
        <f t="shared" si="21"/>
        <v>4.5628198659266199E-2</v>
      </c>
      <c r="K45" s="806">
        <f t="shared" si="21"/>
        <v>9.2615769712140181E-2</v>
      </c>
      <c r="L45" s="806">
        <f t="shared" si="21"/>
        <v>1.4577259475218658E-2</v>
      </c>
      <c r="M45" s="806">
        <f t="shared" si="21"/>
        <v>3.541912632821724E-2</v>
      </c>
      <c r="N45" s="806">
        <f t="shared" si="21"/>
        <v>6.0606060606060608E-2</v>
      </c>
      <c r="O45" s="806">
        <f t="shared" si="21"/>
        <v>3.2258064516129031E-2</v>
      </c>
      <c r="P45" s="806">
        <f t="shared" si="21"/>
        <v>5.1603905160390519E-2</v>
      </c>
      <c r="Q45" s="807">
        <f t="shared" si="21"/>
        <v>3.6734693877551024E-2</v>
      </c>
      <c r="R45" s="795">
        <f t="shared" si="21"/>
        <v>4.6016631479167562E-2</v>
      </c>
      <c r="S45" s="990"/>
      <c r="T45" s="15"/>
      <c r="U45" s="16"/>
      <c r="V45" s="16"/>
      <c r="W45" s="16"/>
      <c r="X45" s="16"/>
      <c r="Y45" s="16"/>
      <c r="Z45" s="17"/>
      <c r="AA45" s="15"/>
      <c r="AB45" s="15"/>
      <c r="AC45" s="15"/>
      <c r="AD45" s="15"/>
      <c r="AE45" s="15"/>
      <c r="AF45" s="15"/>
      <c r="AG45" s="15"/>
      <c r="AH45" s="15"/>
      <c r="AI45" s="15"/>
      <c r="AJ45" s="15"/>
      <c r="AK45" s="15"/>
      <c r="AL45" s="15"/>
      <c r="AM45" s="15"/>
      <c r="AN45" s="15"/>
      <c r="AO45" s="15"/>
      <c r="AP45" s="15"/>
      <c r="AQ45" s="15"/>
      <c r="AR45" s="15"/>
    </row>
    <row r="46" spans="1:44" ht="18.75" customHeight="1" thickBot="1" x14ac:dyDescent="0.3">
      <c r="A46" s="975"/>
      <c r="B46" s="89" t="s">
        <v>521</v>
      </c>
      <c r="C46" s="817">
        <f t="shared" si="21"/>
        <v>0.85915492957746475</v>
      </c>
      <c r="D46" s="818">
        <f t="shared" si="21"/>
        <v>0.82886597938144335</v>
      </c>
      <c r="E46" s="818">
        <f t="shared" si="21"/>
        <v>0.79614325068870528</v>
      </c>
      <c r="F46" s="818">
        <f t="shared" si="21"/>
        <v>0.78504672897196259</v>
      </c>
      <c r="G46" s="818">
        <f t="shared" si="21"/>
        <v>0.9285714285714286</v>
      </c>
      <c r="H46" s="818">
        <v>0</v>
      </c>
      <c r="I46" s="818">
        <f t="shared" si="21"/>
        <v>0.72</v>
      </c>
      <c r="J46" s="818">
        <f t="shared" si="21"/>
        <v>0.83139912059395948</v>
      </c>
      <c r="K46" s="818">
        <f t="shared" si="21"/>
        <v>0.70713391739674591</v>
      </c>
      <c r="L46" s="818">
        <f t="shared" si="21"/>
        <v>0.88338192419825068</v>
      </c>
      <c r="M46" s="818">
        <f t="shared" si="21"/>
        <v>0.79598583234946874</v>
      </c>
      <c r="N46" s="818">
        <f t="shared" si="21"/>
        <v>0.81522542498152251</v>
      </c>
      <c r="O46" s="818">
        <f t="shared" si="21"/>
        <v>0.82258064516129037</v>
      </c>
      <c r="P46" s="818">
        <f t="shared" si="21"/>
        <v>0.8172942817294282</v>
      </c>
      <c r="Q46" s="819">
        <f t="shared" si="21"/>
        <v>0.86734693877551017</v>
      </c>
      <c r="R46" s="796">
        <f t="shared" si="21"/>
        <v>0.82024214744280233</v>
      </c>
      <c r="S46" s="991"/>
      <c r="T46" s="15"/>
      <c r="U46" s="16"/>
      <c r="V46" s="18"/>
      <c r="W46" s="16"/>
      <c r="X46" s="16"/>
      <c r="Y46" s="18"/>
      <c r="Z46" s="17"/>
      <c r="AA46" s="15"/>
      <c r="AB46" s="15"/>
      <c r="AC46" s="15"/>
      <c r="AD46" s="15"/>
      <c r="AE46" s="15"/>
      <c r="AF46" s="15"/>
      <c r="AG46" s="15"/>
      <c r="AH46" s="15"/>
      <c r="AI46" s="15"/>
      <c r="AJ46" s="15"/>
      <c r="AK46" s="15"/>
      <c r="AL46" s="15"/>
      <c r="AM46" s="15"/>
      <c r="AN46" s="15"/>
      <c r="AO46" s="15"/>
      <c r="AP46" s="15"/>
      <c r="AQ46" s="15"/>
      <c r="AR46" s="15"/>
    </row>
    <row r="47" spans="1:44" ht="15" customHeight="1" x14ac:dyDescent="0.25">
      <c r="A47" s="328" t="s">
        <v>346</v>
      </c>
      <c r="B47" s="328"/>
      <c r="C47" s="328"/>
      <c r="D47" s="328"/>
      <c r="E47" s="328"/>
      <c r="F47" s="328"/>
      <c r="G47" s="328"/>
      <c r="H47" s="328"/>
      <c r="I47" s="328"/>
      <c r="J47" s="328"/>
      <c r="K47" s="328"/>
      <c r="L47" s="328"/>
      <c r="M47" s="328"/>
      <c r="N47" s="328"/>
      <c r="O47" s="328"/>
      <c r="P47" s="328"/>
      <c r="Q47" s="328"/>
      <c r="R47" s="328"/>
      <c r="S47" s="808"/>
    </row>
    <row r="48" spans="1:44" ht="40.5" customHeight="1" thickBot="1" x14ac:dyDescent="0.3">
      <c r="A48" s="328"/>
      <c r="B48" s="328"/>
      <c r="C48" s="328"/>
      <c r="D48" s="328"/>
      <c r="E48" s="328"/>
      <c r="F48" s="328"/>
      <c r="G48" s="328"/>
      <c r="H48" s="328"/>
      <c r="I48" s="328"/>
      <c r="J48" s="328"/>
      <c r="K48" s="328"/>
      <c r="L48" s="328"/>
      <c r="M48" s="328"/>
      <c r="N48" s="328"/>
      <c r="O48" s="328"/>
      <c r="P48" s="328"/>
      <c r="Q48" s="328"/>
      <c r="R48" s="328"/>
      <c r="S48" s="808"/>
    </row>
    <row r="49" spans="1:44" ht="19.5" thickBot="1" x14ac:dyDescent="0.35">
      <c r="A49" s="1008" t="s">
        <v>510</v>
      </c>
      <c r="B49" s="1009"/>
      <c r="C49" s="1009"/>
      <c r="D49" s="1009"/>
      <c r="E49" s="1009"/>
      <c r="F49" s="1009"/>
      <c r="G49" s="1009"/>
      <c r="H49" s="1009"/>
      <c r="I49" s="1009"/>
      <c r="J49" s="1009"/>
      <c r="K49" s="1009"/>
      <c r="L49" s="1009"/>
      <c r="M49" s="1009"/>
      <c r="N49" s="1009"/>
      <c r="O49" s="1009"/>
      <c r="P49" s="1009"/>
      <c r="Q49" s="1009"/>
      <c r="R49" s="1009"/>
      <c r="S49" s="1010"/>
    </row>
    <row r="50" spans="1:44" ht="21.75" customHeight="1" thickBot="1" x14ac:dyDescent="0.3">
      <c r="A50" s="995" t="s">
        <v>274</v>
      </c>
      <c r="B50" s="996"/>
      <c r="C50" s="996"/>
      <c r="D50" s="996"/>
      <c r="E50" s="996"/>
      <c r="F50" s="996"/>
      <c r="G50" s="996"/>
      <c r="H50" s="996"/>
      <c r="I50" s="996"/>
      <c r="J50" s="996"/>
      <c r="K50" s="996"/>
      <c r="L50" s="996"/>
      <c r="M50" s="996"/>
      <c r="N50" s="996"/>
      <c r="O50" s="996"/>
      <c r="P50" s="996"/>
      <c r="Q50" s="996"/>
      <c r="R50" s="996"/>
      <c r="S50" s="997"/>
    </row>
    <row r="51" spans="1:44" ht="75.75" customHeight="1" thickBot="1" x14ac:dyDescent="0.3">
      <c r="A51" s="83"/>
      <c r="B51" s="172" t="s">
        <v>103</v>
      </c>
      <c r="C51" s="830" t="s">
        <v>86</v>
      </c>
      <c r="D51" s="181" t="s">
        <v>87</v>
      </c>
      <c r="E51" s="181" t="s">
        <v>88</v>
      </c>
      <c r="F51" s="181" t="s">
        <v>89</v>
      </c>
      <c r="G51" s="181" t="s">
        <v>90</v>
      </c>
      <c r="H51" s="181" t="s">
        <v>91</v>
      </c>
      <c r="I51" s="181" t="s">
        <v>92</v>
      </c>
      <c r="J51" s="181" t="s">
        <v>93</v>
      </c>
      <c r="K51" s="181" t="s">
        <v>94</v>
      </c>
      <c r="L51" s="181" t="s">
        <v>95</v>
      </c>
      <c r="M51" s="181" t="s">
        <v>96</v>
      </c>
      <c r="N51" s="181" t="s">
        <v>97</v>
      </c>
      <c r="O51" s="181" t="s">
        <v>98</v>
      </c>
      <c r="P51" s="181" t="s">
        <v>99</v>
      </c>
      <c r="Q51" s="182" t="s">
        <v>100</v>
      </c>
      <c r="R51" s="172" t="s">
        <v>101</v>
      </c>
      <c r="S51" s="172" t="s">
        <v>102</v>
      </c>
      <c r="T51" s="15"/>
      <c r="U51" s="16"/>
      <c r="V51" s="16"/>
      <c r="W51" s="16"/>
      <c r="X51" s="16"/>
      <c r="Y51" s="16"/>
      <c r="Z51" s="17"/>
      <c r="AA51" s="15"/>
      <c r="AB51" s="16"/>
      <c r="AC51" s="16"/>
      <c r="AD51" s="16"/>
      <c r="AE51" s="16"/>
      <c r="AF51" s="16"/>
      <c r="AG51" s="16"/>
      <c r="AH51" s="16"/>
      <c r="AI51" s="16"/>
      <c r="AJ51" s="16"/>
      <c r="AK51" s="16"/>
      <c r="AL51" s="16"/>
      <c r="AM51" s="16"/>
      <c r="AN51" s="16"/>
      <c r="AO51" s="16"/>
      <c r="AP51" s="16"/>
      <c r="AQ51" s="16"/>
      <c r="AR51" s="17"/>
    </row>
    <row r="52" spans="1:44" ht="15.75" customHeight="1" thickBot="1" x14ac:dyDescent="0.3">
      <c r="A52" s="976" t="s">
        <v>81</v>
      </c>
      <c r="B52" s="977"/>
      <c r="C52" s="977"/>
      <c r="D52" s="977"/>
      <c r="E52" s="977"/>
      <c r="F52" s="977"/>
      <c r="G52" s="977"/>
      <c r="H52" s="977"/>
      <c r="I52" s="977"/>
      <c r="J52" s="977"/>
      <c r="K52" s="977"/>
      <c r="L52" s="977"/>
      <c r="M52" s="977"/>
      <c r="N52" s="977"/>
      <c r="O52" s="977"/>
      <c r="P52" s="977"/>
      <c r="Q52" s="977"/>
      <c r="R52" s="977"/>
      <c r="S52" s="978"/>
    </row>
    <row r="53" spans="1:44" ht="15.75" customHeight="1" x14ac:dyDescent="0.25">
      <c r="A53" s="973" t="s">
        <v>49</v>
      </c>
      <c r="B53" s="319" t="s">
        <v>83</v>
      </c>
      <c r="C53" s="641">
        <v>3</v>
      </c>
      <c r="D53" s="430">
        <v>19</v>
      </c>
      <c r="E53" s="430">
        <v>19</v>
      </c>
      <c r="F53" s="430">
        <v>14</v>
      </c>
      <c r="G53" s="430">
        <v>7</v>
      </c>
      <c r="H53" s="430">
        <v>0</v>
      </c>
      <c r="I53" s="430">
        <v>6</v>
      </c>
      <c r="J53" s="430">
        <v>791</v>
      </c>
      <c r="K53" s="430">
        <v>73</v>
      </c>
      <c r="L53" s="430">
        <v>12</v>
      </c>
      <c r="M53" s="430">
        <v>198</v>
      </c>
      <c r="N53" s="430">
        <v>65</v>
      </c>
      <c r="O53" s="430">
        <v>2</v>
      </c>
      <c r="P53" s="430">
        <v>26</v>
      </c>
      <c r="Q53" s="642">
        <v>35</v>
      </c>
      <c r="R53" s="776">
        <f>SUM(C53:Q53)</f>
        <v>1270</v>
      </c>
      <c r="S53" s="794">
        <f>R53/SUM(R$53:R$55)</f>
        <v>0.32340208810797044</v>
      </c>
    </row>
    <row r="54" spans="1:44" x14ac:dyDescent="0.25">
      <c r="A54" s="974"/>
      <c r="B54" s="320" t="s">
        <v>84</v>
      </c>
      <c r="C54" s="643">
        <v>0</v>
      </c>
      <c r="D54" s="432">
        <v>2</v>
      </c>
      <c r="E54" s="432">
        <v>3</v>
      </c>
      <c r="F54" s="432">
        <v>3</v>
      </c>
      <c r="G54" s="432">
        <v>0</v>
      </c>
      <c r="H54" s="432">
        <v>0</v>
      </c>
      <c r="I54" s="432">
        <v>1</v>
      </c>
      <c r="J54" s="432">
        <v>118</v>
      </c>
      <c r="K54" s="432">
        <v>16</v>
      </c>
      <c r="L54" s="432">
        <v>1</v>
      </c>
      <c r="M54" s="432">
        <v>12</v>
      </c>
      <c r="N54" s="432">
        <v>16</v>
      </c>
      <c r="O54" s="432">
        <v>0</v>
      </c>
      <c r="P54" s="432">
        <v>5</v>
      </c>
      <c r="Q54" s="644">
        <v>4</v>
      </c>
      <c r="R54" s="777">
        <f>SUM(C54:Q54)</f>
        <v>181</v>
      </c>
      <c r="S54" s="795">
        <f t="shared" ref="S54:S55" si="22">R54/SUM(R$53:R$55)</f>
        <v>4.6091163738222564E-2</v>
      </c>
    </row>
    <row r="55" spans="1:44" ht="15.75" customHeight="1" thickBot="1" x14ac:dyDescent="0.3">
      <c r="A55" s="975"/>
      <c r="B55" s="321" t="s">
        <v>521</v>
      </c>
      <c r="C55" s="645">
        <v>6</v>
      </c>
      <c r="D55" s="435">
        <v>40</v>
      </c>
      <c r="E55" s="435">
        <v>32</v>
      </c>
      <c r="F55" s="435">
        <v>17</v>
      </c>
      <c r="G55" s="435">
        <v>15</v>
      </c>
      <c r="H55" s="435">
        <v>0</v>
      </c>
      <c r="I55" s="435">
        <v>8</v>
      </c>
      <c r="J55" s="435">
        <v>1578</v>
      </c>
      <c r="K55" s="435">
        <v>73</v>
      </c>
      <c r="L55" s="435">
        <v>30</v>
      </c>
      <c r="M55" s="435">
        <v>355</v>
      </c>
      <c r="N55" s="435">
        <v>163</v>
      </c>
      <c r="O55" s="435">
        <v>12</v>
      </c>
      <c r="P55" s="435">
        <v>78</v>
      </c>
      <c r="Q55" s="646">
        <v>69</v>
      </c>
      <c r="R55" s="784">
        <f>SUM(C55:Q55)</f>
        <v>2476</v>
      </c>
      <c r="S55" s="796">
        <f t="shared" si="22"/>
        <v>0.63050674815380703</v>
      </c>
      <c r="U55" s="318"/>
      <c r="V55" s="318"/>
      <c r="W55" s="318"/>
      <c r="X55" s="318"/>
      <c r="Y55" s="318"/>
      <c r="Z55" s="318"/>
      <c r="AA55" s="318"/>
      <c r="AB55" s="318"/>
      <c r="AC55" s="318"/>
      <c r="AD55" s="318"/>
      <c r="AE55" s="318"/>
      <c r="AF55" s="318"/>
      <c r="AG55" s="318"/>
      <c r="AH55" s="318"/>
      <c r="AI55" s="318"/>
      <c r="AJ55" s="318"/>
    </row>
    <row r="56" spans="1:44" ht="15.75" customHeight="1" x14ac:dyDescent="0.25">
      <c r="A56" s="973" t="s">
        <v>53</v>
      </c>
      <c r="B56" s="323" t="s">
        <v>83</v>
      </c>
      <c r="C56" s="647">
        <v>2</v>
      </c>
      <c r="D56" s="440">
        <v>25</v>
      </c>
      <c r="E56" s="440">
        <v>24</v>
      </c>
      <c r="F56" s="440">
        <v>13</v>
      </c>
      <c r="G56" s="440">
        <v>7</v>
      </c>
      <c r="H56" s="440">
        <v>0</v>
      </c>
      <c r="I56" s="440">
        <v>1</v>
      </c>
      <c r="J56" s="440">
        <v>888</v>
      </c>
      <c r="K56" s="440">
        <v>75</v>
      </c>
      <c r="L56" s="440">
        <v>14</v>
      </c>
      <c r="M56" s="440">
        <v>497</v>
      </c>
      <c r="N56" s="440">
        <v>80</v>
      </c>
      <c r="O56" s="440">
        <v>5</v>
      </c>
      <c r="P56" s="440">
        <v>41</v>
      </c>
      <c r="Q56" s="648">
        <v>18</v>
      </c>
      <c r="R56" s="761">
        <f t="shared" ref="R56:R64" si="23">SUM(C56:Q56)</f>
        <v>1690</v>
      </c>
      <c r="S56" s="791">
        <f>R56/SUM(R$56:R$58)</f>
        <v>0.17613340281396561</v>
      </c>
      <c r="U56" s="318"/>
      <c r="V56" s="318"/>
      <c r="W56" s="318"/>
      <c r="X56" s="318"/>
      <c r="Y56" s="318"/>
      <c r="Z56" s="318"/>
      <c r="AA56" s="318"/>
      <c r="AB56" s="318"/>
      <c r="AC56" s="318"/>
      <c r="AD56" s="318"/>
      <c r="AE56" s="318"/>
      <c r="AF56" s="318"/>
      <c r="AG56" s="318"/>
      <c r="AH56" s="318"/>
      <c r="AI56" s="318"/>
      <c r="AJ56" s="318"/>
    </row>
    <row r="57" spans="1:44" ht="15.75" customHeight="1" x14ac:dyDescent="0.25">
      <c r="A57" s="974"/>
      <c r="B57" s="324" t="s">
        <v>84</v>
      </c>
      <c r="C57" s="649">
        <v>1</v>
      </c>
      <c r="D57" s="443">
        <v>10</v>
      </c>
      <c r="E57" s="443">
        <v>4</v>
      </c>
      <c r="F57" s="443">
        <v>1</v>
      </c>
      <c r="G57" s="443">
        <v>0</v>
      </c>
      <c r="H57" s="443">
        <v>0</v>
      </c>
      <c r="I57" s="443">
        <v>0</v>
      </c>
      <c r="J57" s="443">
        <v>162</v>
      </c>
      <c r="K57" s="443">
        <v>12</v>
      </c>
      <c r="L57" s="443">
        <v>2</v>
      </c>
      <c r="M57" s="443">
        <v>40</v>
      </c>
      <c r="N57" s="443">
        <v>22</v>
      </c>
      <c r="O57" s="443">
        <v>0</v>
      </c>
      <c r="P57" s="443">
        <v>13</v>
      </c>
      <c r="Q57" s="650">
        <v>1</v>
      </c>
      <c r="R57" s="762">
        <f t="shared" si="23"/>
        <v>268</v>
      </c>
      <c r="S57" s="792">
        <f t="shared" ref="S57:S58" si="24">R57/SUM(R$56:R$58)</f>
        <v>2.7931214174048983E-2</v>
      </c>
      <c r="U57" s="318"/>
      <c r="V57" s="15"/>
      <c r="W57" s="15"/>
      <c r="X57" s="15"/>
      <c r="Y57" s="15"/>
      <c r="Z57" s="15"/>
      <c r="AA57" s="15"/>
      <c r="AB57" s="15"/>
      <c r="AC57" s="15"/>
      <c r="AD57" s="15"/>
      <c r="AE57" s="15"/>
      <c r="AF57" s="15"/>
      <c r="AG57" s="15"/>
      <c r="AH57" s="15"/>
      <c r="AI57" s="15"/>
      <c r="AJ57" s="15"/>
    </row>
    <row r="58" spans="1:44" ht="15.75" customHeight="1" thickBot="1" x14ac:dyDescent="0.3">
      <c r="A58" s="975"/>
      <c r="B58" s="325" t="s">
        <v>521</v>
      </c>
      <c r="C58" s="651">
        <v>31</v>
      </c>
      <c r="D58" s="446">
        <v>148</v>
      </c>
      <c r="E58" s="446">
        <v>102</v>
      </c>
      <c r="F58" s="446">
        <v>74</v>
      </c>
      <c r="G58" s="446">
        <v>68</v>
      </c>
      <c r="H58" s="446">
        <v>0</v>
      </c>
      <c r="I58" s="446">
        <v>14</v>
      </c>
      <c r="J58" s="446">
        <v>4618</v>
      </c>
      <c r="K58" s="446">
        <v>218</v>
      </c>
      <c r="L58" s="446">
        <v>116</v>
      </c>
      <c r="M58" s="446">
        <v>1369</v>
      </c>
      <c r="N58" s="446">
        <v>446</v>
      </c>
      <c r="O58" s="446">
        <v>24</v>
      </c>
      <c r="P58" s="446">
        <v>244</v>
      </c>
      <c r="Q58" s="652">
        <v>165</v>
      </c>
      <c r="R58" s="763">
        <f t="shared" si="23"/>
        <v>7637</v>
      </c>
      <c r="S58" s="793">
        <f t="shared" si="24"/>
        <v>0.79593538301198541</v>
      </c>
      <c r="U58" s="318"/>
      <c r="V58" s="15"/>
      <c r="W58" s="15"/>
      <c r="X58" s="15"/>
      <c r="Y58" s="15"/>
      <c r="Z58" s="15"/>
      <c r="AA58" s="15"/>
      <c r="AB58" s="15"/>
      <c r="AC58" s="15"/>
      <c r="AD58" s="15"/>
      <c r="AE58" s="15"/>
      <c r="AF58" s="15"/>
      <c r="AG58" s="15"/>
      <c r="AH58" s="15"/>
      <c r="AI58" s="15"/>
      <c r="AJ58" s="15"/>
    </row>
    <row r="59" spans="1:44" ht="15.75" customHeight="1" x14ac:dyDescent="0.25">
      <c r="A59" s="973" t="s">
        <v>50</v>
      </c>
      <c r="B59" s="319" t="s">
        <v>83</v>
      </c>
      <c r="C59" s="641">
        <v>2</v>
      </c>
      <c r="D59" s="430">
        <v>15</v>
      </c>
      <c r="E59" s="430">
        <v>15</v>
      </c>
      <c r="F59" s="430">
        <v>6</v>
      </c>
      <c r="G59" s="430">
        <v>1</v>
      </c>
      <c r="H59" s="430">
        <v>0</v>
      </c>
      <c r="I59" s="430">
        <v>2</v>
      </c>
      <c r="J59" s="430">
        <v>328</v>
      </c>
      <c r="K59" s="430">
        <v>23</v>
      </c>
      <c r="L59" s="430">
        <v>7</v>
      </c>
      <c r="M59" s="430">
        <v>128</v>
      </c>
      <c r="N59" s="430">
        <v>26</v>
      </c>
      <c r="O59" s="430">
        <v>2</v>
      </c>
      <c r="P59" s="430">
        <v>14</v>
      </c>
      <c r="Q59" s="642">
        <v>10</v>
      </c>
      <c r="R59" s="738">
        <f t="shared" si="23"/>
        <v>579</v>
      </c>
      <c r="S59" s="794">
        <f>R59/SUM(R$59:R$61)</f>
        <v>5.8817553839902476E-2</v>
      </c>
      <c r="U59" s="318"/>
      <c r="V59" s="15"/>
      <c r="W59" s="15"/>
      <c r="X59" s="15"/>
      <c r="Y59" s="15"/>
      <c r="Z59" s="15"/>
      <c r="AA59" s="15"/>
      <c r="AB59" s="15"/>
      <c r="AC59" s="15"/>
      <c r="AD59" s="15"/>
      <c r="AE59" s="15"/>
      <c r="AF59" s="15"/>
      <c r="AG59" s="15"/>
      <c r="AH59" s="15"/>
      <c r="AI59" s="15"/>
      <c r="AJ59" s="15"/>
    </row>
    <row r="60" spans="1:44" ht="15.75" customHeight="1" x14ac:dyDescent="0.25">
      <c r="A60" s="974"/>
      <c r="B60" s="320" t="s">
        <v>84</v>
      </c>
      <c r="C60" s="643">
        <v>0</v>
      </c>
      <c r="D60" s="437">
        <v>1</v>
      </c>
      <c r="E60" s="437">
        <v>6</v>
      </c>
      <c r="F60" s="437">
        <v>0</v>
      </c>
      <c r="G60" s="437">
        <v>0</v>
      </c>
      <c r="H60" s="437">
        <v>0</v>
      </c>
      <c r="I60" s="437">
        <v>1</v>
      </c>
      <c r="J60" s="437">
        <v>81</v>
      </c>
      <c r="K60" s="437">
        <v>14</v>
      </c>
      <c r="L60" s="437">
        <v>1</v>
      </c>
      <c r="M60" s="437">
        <v>34</v>
      </c>
      <c r="N60" s="437">
        <v>11</v>
      </c>
      <c r="O60" s="437">
        <v>1</v>
      </c>
      <c r="P60" s="437">
        <v>8</v>
      </c>
      <c r="Q60" s="653">
        <v>2</v>
      </c>
      <c r="R60" s="739">
        <f t="shared" si="23"/>
        <v>160</v>
      </c>
      <c r="S60" s="795">
        <f t="shared" ref="S60:S61" si="25">R60/SUM(R$59:R$61)</f>
        <v>1.6253555465258026E-2</v>
      </c>
      <c r="U60" s="318"/>
      <c r="V60" s="15"/>
      <c r="W60" s="15"/>
      <c r="X60" s="15"/>
      <c r="Y60" s="15"/>
      <c r="Z60" s="15"/>
      <c r="AA60" s="15"/>
      <c r="AB60" s="15"/>
      <c r="AC60" s="15"/>
      <c r="AD60" s="15"/>
      <c r="AE60" s="15"/>
      <c r="AF60" s="15"/>
      <c r="AG60" s="15"/>
      <c r="AH60" s="15"/>
      <c r="AI60" s="15"/>
      <c r="AJ60" s="15"/>
    </row>
    <row r="61" spans="1:44" ht="15.75" customHeight="1" thickBot="1" x14ac:dyDescent="0.3">
      <c r="A61" s="975"/>
      <c r="B61" s="321" t="s">
        <v>521</v>
      </c>
      <c r="C61" s="645">
        <v>29</v>
      </c>
      <c r="D61" s="435">
        <v>193</v>
      </c>
      <c r="E61" s="435">
        <v>148</v>
      </c>
      <c r="F61" s="435">
        <v>60</v>
      </c>
      <c r="G61" s="435">
        <v>55</v>
      </c>
      <c r="H61" s="435">
        <v>0</v>
      </c>
      <c r="I61" s="435">
        <v>17</v>
      </c>
      <c r="J61" s="435">
        <v>5526</v>
      </c>
      <c r="K61" s="435">
        <v>226</v>
      </c>
      <c r="L61" s="435">
        <v>119</v>
      </c>
      <c r="M61" s="435">
        <v>1664</v>
      </c>
      <c r="N61" s="435">
        <v>573</v>
      </c>
      <c r="O61" s="435">
        <v>29</v>
      </c>
      <c r="P61" s="435">
        <v>260</v>
      </c>
      <c r="Q61" s="646">
        <v>206</v>
      </c>
      <c r="R61" s="741">
        <f t="shared" si="23"/>
        <v>9105</v>
      </c>
      <c r="S61" s="796">
        <f t="shared" si="25"/>
        <v>0.92492889069483952</v>
      </c>
      <c r="U61" s="318"/>
      <c r="V61" s="15"/>
      <c r="W61" s="15"/>
      <c r="X61" s="15"/>
      <c r="Y61" s="15"/>
      <c r="Z61" s="15"/>
      <c r="AA61" s="15"/>
      <c r="AB61" s="15"/>
      <c r="AC61" s="15"/>
      <c r="AD61" s="15"/>
      <c r="AE61" s="15"/>
      <c r="AF61" s="15"/>
      <c r="AG61" s="15"/>
      <c r="AH61" s="15"/>
      <c r="AI61" s="15"/>
      <c r="AJ61" s="15"/>
    </row>
    <row r="62" spans="1:44" ht="15.75" customHeight="1" x14ac:dyDescent="0.25">
      <c r="A62" s="974" t="s">
        <v>54</v>
      </c>
      <c r="B62" s="326" t="s">
        <v>83</v>
      </c>
      <c r="C62" s="654">
        <v>0</v>
      </c>
      <c r="D62" s="449">
        <v>0</v>
      </c>
      <c r="E62" s="449">
        <v>1</v>
      </c>
      <c r="F62" s="449">
        <v>1</v>
      </c>
      <c r="G62" s="449">
        <v>0</v>
      </c>
      <c r="H62" s="449">
        <v>0</v>
      </c>
      <c r="I62" s="449">
        <v>0</v>
      </c>
      <c r="J62" s="449">
        <v>63</v>
      </c>
      <c r="K62" s="449">
        <v>0</v>
      </c>
      <c r="L62" s="449">
        <v>0</v>
      </c>
      <c r="M62" s="449">
        <v>14</v>
      </c>
      <c r="N62" s="449">
        <v>5</v>
      </c>
      <c r="O62" s="449">
        <v>0</v>
      </c>
      <c r="P62" s="449">
        <v>3</v>
      </c>
      <c r="Q62" s="655">
        <v>1</v>
      </c>
      <c r="R62" s="761">
        <f t="shared" si="23"/>
        <v>88</v>
      </c>
      <c r="S62" s="815">
        <f>R62/SUM(R$62:R$64)</f>
        <v>0.29042904290429045</v>
      </c>
      <c r="U62" s="318"/>
      <c r="V62" s="15"/>
      <c r="W62" s="15"/>
      <c r="X62" s="15"/>
      <c r="Y62" s="15"/>
      <c r="Z62" s="15"/>
      <c r="AA62" s="15"/>
      <c r="AB62" s="15"/>
      <c r="AC62" s="15"/>
      <c r="AD62" s="15"/>
      <c r="AE62" s="15"/>
      <c r="AF62" s="15"/>
      <c r="AG62" s="15"/>
      <c r="AH62" s="15"/>
      <c r="AI62" s="15"/>
      <c r="AJ62" s="15"/>
    </row>
    <row r="63" spans="1:44" ht="15.75" customHeight="1" x14ac:dyDescent="0.25">
      <c r="A63" s="974"/>
      <c r="B63" s="324" t="s">
        <v>84</v>
      </c>
      <c r="C63" s="649">
        <v>0</v>
      </c>
      <c r="D63" s="443">
        <v>1</v>
      </c>
      <c r="E63" s="443">
        <v>0</v>
      </c>
      <c r="F63" s="443">
        <v>0</v>
      </c>
      <c r="G63" s="443">
        <v>0</v>
      </c>
      <c r="H63" s="443">
        <v>0</v>
      </c>
      <c r="I63" s="443">
        <v>0</v>
      </c>
      <c r="J63" s="443">
        <v>13</v>
      </c>
      <c r="K63" s="443">
        <v>0</v>
      </c>
      <c r="L63" s="443">
        <v>0</v>
      </c>
      <c r="M63" s="443">
        <v>0</v>
      </c>
      <c r="N63" s="443">
        <v>5</v>
      </c>
      <c r="O63" s="443">
        <v>0</v>
      </c>
      <c r="P63" s="443">
        <v>1</v>
      </c>
      <c r="Q63" s="650">
        <v>0</v>
      </c>
      <c r="R63" s="762">
        <f t="shared" si="23"/>
        <v>20</v>
      </c>
      <c r="S63" s="792">
        <f t="shared" ref="S63:S64" si="26">R63/SUM(R$62:R$64)</f>
        <v>6.6006600660066E-2</v>
      </c>
      <c r="U63" s="318"/>
      <c r="V63" s="15"/>
      <c r="W63" s="15"/>
      <c r="X63" s="15"/>
      <c r="Y63" s="15"/>
      <c r="Z63" s="15"/>
      <c r="AA63" s="15"/>
      <c r="AB63" s="15"/>
      <c r="AC63" s="15"/>
      <c r="AD63" s="15"/>
      <c r="AE63" s="15"/>
      <c r="AF63" s="15"/>
      <c r="AG63" s="15"/>
      <c r="AH63" s="15"/>
      <c r="AI63" s="15"/>
      <c r="AJ63" s="15"/>
    </row>
    <row r="64" spans="1:44" ht="15.75" customHeight="1" thickBot="1" x14ac:dyDescent="0.3">
      <c r="A64" s="982"/>
      <c r="B64" s="327" t="s">
        <v>521</v>
      </c>
      <c r="C64" s="656">
        <v>1</v>
      </c>
      <c r="D64" s="452">
        <v>2</v>
      </c>
      <c r="E64" s="452">
        <v>5</v>
      </c>
      <c r="F64" s="452">
        <v>0</v>
      </c>
      <c r="G64" s="452">
        <v>0</v>
      </c>
      <c r="H64" s="452">
        <v>0</v>
      </c>
      <c r="I64" s="452">
        <v>1</v>
      </c>
      <c r="J64" s="452">
        <v>122</v>
      </c>
      <c r="K64" s="452">
        <v>0</v>
      </c>
      <c r="L64" s="452">
        <v>1</v>
      </c>
      <c r="M64" s="452">
        <v>27</v>
      </c>
      <c r="N64" s="452">
        <v>29</v>
      </c>
      <c r="O64" s="452">
        <v>0</v>
      </c>
      <c r="P64" s="452">
        <v>5</v>
      </c>
      <c r="Q64" s="657">
        <v>2</v>
      </c>
      <c r="R64" s="764">
        <f t="shared" si="23"/>
        <v>195</v>
      </c>
      <c r="S64" s="814">
        <f t="shared" si="26"/>
        <v>0.64356435643564358</v>
      </c>
      <c r="U64" s="318"/>
      <c r="V64" s="15"/>
      <c r="W64" s="15"/>
      <c r="X64" s="15"/>
      <c r="Y64" s="15"/>
      <c r="Z64" s="15"/>
      <c r="AA64" s="15"/>
      <c r="AB64" s="15"/>
      <c r="AC64" s="15"/>
      <c r="AD64" s="15"/>
      <c r="AE64" s="15"/>
      <c r="AF64" s="15"/>
      <c r="AG64" s="15"/>
      <c r="AH64" s="15"/>
      <c r="AI64" s="15"/>
      <c r="AJ64" s="15"/>
    </row>
    <row r="65" spans="1:36" ht="15.75" customHeight="1" thickTop="1" x14ac:dyDescent="0.25">
      <c r="A65" s="974" t="s">
        <v>31</v>
      </c>
      <c r="B65" s="639" t="s">
        <v>83</v>
      </c>
      <c r="C65" s="253">
        <v>7</v>
      </c>
      <c r="D65" s="251">
        <v>59</v>
      </c>
      <c r="E65" s="251">
        <v>59</v>
      </c>
      <c r="F65" s="251">
        <v>34</v>
      </c>
      <c r="G65" s="251">
        <v>15</v>
      </c>
      <c r="H65" s="251">
        <v>0</v>
      </c>
      <c r="I65" s="251">
        <v>9</v>
      </c>
      <c r="J65" s="251">
        <v>2070</v>
      </c>
      <c r="K65" s="251">
        <v>171</v>
      </c>
      <c r="L65" s="251">
        <v>33</v>
      </c>
      <c r="M65" s="251">
        <v>837</v>
      </c>
      <c r="N65" s="251">
        <v>176</v>
      </c>
      <c r="O65" s="251">
        <v>9</v>
      </c>
      <c r="P65" s="251">
        <v>84</v>
      </c>
      <c r="Q65" s="658">
        <v>64</v>
      </c>
      <c r="R65" s="252">
        <f t="shared" ref="R65:R67" si="27">SUM(C65:Q65)</f>
        <v>3627</v>
      </c>
      <c r="S65" s="809">
        <f>R65/SUM(R$65:R$67)</f>
        <v>0.1532384131142</v>
      </c>
      <c r="U65" s="318"/>
      <c r="V65" s="15"/>
      <c r="W65" s="15"/>
      <c r="X65" s="15"/>
      <c r="Y65" s="15"/>
      <c r="Z65" s="15"/>
      <c r="AA65" s="15"/>
      <c r="AB65" s="15"/>
      <c r="AC65" s="15"/>
      <c r="AD65" s="15"/>
      <c r="AE65" s="15"/>
      <c r="AF65" s="15"/>
      <c r="AG65" s="15"/>
      <c r="AH65" s="15"/>
      <c r="AI65" s="15"/>
      <c r="AJ65" s="15"/>
    </row>
    <row r="66" spans="1:36" ht="15.75" customHeight="1" x14ac:dyDescent="0.25">
      <c r="A66" s="974"/>
      <c r="B66" s="320" t="s">
        <v>84</v>
      </c>
      <c r="C66" s="249">
        <v>1</v>
      </c>
      <c r="D66" s="254">
        <v>14</v>
      </c>
      <c r="E66" s="254">
        <v>13</v>
      </c>
      <c r="F66" s="254">
        <v>4</v>
      </c>
      <c r="G66" s="254">
        <v>0</v>
      </c>
      <c r="H66" s="254">
        <v>0</v>
      </c>
      <c r="I66" s="254">
        <v>2</v>
      </c>
      <c r="J66" s="254">
        <v>374</v>
      </c>
      <c r="K66" s="254">
        <v>42</v>
      </c>
      <c r="L66" s="254">
        <v>4</v>
      </c>
      <c r="M66" s="254">
        <v>86</v>
      </c>
      <c r="N66" s="254">
        <v>54</v>
      </c>
      <c r="O66" s="254">
        <v>1</v>
      </c>
      <c r="P66" s="254">
        <v>27</v>
      </c>
      <c r="Q66" s="659">
        <v>7</v>
      </c>
      <c r="R66" s="255">
        <f t="shared" si="27"/>
        <v>629</v>
      </c>
      <c r="S66" s="809">
        <f t="shared" ref="S66:S67" si="28">R66/SUM(R$65:R$67)</f>
        <v>2.6574844733617813E-2</v>
      </c>
      <c r="U66" s="318"/>
      <c r="V66" s="15"/>
      <c r="W66" s="15"/>
      <c r="X66" s="15"/>
      <c r="Y66" s="15"/>
      <c r="Z66" s="15"/>
      <c r="AA66" s="15"/>
      <c r="AB66" s="15"/>
      <c r="AC66" s="15"/>
      <c r="AD66" s="15"/>
      <c r="AE66" s="15"/>
      <c r="AF66" s="15"/>
      <c r="AG66" s="15"/>
      <c r="AH66" s="15"/>
      <c r="AI66" s="15"/>
      <c r="AJ66" s="15"/>
    </row>
    <row r="67" spans="1:36" ht="15.75" customHeight="1" thickBot="1" x14ac:dyDescent="0.3">
      <c r="A67" s="974"/>
      <c r="B67" s="640" t="s">
        <v>521</v>
      </c>
      <c r="C67" s="250">
        <v>67</v>
      </c>
      <c r="D67" s="322">
        <v>383</v>
      </c>
      <c r="E67" s="322">
        <v>287</v>
      </c>
      <c r="F67" s="322">
        <v>151</v>
      </c>
      <c r="G67" s="322">
        <v>138</v>
      </c>
      <c r="H67" s="322">
        <v>0</v>
      </c>
      <c r="I67" s="322">
        <v>40</v>
      </c>
      <c r="J67" s="322">
        <v>11844</v>
      </c>
      <c r="K67" s="322">
        <v>517</v>
      </c>
      <c r="L67" s="322">
        <v>266</v>
      </c>
      <c r="M67" s="322">
        <v>3415</v>
      </c>
      <c r="N67" s="322">
        <v>1211</v>
      </c>
      <c r="O67" s="322">
        <v>65</v>
      </c>
      <c r="P67" s="322">
        <v>587</v>
      </c>
      <c r="Q67" s="660">
        <v>442</v>
      </c>
      <c r="R67" s="740">
        <f t="shared" si="27"/>
        <v>19413</v>
      </c>
      <c r="S67" s="810">
        <f t="shared" si="28"/>
        <v>0.82018674215218212</v>
      </c>
      <c r="U67" s="318"/>
      <c r="V67" s="15"/>
      <c r="W67" s="15"/>
      <c r="X67" s="15"/>
      <c r="Y67" s="15"/>
      <c r="Z67" s="15"/>
      <c r="AA67" s="15"/>
      <c r="AB67" s="15"/>
      <c r="AC67" s="15"/>
      <c r="AD67" s="15"/>
      <c r="AE67" s="15"/>
      <c r="AF67" s="15"/>
      <c r="AG67" s="15"/>
      <c r="AH67" s="15"/>
      <c r="AI67" s="15"/>
      <c r="AJ67" s="15"/>
    </row>
    <row r="68" spans="1:36" s="712" customFormat="1" ht="15.75" hidden="1" customHeight="1" x14ac:dyDescent="0.25">
      <c r="A68" s="986" t="s">
        <v>48</v>
      </c>
      <c r="B68" s="711" t="s">
        <v>83</v>
      </c>
      <c r="C68" s="760">
        <f>C65/SUM(C$65:C$67)</f>
        <v>9.3333333333333338E-2</v>
      </c>
      <c r="D68" s="766">
        <f t="shared" ref="D68:R68" si="29">D65/SUM(D$65:D$67)</f>
        <v>0.12938596491228072</v>
      </c>
      <c r="E68" s="766">
        <f t="shared" si="29"/>
        <v>0.16434540389972144</v>
      </c>
      <c r="F68" s="766">
        <f t="shared" si="29"/>
        <v>0.17989417989417988</v>
      </c>
      <c r="G68" s="766">
        <f t="shared" si="29"/>
        <v>9.8039215686274508E-2</v>
      </c>
      <c r="H68" s="766">
        <v>0</v>
      </c>
      <c r="I68" s="766">
        <f t="shared" si="29"/>
        <v>0.17647058823529413</v>
      </c>
      <c r="J68" s="766">
        <f t="shared" si="29"/>
        <v>0.14487681970884658</v>
      </c>
      <c r="K68" s="766">
        <f t="shared" si="29"/>
        <v>0.23424657534246576</v>
      </c>
      <c r="L68" s="766">
        <f t="shared" si="29"/>
        <v>0.10891089108910891</v>
      </c>
      <c r="M68" s="766">
        <f t="shared" si="29"/>
        <v>0.19294605809128632</v>
      </c>
      <c r="N68" s="766">
        <f t="shared" si="29"/>
        <v>0.12213740458015267</v>
      </c>
      <c r="O68" s="766">
        <f t="shared" si="29"/>
        <v>0.12</v>
      </c>
      <c r="P68" s="766">
        <f t="shared" si="29"/>
        <v>0.12034383954154727</v>
      </c>
      <c r="Q68" s="717">
        <f t="shared" si="29"/>
        <v>0.12475633528265107</v>
      </c>
      <c r="R68" s="765">
        <f t="shared" si="29"/>
        <v>0.1532384131142</v>
      </c>
      <c r="S68" s="1011"/>
      <c r="U68" s="713"/>
      <c r="V68" s="714"/>
      <c r="W68" s="714"/>
      <c r="X68" s="714"/>
      <c r="Y68" s="714"/>
      <c r="Z68" s="714"/>
      <c r="AA68" s="714"/>
      <c r="AB68" s="714"/>
      <c r="AC68" s="714"/>
      <c r="AD68" s="714"/>
      <c r="AE68" s="714"/>
      <c r="AF68" s="714"/>
      <c r="AG68" s="714"/>
      <c r="AH68" s="714"/>
      <c r="AI68" s="714"/>
      <c r="AJ68" s="714"/>
    </row>
    <row r="69" spans="1:36" s="712" customFormat="1" ht="15.75" hidden="1" customHeight="1" x14ac:dyDescent="0.25">
      <c r="A69" s="987"/>
      <c r="B69" s="715" t="s">
        <v>84</v>
      </c>
      <c r="C69" s="767">
        <f t="shared" ref="C69:C70" si="30">C66/SUM(C$65:C$67)</f>
        <v>1.3333333333333334E-2</v>
      </c>
      <c r="D69" s="768">
        <f t="shared" ref="D69:R69" si="31">D66/SUM(D$65:D$67)</f>
        <v>3.0701754385964911E-2</v>
      </c>
      <c r="E69" s="768">
        <f t="shared" si="31"/>
        <v>3.6211699164345405E-2</v>
      </c>
      <c r="F69" s="768">
        <f t="shared" si="31"/>
        <v>2.1164021164021163E-2</v>
      </c>
      <c r="G69" s="768">
        <f t="shared" si="31"/>
        <v>0</v>
      </c>
      <c r="H69" s="768">
        <v>0</v>
      </c>
      <c r="I69" s="768">
        <f t="shared" si="31"/>
        <v>3.9215686274509803E-2</v>
      </c>
      <c r="J69" s="768">
        <f t="shared" si="31"/>
        <v>2.6175811870100783E-2</v>
      </c>
      <c r="K69" s="768">
        <f t="shared" si="31"/>
        <v>5.7534246575342465E-2</v>
      </c>
      <c r="L69" s="768">
        <f t="shared" si="31"/>
        <v>1.3201320132013201E-2</v>
      </c>
      <c r="M69" s="768">
        <f t="shared" si="31"/>
        <v>1.9824804057169201E-2</v>
      </c>
      <c r="N69" s="768">
        <f t="shared" si="31"/>
        <v>3.7473976405274112E-2</v>
      </c>
      <c r="O69" s="768">
        <f t="shared" si="31"/>
        <v>1.3333333333333334E-2</v>
      </c>
      <c r="P69" s="768">
        <f t="shared" si="31"/>
        <v>3.8681948424068767E-2</v>
      </c>
      <c r="Q69" s="718">
        <f t="shared" si="31"/>
        <v>1.364522417153996E-2</v>
      </c>
      <c r="R69" s="774">
        <f t="shared" si="31"/>
        <v>2.6574844733617813E-2</v>
      </c>
      <c r="S69" s="1012"/>
      <c r="U69" s="713"/>
      <c r="V69" s="714"/>
      <c r="W69" s="714"/>
      <c r="X69" s="714"/>
      <c r="Y69" s="714"/>
      <c r="Z69" s="714"/>
      <c r="AA69" s="714"/>
      <c r="AB69" s="714"/>
      <c r="AC69" s="714"/>
      <c r="AD69" s="714"/>
      <c r="AE69" s="714"/>
      <c r="AF69" s="714"/>
      <c r="AG69" s="714"/>
      <c r="AH69" s="714"/>
      <c r="AI69" s="714"/>
      <c r="AJ69" s="714"/>
    </row>
    <row r="70" spans="1:36" s="712" customFormat="1" ht="17.25" hidden="1" customHeight="1" thickBot="1" x14ac:dyDescent="0.3">
      <c r="A70" s="988"/>
      <c r="B70" s="716" t="s">
        <v>85</v>
      </c>
      <c r="C70" s="769">
        <f t="shared" si="30"/>
        <v>0.89333333333333331</v>
      </c>
      <c r="D70" s="770">
        <f t="shared" ref="D70:R70" si="32">D67/SUM(D$65:D$67)</f>
        <v>0.83991228070175439</v>
      </c>
      <c r="E70" s="770">
        <f t="shared" si="32"/>
        <v>0.79944289693593318</v>
      </c>
      <c r="F70" s="770">
        <f t="shared" si="32"/>
        <v>0.79894179894179895</v>
      </c>
      <c r="G70" s="770">
        <f t="shared" si="32"/>
        <v>0.90196078431372551</v>
      </c>
      <c r="H70" s="770">
        <v>0</v>
      </c>
      <c r="I70" s="770">
        <f t="shared" si="32"/>
        <v>0.78431372549019607</v>
      </c>
      <c r="J70" s="770">
        <f t="shared" si="32"/>
        <v>0.82894736842105265</v>
      </c>
      <c r="K70" s="770">
        <f t="shared" si="32"/>
        <v>0.70821917808219181</v>
      </c>
      <c r="L70" s="770">
        <f t="shared" si="32"/>
        <v>0.87788778877887785</v>
      </c>
      <c r="M70" s="770">
        <f t="shared" si="32"/>
        <v>0.78722913785154447</v>
      </c>
      <c r="N70" s="770">
        <f t="shared" si="32"/>
        <v>0.84038861901457318</v>
      </c>
      <c r="O70" s="770">
        <f t="shared" si="32"/>
        <v>0.8666666666666667</v>
      </c>
      <c r="P70" s="770">
        <f t="shared" si="32"/>
        <v>0.84097421203438394</v>
      </c>
      <c r="Q70" s="719">
        <f t="shared" si="32"/>
        <v>0.86159844054580892</v>
      </c>
      <c r="R70" s="775">
        <f t="shared" si="32"/>
        <v>0.82018674215218212</v>
      </c>
      <c r="S70" s="1013"/>
      <c r="U70" s="713"/>
      <c r="V70" s="714"/>
      <c r="W70" s="714"/>
      <c r="X70" s="714"/>
      <c r="Y70" s="714"/>
      <c r="Z70" s="714"/>
      <c r="AA70" s="714"/>
      <c r="AB70" s="714"/>
      <c r="AC70" s="714"/>
      <c r="AD70" s="714"/>
      <c r="AE70" s="714"/>
      <c r="AF70" s="714"/>
      <c r="AG70" s="714"/>
      <c r="AH70" s="714"/>
      <c r="AI70" s="714"/>
      <c r="AJ70" s="714"/>
    </row>
    <row r="71" spans="1:36" ht="15.75" customHeight="1" thickBot="1" x14ac:dyDescent="0.3">
      <c r="A71" s="979" t="s">
        <v>388</v>
      </c>
      <c r="B71" s="980"/>
      <c r="C71" s="977"/>
      <c r="D71" s="977"/>
      <c r="E71" s="977"/>
      <c r="F71" s="977"/>
      <c r="G71" s="977"/>
      <c r="H71" s="977"/>
      <c r="I71" s="977"/>
      <c r="J71" s="977"/>
      <c r="K71" s="977"/>
      <c r="L71" s="977"/>
      <c r="M71" s="977"/>
      <c r="N71" s="977"/>
      <c r="O71" s="977"/>
      <c r="P71" s="977"/>
      <c r="Q71" s="977"/>
      <c r="R71" s="980"/>
      <c r="S71" s="978"/>
      <c r="U71" s="318"/>
      <c r="V71" s="318"/>
      <c r="W71" s="318"/>
      <c r="X71" s="318"/>
      <c r="Y71" s="318"/>
      <c r="Z71" s="318"/>
      <c r="AA71" s="318"/>
      <c r="AB71" s="318"/>
      <c r="AC71" s="318"/>
      <c r="AD71" s="318"/>
      <c r="AE71" s="318"/>
      <c r="AF71" s="318"/>
      <c r="AG71" s="318"/>
      <c r="AH71" s="318"/>
      <c r="AI71" s="318"/>
      <c r="AJ71" s="318"/>
    </row>
    <row r="72" spans="1:36" ht="15.75" customHeight="1" x14ac:dyDescent="0.25">
      <c r="A72" s="973" t="s">
        <v>80</v>
      </c>
      <c r="B72" s="85" t="s">
        <v>83</v>
      </c>
      <c r="C72" s="429">
        <v>0</v>
      </c>
      <c r="D72" s="430">
        <v>1</v>
      </c>
      <c r="E72" s="430">
        <v>1</v>
      </c>
      <c r="F72" s="430">
        <v>0</v>
      </c>
      <c r="G72" s="430">
        <v>0</v>
      </c>
      <c r="H72" s="430">
        <v>0</v>
      </c>
      <c r="I72" s="430">
        <v>0</v>
      </c>
      <c r="J72" s="430">
        <v>2</v>
      </c>
      <c r="K72" s="430">
        <v>0</v>
      </c>
      <c r="L72" s="430">
        <v>0</v>
      </c>
      <c r="M72" s="430">
        <v>0</v>
      </c>
      <c r="N72" s="430">
        <v>0</v>
      </c>
      <c r="O72" s="430">
        <v>0</v>
      </c>
      <c r="P72" s="430">
        <v>0</v>
      </c>
      <c r="Q72" s="431">
        <v>0</v>
      </c>
      <c r="R72" s="776">
        <f>SUM(C72:Q72)</f>
        <v>4</v>
      </c>
      <c r="S72" s="794">
        <f>R72/SUM(R$72:R$74)</f>
        <v>3.3333333333333333E-2</v>
      </c>
      <c r="U72" s="318"/>
      <c r="V72" s="15"/>
      <c r="W72" s="15"/>
      <c r="X72" s="15"/>
      <c r="Y72" s="15"/>
      <c r="Z72" s="15"/>
      <c r="AA72" s="15"/>
      <c r="AB72" s="15"/>
      <c r="AC72" s="15"/>
      <c r="AD72" s="15"/>
      <c r="AE72" s="15"/>
      <c r="AF72" s="15"/>
      <c r="AG72" s="15"/>
      <c r="AH72" s="15"/>
      <c r="AI72" s="15"/>
      <c r="AJ72" s="15"/>
    </row>
    <row r="73" spans="1:36" ht="15.75" customHeight="1" x14ac:dyDescent="0.25">
      <c r="A73" s="974"/>
      <c r="B73" s="86" t="s">
        <v>84</v>
      </c>
      <c r="C73" s="432">
        <v>0</v>
      </c>
      <c r="D73" s="432">
        <v>0</v>
      </c>
      <c r="E73" s="432">
        <v>0</v>
      </c>
      <c r="F73" s="432">
        <v>0</v>
      </c>
      <c r="G73" s="432">
        <v>0</v>
      </c>
      <c r="H73" s="432">
        <v>0</v>
      </c>
      <c r="I73" s="432">
        <v>0</v>
      </c>
      <c r="J73" s="432">
        <v>1</v>
      </c>
      <c r="K73" s="432">
        <v>0</v>
      </c>
      <c r="L73" s="432">
        <v>0</v>
      </c>
      <c r="M73" s="432">
        <v>0</v>
      </c>
      <c r="N73" s="432">
        <v>0</v>
      </c>
      <c r="O73" s="432">
        <v>0</v>
      </c>
      <c r="P73" s="432">
        <v>0</v>
      </c>
      <c r="Q73" s="433">
        <v>0</v>
      </c>
      <c r="R73" s="777">
        <f>SUM(C73:Q73)</f>
        <v>1</v>
      </c>
      <c r="S73" s="795">
        <f t="shared" ref="S73:S74" si="33">R73/SUM(R$72:R$74)</f>
        <v>8.3333333333333332E-3</v>
      </c>
      <c r="U73" s="318"/>
      <c r="V73" s="15"/>
      <c r="W73" s="15"/>
      <c r="X73" s="15"/>
      <c r="Y73" s="15"/>
      <c r="Z73" s="15"/>
      <c r="AA73" s="15"/>
      <c r="AB73" s="15"/>
      <c r="AC73" s="15"/>
      <c r="AD73" s="15"/>
      <c r="AE73" s="15"/>
      <c r="AF73" s="15"/>
      <c r="AG73" s="15"/>
      <c r="AH73" s="15"/>
      <c r="AI73" s="15"/>
      <c r="AJ73" s="15"/>
    </row>
    <row r="74" spans="1:36" ht="15.75" customHeight="1" thickBot="1" x14ac:dyDescent="0.3">
      <c r="A74" s="975"/>
      <c r="B74" s="87" t="s">
        <v>521</v>
      </c>
      <c r="C74" s="434">
        <v>1</v>
      </c>
      <c r="D74" s="435">
        <v>0</v>
      </c>
      <c r="E74" s="435">
        <v>4</v>
      </c>
      <c r="F74" s="435">
        <v>0</v>
      </c>
      <c r="G74" s="435">
        <v>0</v>
      </c>
      <c r="H74" s="435">
        <v>0</v>
      </c>
      <c r="I74" s="435">
        <v>0</v>
      </c>
      <c r="J74" s="435">
        <v>61</v>
      </c>
      <c r="K74" s="435">
        <v>4</v>
      </c>
      <c r="L74" s="435">
        <v>2</v>
      </c>
      <c r="M74" s="435">
        <v>30</v>
      </c>
      <c r="N74" s="435">
        <v>10</v>
      </c>
      <c r="O74" s="435">
        <v>0</v>
      </c>
      <c r="P74" s="435">
        <v>2</v>
      </c>
      <c r="Q74" s="436">
        <v>1</v>
      </c>
      <c r="R74" s="778">
        <f>SUM(C74:Q74)</f>
        <v>115</v>
      </c>
      <c r="S74" s="811">
        <f t="shared" si="33"/>
        <v>0.95833333333333337</v>
      </c>
      <c r="U74" s="318"/>
      <c r="V74" s="15"/>
      <c r="W74" s="15"/>
      <c r="X74" s="15"/>
      <c r="Y74" s="15"/>
      <c r="Z74" s="15"/>
      <c r="AA74" s="15"/>
      <c r="AB74" s="15"/>
      <c r="AC74" s="15"/>
      <c r="AD74" s="15"/>
      <c r="AE74" s="15"/>
      <c r="AF74" s="15"/>
      <c r="AG74" s="15"/>
      <c r="AH74" s="15"/>
      <c r="AI74" s="15"/>
      <c r="AJ74" s="15"/>
    </row>
    <row r="75" spans="1:36" ht="15.75" customHeight="1" x14ac:dyDescent="0.25">
      <c r="A75" s="973" t="s">
        <v>51</v>
      </c>
      <c r="B75" s="90" t="s">
        <v>83</v>
      </c>
      <c r="C75" s="439">
        <v>6</v>
      </c>
      <c r="D75" s="440">
        <v>48</v>
      </c>
      <c r="E75" s="440">
        <v>48</v>
      </c>
      <c r="F75" s="440">
        <v>30</v>
      </c>
      <c r="G75" s="440">
        <v>12</v>
      </c>
      <c r="H75" s="440">
        <v>0</v>
      </c>
      <c r="I75" s="440">
        <v>9</v>
      </c>
      <c r="J75" s="440">
        <v>1684</v>
      </c>
      <c r="K75" s="440">
        <v>156</v>
      </c>
      <c r="L75" s="440">
        <v>28</v>
      </c>
      <c r="M75" s="440">
        <v>703</v>
      </c>
      <c r="N75" s="440">
        <v>142</v>
      </c>
      <c r="O75" s="440">
        <v>7</v>
      </c>
      <c r="P75" s="440">
        <v>66</v>
      </c>
      <c r="Q75" s="441">
        <v>55</v>
      </c>
      <c r="R75" s="779">
        <f>SUM(C75:Q75)</f>
        <v>2994</v>
      </c>
      <c r="S75" s="791">
        <f>R75/SUM(R$75:R$77)</f>
        <v>0.18243860825056366</v>
      </c>
      <c r="U75" s="318"/>
      <c r="V75" s="15"/>
      <c r="W75" s="15"/>
      <c r="X75" s="15"/>
      <c r="Y75" s="15"/>
      <c r="Z75" s="15"/>
      <c r="AA75" s="15"/>
      <c r="AB75" s="15"/>
      <c r="AC75" s="15"/>
      <c r="AD75" s="15"/>
      <c r="AE75" s="15"/>
      <c r="AF75" s="15"/>
      <c r="AG75" s="15"/>
      <c r="AH75" s="15"/>
      <c r="AI75" s="15"/>
      <c r="AJ75" s="15"/>
    </row>
    <row r="76" spans="1:36" ht="15.75" customHeight="1" x14ac:dyDescent="0.25">
      <c r="A76" s="974"/>
      <c r="B76" s="88" t="s">
        <v>84</v>
      </c>
      <c r="C76" s="442">
        <v>0</v>
      </c>
      <c r="D76" s="443">
        <v>12</v>
      </c>
      <c r="E76" s="443">
        <v>11</v>
      </c>
      <c r="F76" s="443">
        <v>4</v>
      </c>
      <c r="G76" s="443">
        <v>0</v>
      </c>
      <c r="H76" s="443">
        <v>0</v>
      </c>
      <c r="I76" s="443">
        <v>1</v>
      </c>
      <c r="J76" s="443">
        <v>298</v>
      </c>
      <c r="K76" s="443">
        <v>37</v>
      </c>
      <c r="L76" s="443">
        <v>3</v>
      </c>
      <c r="M76" s="443">
        <v>64</v>
      </c>
      <c r="N76" s="443">
        <v>46</v>
      </c>
      <c r="O76" s="443">
        <v>1</v>
      </c>
      <c r="P76" s="443">
        <v>22</v>
      </c>
      <c r="Q76" s="444">
        <v>6</v>
      </c>
      <c r="R76" s="780">
        <f t="shared" ref="R76:R83" si="34">SUM(C76:Q76)</f>
        <v>505</v>
      </c>
      <c r="S76" s="792">
        <f t="shared" ref="S76:S77" si="35">R76/SUM(R$75:R$77)</f>
        <v>3.0772043141795137E-2</v>
      </c>
      <c r="U76" s="318"/>
      <c r="V76" s="15"/>
      <c r="W76" s="15"/>
      <c r="X76" s="15"/>
      <c r="Y76" s="15"/>
      <c r="Z76" s="15"/>
      <c r="AA76" s="15"/>
      <c r="AB76" s="15"/>
      <c r="AC76" s="15"/>
      <c r="AD76" s="15"/>
      <c r="AE76" s="15"/>
      <c r="AF76" s="15"/>
      <c r="AG76" s="15"/>
      <c r="AH76" s="15"/>
      <c r="AI76" s="15"/>
      <c r="AJ76" s="15"/>
    </row>
    <row r="77" spans="1:36" ht="15.75" customHeight="1" thickBot="1" x14ac:dyDescent="0.3">
      <c r="A77" s="975"/>
      <c r="B77" s="89" t="s">
        <v>521</v>
      </c>
      <c r="C77" s="445">
        <v>44</v>
      </c>
      <c r="D77" s="446">
        <v>253</v>
      </c>
      <c r="E77" s="446">
        <v>199</v>
      </c>
      <c r="F77" s="446">
        <v>105</v>
      </c>
      <c r="G77" s="446">
        <v>103</v>
      </c>
      <c r="H77" s="446">
        <v>0</v>
      </c>
      <c r="I77" s="446">
        <v>25</v>
      </c>
      <c r="J77" s="446">
        <v>7740</v>
      </c>
      <c r="K77" s="446">
        <v>361</v>
      </c>
      <c r="L77" s="446">
        <v>191</v>
      </c>
      <c r="M77" s="446">
        <v>2357</v>
      </c>
      <c r="N77" s="446">
        <v>798</v>
      </c>
      <c r="O77" s="446">
        <v>40</v>
      </c>
      <c r="P77" s="446">
        <v>405</v>
      </c>
      <c r="Q77" s="447">
        <v>291</v>
      </c>
      <c r="R77" s="781">
        <f t="shared" si="34"/>
        <v>12912</v>
      </c>
      <c r="S77" s="816">
        <f t="shared" si="35"/>
        <v>0.78678934860764127</v>
      </c>
      <c r="U77" s="318"/>
      <c r="V77" s="15"/>
      <c r="W77" s="15"/>
      <c r="X77" s="15"/>
      <c r="Y77" s="15"/>
      <c r="Z77" s="15"/>
      <c r="AA77" s="15"/>
      <c r="AB77" s="15"/>
      <c r="AC77" s="15"/>
      <c r="AD77" s="15"/>
      <c r="AE77" s="15"/>
      <c r="AF77" s="15"/>
      <c r="AG77" s="15"/>
      <c r="AH77" s="15"/>
      <c r="AI77" s="15"/>
      <c r="AJ77" s="15"/>
    </row>
    <row r="78" spans="1:36" ht="15.75" customHeight="1" x14ac:dyDescent="0.25">
      <c r="A78" s="973" t="s">
        <v>52</v>
      </c>
      <c r="B78" s="85" t="s">
        <v>83</v>
      </c>
      <c r="C78" s="641">
        <v>1</v>
      </c>
      <c r="D78" s="430">
        <v>8</v>
      </c>
      <c r="E78" s="430">
        <v>8</v>
      </c>
      <c r="F78" s="430">
        <v>3</v>
      </c>
      <c r="G78" s="430">
        <v>2</v>
      </c>
      <c r="H78" s="430">
        <v>0</v>
      </c>
      <c r="I78" s="430">
        <v>0</v>
      </c>
      <c r="J78" s="430">
        <v>281</v>
      </c>
      <c r="K78" s="430">
        <v>14</v>
      </c>
      <c r="L78" s="430">
        <v>4</v>
      </c>
      <c r="M78" s="430">
        <v>119</v>
      </c>
      <c r="N78" s="430">
        <v>22</v>
      </c>
      <c r="O78" s="430">
        <v>0</v>
      </c>
      <c r="P78" s="430">
        <v>11</v>
      </c>
      <c r="Q78" s="431">
        <v>6</v>
      </c>
      <c r="R78" s="776">
        <f t="shared" si="34"/>
        <v>479</v>
      </c>
      <c r="S78" s="794">
        <f>R78/SUM(R$78:R$80)</f>
        <v>7.6935432059106967E-2</v>
      </c>
      <c r="U78" s="318"/>
      <c r="V78" s="15"/>
      <c r="W78" s="15"/>
      <c r="X78" s="15"/>
      <c r="Y78" s="15"/>
      <c r="Z78" s="15"/>
      <c r="AA78" s="15"/>
      <c r="AB78" s="15"/>
      <c r="AC78" s="15"/>
      <c r="AD78" s="15"/>
      <c r="AE78" s="15"/>
      <c r="AF78" s="15"/>
      <c r="AG78" s="15"/>
      <c r="AH78" s="15"/>
      <c r="AI78" s="15"/>
      <c r="AJ78" s="15"/>
    </row>
    <row r="79" spans="1:36" ht="15.75" customHeight="1" x14ac:dyDescent="0.25">
      <c r="A79" s="974"/>
      <c r="B79" s="86" t="s">
        <v>84</v>
      </c>
      <c r="C79" s="643">
        <v>1</v>
      </c>
      <c r="D79" s="437">
        <v>2</v>
      </c>
      <c r="E79" s="437">
        <v>1</v>
      </c>
      <c r="F79" s="437">
        <v>0</v>
      </c>
      <c r="G79" s="437">
        <v>0</v>
      </c>
      <c r="H79" s="437">
        <v>0</v>
      </c>
      <c r="I79" s="437">
        <v>1</v>
      </c>
      <c r="J79" s="437">
        <v>54</v>
      </c>
      <c r="K79" s="437">
        <v>4</v>
      </c>
      <c r="L79" s="437">
        <v>1</v>
      </c>
      <c r="M79" s="437">
        <v>18</v>
      </c>
      <c r="N79" s="437">
        <v>7</v>
      </c>
      <c r="O79" s="437">
        <v>0</v>
      </c>
      <c r="P79" s="437">
        <v>4</v>
      </c>
      <c r="Q79" s="438">
        <v>1</v>
      </c>
      <c r="R79" s="777">
        <f t="shared" si="34"/>
        <v>94</v>
      </c>
      <c r="S79" s="795">
        <f t="shared" ref="S79:S80" si="36">R79/SUM(R$78:R$80)</f>
        <v>1.5097976228718278E-2</v>
      </c>
      <c r="U79" s="318"/>
      <c r="V79" s="15"/>
      <c r="W79" s="15"/>
      <c r="X79" s="15"/>
      <c r="Y79" s="15"/>
      <c r="Z79" s="15"/>
      <c r="AA79" s="15"/>
      <c r="AB79" s="15"/>
      <c r="AC79" s="15"/>
      <c r="AD79" s="15"/>
      <c r="AE79" s="15"/>
      <c r="AF79" s="15"/>
      <c r="AG79" s="15"/>
      <c r="AH79" s="15"/>
      <c r="AI79" s="15"/>
      <c r="AJ79" s="15"/>
    </row>
    <row r="80" spans="1:36" ht="15.75" customHeight="1" thickBot="1" x14ac:dyDescent="0.3">
      <c r="A80" s="974"/>
      <c r="B80" s="134" t="s">
        <v>521</v>
      </c>
      <c r="C80" s="645">
        <v>17</v>
      </c>
      <c r="D80" s="435">
        <v>112</v>
      </c>
      <c r="E80" s="435">
        <v>75</v>
      </c>
      <c r="F80" s="435">
        <v>37</v>
      </c>
      <c r="G80" s="435">
        <v>31</v>
      </c>
      <c r="H80" s="435">
        <v>0</v>
      </c>
      <c r="I80" s="435">
        <v>13</v>
      </c>
      <c r="J80" s="435">
        <v>3622</v>
      </c>
      <c r="K80" s="435">
        <v>136</v>
      </c>
      <c r="L80" s="435">
        <v>63</v>
      </c>
      <c r="M80" s="435">
        <v>901</v>
      </c>
      <c r="N80" s="435">
        <v>356</v>
      </c>
      <c r="O80" s="435">
        <v>20</v>
      </c>
      <c r="P80" s="435">
        <v>148</v>
      </c>
      <c r="Q80" s="436">
        <v>122</v>
      </c>
      <c r="R80" s="778">
        <f t="shared" si="34"/>
        <v>5653</v>
      </c>
      <c r="S80" s="811">
        <f t="shared" si="36"/>
        <v>0.90796659171217475</v>
      </c>
      <c r="U80" s="318"/>
      <c r="V80" s="15"/>
      <c r="W80" s="15"/>
      <c r="X80" s="15"/>
      <c r="Y80" s="15"/>
      <c r="Z80" s="15"/>
      <c r="AA80" s="15"/>
      <c r="AB80" s="15"/>
      <c r="AC80" s="15"/>
      <c r="AD80" s="15"/>
      <c r="AE80" s="15"/>
      <c r="AF80" s="15"/>
      <c r="AG80" s="15"/>
      <c r="AH80" s="15"/>
      <c r="AI80" s="15"/>
      <c r="AJ80" s="15"/>
    </row>
    <row r="81" spans="1:36" ht="15.75" customHeight="1" x14ac:dyDescent="0.25">
      <c r="A81" s="973" t="s">
        <v>82</v>
      </c>
      <c r="B81" s="90" t="s">
        <v>83</v>
      </c>
      <c r="C81" s="654">
        <v>0</v>
      </c>
      <c r="D81" s="449">
        <v>2</v>
      </c>
      <c r="E81" s="449">
        <v>2</v>
      </c>
      <c r="F81" s="449">
        <v>1</v>
      </c>
      <c r="G81" s="449">
        <v>1</v>
      </c>
      <c r="H81" s="449">
        <v>0</v>
      </c>
      <c r="I81" s="449">
        <v>0</v>
      </c>
      <c r="J81" s="449">
        <v>103</v>
      </c>
      <c r="K81" s="449">
        <v>1</v>
      </c>
      <c r="L81" s="449">
        <v>1</v>
      </c>
      <c r="M81" s="449">
        <v>15</v>
      </c>
      <c r="N81" s="449">
        <v>12</v>
      </c>
      <c r="O81" s="449">
        <v>2</v>
      </c>
      <c r="P81" s="449">
        <v>7</v>
      </c>
      <c r="Q81" s="450">
        <v>3</v>
      </c>
      <c r="R81" s="782">
        <f t="shared" si="34"/>
        <v>150</v>
      </c>
      <c r="S81" s="791">
        <f>R81/SUM(R$81:R$83)</f>
        <v>0.16447368421052633</v>
      </c>
      <c r="U81" s="318"/>
      <c r="V81" s="15"/>
      <c r="W81" s="15"/>
      <c r="X81" s="15"/>
      <c r="Y81" s="15"/>
      <c r="Z81" s="15"/>
      <c r="AA81" s="15"/>
      <c r="AB81" s="15"/>
      <c r="AC81" s="15"/>
      <c r="AD81" s="15"/>
      <c r="AE81" s="15"/>
      <c r="AF81" s="15"/>
      <c r="AG81" s="15"/>
      <c r="AH81" s="15"/>
      <c r="AI81" s="15"/>
      <c r="AJ81" s="15"/>
    </row>
    <row r="82" spans="1:36" ht="15.75" customHeight="1" x14ac:dyDescent="0.25">
      <c r="A82" s="974"/>
      <c r="B82" s="88" t="s">
        <v>84</v>
      </c>
      <c r="C82" s="649">
        <v>0</v>
      </c>
      <c r="D82" s="443">
        <v>0</v>
      </c>
      <c r="E82" s="443">
        <v>1</v>
      </c>
      <c r="F82" s="443">
        <v>0</v>
      </c>
      <c r="G82" s="443">
        <v>0</v>
      </c>
      <c r="H82" s="443">
        <v>0</v>
      </c>
      <c r="I82" s="443">
        <v>0</v>
      </c>
      <c r="J82" s="443">
        <v>21</v>
      </c>
      <c r="K82" s="443">
        <v>1</v>
      </c>
      <c r="L82" s="443">
        <v>0</v>
      </c>
      <c r="M82" s="443">
        <v>4</v>
      </c>
      <c r="N82" s="443">
        <v>1</v>
      </c>
      <c r="O82" s="443">
        <v>0</v>
      </c>
      <c r="P82" s="443">
        <v>1</v>
      </c>
      <c r="Q82" s="444">
        <v>0</v>
      </c>
      <c r="R82" s="780">
        <f t="shared" si="34"/>
        <v>29</v>
      </c>
      <c r="S82" s="792">
        <f t="shared" ref="S82:S83" si="37">R82/SUM(R$81:R$83)</f>
        <v>3.1798245614035089E-2</v>
      </c>
      <c r="U82" s="318"/>
      <c r="V82" s="15"/>
      <c r="W82" s="15"/>
      <c r="X82" s="15"/>
      <c r="Y82" s="15"/>
      <c r="Z82" s="15"/>
      <c r="AA82" s="15"/>
      <c r="AB82" s="15"/>
      <c r="AC82" s="15"/>
      <c r="AD82" s="15"/>
      <c r="AE82" s="15"/>
      <c r="AF82" s="15"/>
      <c r="AG82" s="15"/>
      <c r="AH82" s="15"/>
      <c r="AI82" s="15"/>
      <c r="AJ82" s="15"/>
    </row>
    <row r="83" spans="1:36" ht="15.75" customHeight="1" thickBot="1" x14ac:dyDescent="0.3">
      <c r="A83" s="982"/>
      <c r="B83" s="169" t="s">
        <v>521</v>
      </c>
      <c r="C83" s="656">
        <v>5</v>
      </c>
      <c r="D83" s="452">
        <v>18</v>
      </c>
      <c r="E83" s="452">
        <v>9</v>
      </c>
      <c r="F83" s="452">
        <v>9</v>
      </c>
      <c r="G83" s="452">
        <v>4</v>
      </c>
      <c r="H83" s="452">
        <v>0</v>
      </c>
      <c r="I83" s="452">
        <v>2</v>
      </c>
      <c r="J83" s="452">
        <v>421</v>
      </c>
      <c r="K83" s="452">
        <v>16</v>
      </c>
      <c r="L83" s="452">
        <v>10</v>
      </c>
      <c r="M83" s="452">
        <v>127</v>
      </c>
      <c r="N83" s="452">
        <v>47</v>
      </c>
      <c r="O83" s="452">
        <v>5</v>
      </c>
      <c r="P83" s="452">
        <v>32</v>
      </c>
      <c r="Q83" s="453">
        <v>28</v>
      </c>
      <c r="R83" s="783">
        <f t="shared" si="34"/>
        <v>733</v>
      </c>
      <c r="S83" s="814">
        <f t="shared" si="37"/>
        <v>0.80372807017543857</v>
      </c>
      <c r="U83" s="318"/>
      <c r="V83" s="15"/>
      <c r="W83" s="15"/>
      <c r="X83" s="15"/>
      <c r="Y83" s="15"/>
      <c r="Z83" s="15"/>
      <c r="AA83" s="15"/>
      <c r="AB83" s="15"/>
      <c r="AC83" s="15"/>
      <c r="AD83" s="15"/>
      <c r="AE83" s="15"/>
      <c r="AF83" s="15"/>
      <c r="AG83" s="15"/>
      <c r="AH83" s="15"/>
      <c r="AI83" s="15"/>
      <c r="AJ83" s="15"/>
    </row>
    <row r="84" spans="1:36" ht="15.75" customHeight="1" thickTop="1" x14ac:dyDescent="0.25">
      <c r="A84" s="974" t="s">
        <v>31</v>
      </c>
      <c r="B84" s="168" t="s">
        <v>83</v>
      </c>
      <c r="C84" s="253">
        <v>7</v>
      </c>
      <c r="D84" s="251">
        <v>59</v>
      </c>
      <c r="E84" s="251">
        <v>59</v>
      </c>
      <c r="F84" s="251">
        <v>34</v>
      </c>
      <c r="G84" s="251">
        <v>15</v>
      </c>
      <c r="H84" s="251">
        <v>0</v>
      </c>
      <c r="I84" s="251">
        <v>9</v>
      </c>
      <c r="J84" s="251">
        <v>2070</v>
      </c>
      <c r="K84" s="251">
        <v>171</v>
      </c>
      <c r="L84" s="251">
        <v>33</v>
      </c>
      <c r="M84" s="251">
        <v>837</v>
      </c>
      <c r="N84" s="251">
        <v>176</v>
      </c>
      <c r="O84" s="251">
        <v>9</v>
      </c>
      <c r="P84" s="251">
        <v>84</v>
      </c>
      <c r="Q84" s="252">
        <v>64</v>
      </c>
      <c r="R84" s="742">
        <f t="shared" ref="R84:R86" si="38">SUM(C84:Q84)</f>
        <v>3627</v>
      </c>
      <c r="S84" s="797">
        <f>R84/SUM(R$84:R$86)</f>
        <v>0.1532384131142</v>
      </c>
      <c r="U84" s="318"/>
      <c r="V84" s="15"/>
      <c r="W84" s="15"/>
      <c r="X84" s="15"/>
      <c r="Y84" s="15"/>
      <c r="Z84" s="15"/>
      <c r="AA84" s="15"/>
      <c r="AB84" s="15"/>
      <c r="AC84" s="15"/>
      <c r="AD84" s="15"/>
      <c r="AE84" s="15"/>
      <c r="AF84" s="15"/>
      <c r="AG84" s="15"/>
      <c r="AH84" s="15"/>
      <c r="AI84" s="15"/>
      <c r="AJ84" s="15"/>
    </row>
    <row r="85" spans="1:36" ht="15.75" customHeight="1" x14ac:dyDescent="0.25">
      <c r="A85" s="974"/>
      <c r="B85" s="86" t="s">
        <v>84</v>
      </c>
      <c r="C85" s="249">
        <v>1</v>
      </c>
      <c r="D85" s="254">
        <v>14</v>
      </c>
      <c r="E85" s="254">
        <v>13</v>
      </c>
      <c r="F85" s="254">
        <v>4</v>
      </c>
      <c r="G85" s="254">
        <v>0</v>
      </c>
      <c r="H85" s="254">
        <v>0</v>
      </c>
      <c r="I85" s="254">
        <v>2</v>
      </c>
      <c r="J85" s="254">
        <v>374</v>
      </c>
      <c r="K85" s="254">
        <v>42</v>
      </c>
      <c r="L85" s="254">
        <v>4</v>
      </c>
      <c r="M85" s="254">
        <v>86</v>
      </c>
      <c r="N85" s="254">
        <v>54</v>
      </c>
      <c r="O85" s="254">
        <v>1</v>
      </c>
      <c r="P85" s="254">
        <v>27</v>
      </c>
      <c r="Q85" s="255">
        <v>7</v>
      </c>
      <c r="R85" s="739">
        <f t="shared" si="38"/>
        <v>629</v>
      </c>
      <c r="S85" s="798">
        <f t="shared" ref="S85:S86" si="39">R85/SUM(R$84:R$86)</f>
        <v>2.6574844733617813E-2</v>
      </c>
      <c r="U85" s="313"/>
    </row>
    <row r="86" spans="1:36" ht="15.75" customHeight="1" thickBot="1" x14ac:dyDescent="0.3">
      <c r="A86" s="975"/>
      <c r="B86" s="87" t="s">
        <v>521</v>
      </c>
      <c r="C86" s="250">
        <v>67</v>
      </c>
      <c r="D86" s="322">
        <v>383</v>
      </c>
      <c r="E86" s="322">
        <v>287</v>
      </c>
      <c r="F86" s="322">
        <v>151</v>
      </c>
      <c r="G86" s="322">
        <v>138</v>
      </c>
      <c r="H86" s="322">
        <v>0</v>
      </c>
      <c r="I86" s="322">
        <v>40</v>
      </c>
      <c r="J86" s="322">
        <v>11844</v>
      </c>
      <c r="K86" s="322">
        <v>517</v>
      </c>
      <c r="L86" s="322">
        <v>266</v>
      </c>
      <c r="M86" s="322">
        <v>3415</v>
      </c>
      <c r="N86" s="322">
        <v>1211</v>
      </c>
      <c r="O86" s="322">
        <v>65</v>
      </c>
      <c r="P86" s="322">
        <v>587</v>
      </c>
      <c r="Q86" s="740">
        <v>442</v>
      </c>
      <c r="R86" s="741">
        <f t="shared" si="38"/>
        <v>19413</v>
      </c>
      <c r="S86" s="799">
        <f t="shared" si="39"/>
        <v>0.82018674215218212</v>
      </c>
      <c r="U86" s="317"/>
    </row>
    <row r="87" spans="1:36" ht="15.75" customHeight="1" x14ac:dyDescent="0.25">
      <c r="A87" s="973" t="s">
        <v>48</v>
      </c>
      <c r="B87" s="90" t="s">
        <v>83</v>
      </c>
      <c r="C87" s="785">
        <f>C84/SUM(C$84:C$86)</f>
        <v>9.3333333333333338E-2</v>
      </c>
      <c r="D87" s="364">
        <f t="shared" ref="D87:R87" si="40">D84/SUM(D$84:D$86)</f>
        <v>0.12938596491228072</v>
      </c>
      <c r="E87" s="364">
        <f t="shared" si="40"/>
        <v>0.16434540389972144</v>
      </c>
      <c r="F87" s="364">
        <f t="shared" si="40"/>
        <v>0.17989417989417988</v>
      </c>
      <c r="G87" s="364">
        <f t="shared" si="40"/>
        <v>9.8039215686274508E-2</v>
      </c>
      <c r="H87" s="364">
        <v>0</v>
      </c>
      <c r="I87" s="364">
        <f t="shared" si="40"/>
        <v>0.17647058823529413</v>
      </c>
      <c r="J87" s="364">
        <f t="shared" si="40"/>
        <v>0.14487681970884658</v>
      </c>
      <c r="K87" s="364">
        <f t="shared" si="40"/>
        <v>0.23424657534246576</v>
      </c>
      <c r="L87" s="364">
        <f t="shared" si="40"/>
        <v>0.10891089108910891</v>
      </c>
      <c r="M87" s="364">
        <f t="shared" si="40"/>
        <v>0.19294605809128632</v>
      </c>
      <c r="N87" s="364">
        <f t="shared" si="40"/>
        <v>0.12213740458015267</v>
      </c>
      <c r="O87" s="364">
        <f t="shared" si="40"/>
        <v>0.12</v>
      </c>
      <c r="P87" s="364">
        <f t="shared" si="40"/>
        <v>0.12034383954154727</v>
      </c>
      <c r="Q87" s="788">
        <f t="shared" si="40"/>
        <v>0.12475633528265107</v>
      </c>
      <c r="R87" s="791">
        <f t="shared" si="40"/>
        <v>0.1532384131142</v>
      </c>
      <c r="S87" s="989"/>
    </row>
    <row r="88" spans="1:36" ht="15.75" customHeight="1" x14ac:dyDescent="0.25">
      <c r="A88" s="974"/>
      <c r="B88" s="88" t="s">
        <v>84</v>
      </c>
      <c r="C88" s="786">
        <f t="shared" ref="C88:R89" si="41">C85/SUM(C$84:C$86)</f>
        <v>1.3333333333333334E-2</v>
      </c>
      <c r="D88" s="365">
        <f t="shared" si="41"/>
        <v>3.0701754385964911E-2</v>
      </c>
      <c r="E88" s="365">
        <f t="shared" si="41"/>
        <v>3.6211699164345405E-2</v>
      </c>
      <c r="F88" s="365">
        <f t="shared" si="41"/>
        <v>2.1164021164021163E-2</v>
      </c>
      <c r="G88" s="365">
        <f t="shared" si="41"/>
        <v>0</v>
      </c>
      <c r="H88" s="365">
        <v>0</v>
      </c>
      <c r="I88" s="365">
        <f t="shared" si="41"/>
        <v>3.9215686274509803E-2</v>
      </c>
      <c r="J88" s="365">
        <f t="shared" si="41"/>
        <v>2.6175811870100783E-2</v>
      </c>
      <c r="K88" s="365">
        <f t="shared" si="41"/>
        <v>5.7534246575342465E-2</v>
      </c>
      <c r="L88" s="365">
        <f t="shared" si="41"/>
        <v>1.3201320132013201E-2</v>
      </c>
      <c r="M88" s="365">
        <f t="shared" si="41"/>
        <v>1.9824804057169201E-2</v>
      </c>
      <c r="N88" s="365">
        <f t="shared" si="41"/>
        <v>3.7473976405274112E-2</v>
      </c>
      <c r="O88" s="365">
        <f t="shared" si="41"/>
        <v>1.3333333333333334E-2</v>
      </c>
      <c r="P88" s="365">
        <f t="shared" si="41"/>
        <v>3.8681948424068767E-2</v>
      </c>
      <c r="Q88" s="789">
        <f t="shared" si="41"/>
        <v>1.364522417153996E-2</v>
      </c>
      <c r="R88" s="792">
        <f t="shared" si="41"/>
        <v>2.6574844733617813E-2</v>
      </c>
      <c r="S88" s="990"/>
    </row>
    <row r="89" spans="1:36" ht="15.75" customHeight="1" thickBot="1" x14ac:dyDescent="0.3">
      <c r="A89" s="975"/>
      <c r="B89" s="89" t="s">
        <v>85</v>
      </c>
      <c r="C89" s="787">
        <f t="shared" si="41"/>
        <v>0.89333333333333331</v>
      </c>
      <c r="D89" s="366">
        <f t="shared" si="41"/>
        <v>0.83991228070175439</v>
      </c>
      <c r="E89" s="366">
        <f t="shared" si="41"/>
        <v>0.79944289693593318</v>
      </c>
      <c r="F89" s="366">
        <f t="shared" si="41"/>
        <v>0.79894179894179895</v>
      </c>
      <c r="G89" s="366">
        <f t="shared" si="41"/>
        <v>0.90196078431372551</v>
      </c>
      <c r="H89" s="366">
        <v>0</v>
      </c>
      <c r="I89" s="366">
        <f t="shared" si="41"/>
        <v>0.78431372549019607</v>
      </c>
      <c r="J89" s="366">
        <f t="shared" si="41"/>
        <v>0.82894736842105265</v>
      </c>
      <c r="K89" s="366">
        <f t="shared" si="41"/>
        <v>0.70821917808219181</v>
      </c>
      <c r="L89" s="366">
        <f t="shared" si="41"/>
        <v>0.87788778877887785</v>
      </c>
      <c r="M89" s="366">
        <f t="shared" si="41"/>
        <v>0.78722913785154447</v>
      </c>
      <c r="N89" s="366">
        <f t="shared" si="41"/>
        <v>0.84038861901457318</v>
      </c>
      <c r="O89" s="366">
        <f t="shared" si="41"/>
        <v>0.8666666666666667</v>
      </c>
      <c r="P89" s="366">
        <f t="shared" si="41"/>
        <v>0.84097421203438394</v>
      </c>
      <c r="Q89" s="790">
        <f t="shared" si="41"/>
        <v>0.86159844054580892</v>
      </c>
      <c r="R89" s="793">
        <f t="shared" si="41"/>
        <v>0.82018674215218212</v>
      </c>
      <c r="S89" s="991"/>
    </row>
  </sheetData>
  <sheetProtection algorithmName="SHA-512" hashValue="vmC/yCpJO+9HFg5Yxgy1Wzf+r/gGUsgbGz7vJQ+13MHy8mweUr0Bh4IW8N1Ibj/H1L+ZSWGPGyfzEmYDKXLngg==" saltValue="lMEuMMjPgRVhVc7dygtYzg==" spinCount="100000" sheet="1" objects="1" scenarios="1"/>
  <mergeCells count="40">
    <mergeCell ref="A87:A89"/>
    <mergeCell ref="A68:A70"/>
    <mergeCell ref="A49:S49"/>
    <mergeCell ref="A75:A77"/>
    <mergeCell ref="A78:A80"/>
    <mergeCell ref="A81:A83"/>
    <mergeCell ref="A52:S52"/>
    <mergeCell ref="S68:S70"/>
    <mergeCell ref="A71:S71"/>
    <mergeCell ref="S87:S89"/>
    <mergeCell ref="A84:A86"/>
    <mergeCell ref="A72:A74"/>
    <mergeCell ref="A50:S50"/>
    <mergeCell ref="A53:A55"/>
    <mergeCell ref="A62:A64"/>
    <mergeCell ref="A65:A67"/>
    <mergeCell ref="A1:S1"/>
    <mergeCell ref="A10:A12"/>
    <mergeCell ref="A13:A15"/>
    <mergeCell ref="A16:A18"/>
    <mergeCell ref="A19:A21"/>
    <mergeCell ref="A7:S7"/>
    <mergeCell ref="A3:B3"/>
    <mergeCell ref="A6:S6"/>
    <mergeCell ref="A4:B4"/>
    <mergeCell ref="A2:S2"/>
    <mergeCell ref="A56:A58"/>
    <mergeCell ref="A59:A61"/>
    <mergeCell ref="A9:S9"/>
    <mergeCell ref="A22:A24"/>
    <mergeCell ref="A28:S28"/>
    <mergeCell ref="A38:A40"/>
    <mergeCell ref="S25:S27"/>
    <mergeCell ref="A25:A27"/>
    <mergeCell ref="A29:A31"/>
    <mergeCell ref="A32:A34"/>
    <mergeCell ref="S44:S46"/>
    <mergeCell ref="A35:A37"/>
    <mergeCell ref="A41:A43"/>
    <mergeCell ref="A44:A46"/>
  </mergeCells>
  <printOptions horizontalCentered="1"/>
  <pageMargins left="0" right="0" top="0.61499999999999999" bottom="3.3333333333333298E-2" header="0.19166666666666701" footer="0.3"/>
  <pageSetup scale="68" firstPageNumber="8" fitToHeight="2" orientation="landscape" useFirstPageNumber="1" r:id="rId1"/>
  <headerFooter>
    <oddHeader>&amp;L&amp;9
Semi-Annual Child Welfare Report&amp;C&amp;"-,Bold"&amp;14ARIZONA DEPARTMENT of CHILD SAFETY&amp;R&amp;9
January 01, 2018 through June 30, 2018</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view="pageLayout" zoomScaleNormal="100" workbookViewId="0">
      <selection activeCell="F12" sqref="F12"/>
    </sheetView>
  </sheetViews>
  <sheetFormatPr defaultRowHeight="15" x14ac:dyDescent="0.25"/>
  <cols>
    <col min="1" max="1" width="23.5703125" style="2" customWidth="1"/>
    <col min="2" max="9" width="11" style="219" customWidth="1"/>
    <col min="10" max="11" width="0" style="219" hidden="1" customWidth="1"/>
    <col min="12" max="16384" width="9.140625" style="219"/>
  </cols>
  <sheetData>
    <row r="1" spans="1:11" ht="21.75" thickBot="1" x14ac:dyDescent="0.4">
      <c r="A1" s="1014" t="s">
        <v>124</v>
      </c>
      <c r="B1" s="1015"/>
      <c r="C1" s="1015"/>
      <c r="D1" s="1015"/>
      <c r="E1" s="1015"/>
      <c r="F1" s="1015"/>
      <c r="G1" s="1015"/>
      <c r="H1" s="1015"/>
      <c r="I1" s="1015"/>
      <c r="J1" s="1015"/>
      <c r="K1" s="1016"/>
    </row>
    <row r="2" spans="1:11" ht="33" customHeight="1" thickBot="1" x14ac:dyDescent="0.3">
      <c r="A2" s="144"/>
      <c r="B2" s="191" t="s">
        <v>243</v>
      </c>
      <c r="C2" s="191" t="s">
        <v>248</v>
      </c>
      <c r="D2" s="191" t="s">
        <v>249</v>
      </c>
      <c r="E2" s="191" t="s">
        <v>244</v>
      </c>
      <c r="F2" s="191" t="s">
        <v>245</v>
      </c>
      <c r="G2" s="191" t="s">
        <v>250</v>
      </c>
      <c r="H2" s="191" t="s">
        <v>387</v>
      </c>
      <c r="I2" s="191" t="s">
        <v>252</v>
      </c>
      <c r="J2" s="75" t="s">
        <v>251</v>
      </c>
      <c r="K2" s="75" t="s">
        <v>253</v>
      </c>
    </row>
    <row r="3" spans="1:11" ht="19.5" customHeight="1" thickBot="1" x14ac:dyDescent="0.3">
      <c r="A3" s="192" t="s">
        <v>123</v>
      </c>
      <c r="B3" s="454">
        <v>2</v>
      </c>
      <c r="C3" s="454">
        <v>0</v>
      </c>
      <c r="D3" s="454">
        <v>1</v>
      </c>
      <c r="E3" s="454">
        <v>1</v>
      </c>
      <c r="F3" s="454">
        <v>0</v>
      </c>
      <c r="G3" s="454">
        <v>1</v>
      </c>
      <c r="H3" s="454">
        <v>0</v>
      </c>
      <c r="I3" s="454">
        <v>2</v>
      </c>
      <c r="J3" s="25"/>
      <c r="K3" s="25"/>
    </row>
  </sheetData>
  <sheetProtection algorithmName="SHA-512" hashValue="VgGRb6Ba+XjftklXBOeXfokXwZBdVZEaa6sr2nl0AmdefZj88iaMmo4LsRRAe23fkmQ/KAIbEYYtLlcfuPNqGQ==" saltValue="o9FdcQc06+hFIIUwO+kXQw==" spinCount="100000" sheet="1" objects="1" scenarios="1"/>
  <mergeCells count="1">
    <mergeCell ref="A1:K1"/>
  </mergeCells>
  <printOptions horizontalCentered="1"/>
  <pageMargins left="0.7" right="0.7" top="0.89583333333333304" bottom="0.75" header="0.3" footer="0.3"/>
  <pageSetup fitToHeight="0" orientation="landscape" r:id="rId1"/>
  <headerFooter>
    <oddHeader>&amp;L&amp;9
Semi-Annual Child Welfare Report&amp;C&amp;"-,Bold"&amp;14ARIZONA DEPARTMENT of CHILD SAFETY&amp;R&amp;9
January 01, 2018 through June 30, 2018</oddHeader>
    <oddFooter xml:space="preserve">&amp;CPage 10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Layout" zoomScaleNormal="100" workbookViewId="0">
      <selection activeCell="A12" sqref="A12:Q12"/>
    </sheetView>
  </sheetViews>
  <sheetFormatPr defaultRowHeight="15" x14ac:dyDescent="0.25"/>
  <cols>
    <col min="1" max="1" width="30.28515625" customWidth="1"/>
    <col min="2" max="16" width="8.5703125" customWidth="1"/>
    <col min="17" max="17" width="8.5703125" style="2" customWidth="1"/>
  </cols>
  <sheetData>
    <row r="1" spans="1:19" ht="21.75" thickBot="1" x14ac:dyDescent="0.4">
      <c r="A1" s="1022" t="s">
        <v>512</v>
      </c>
      <c r="B1" s="1023"/>
      <c r="C1" s="1023"/>
      <c r="D1" s="1023"/>
      <c r="E1" s="1023"/>
      <c r="F1" s="1023"/>
      <c r="G1" s="1023"/>
      <c r="H1" s="1023"/>
      <c r="I1" s="1023"/>
      <c r="J1" s="1023"/>
      <c r="K1" s="1023"/>
      <c r="L1" s="1023"/>
      <c r="M1" s="1023"/>
      <c r="N1" s="1023"/>
      <c r="O1" s="1023"/>
      <c r="P1" s="1023"/>
      <c r="Q1" s="1024"/>
    </row>
    <row r="2" spans="1:19" ht="19.5" customHeight="1" thickBot="1" x14ac:dyDescent="0.35">
      <c r="A2" s="1018" t="s">
        <v>278</v>
      </c>
      <c r="B2" s="1019"/>
      <c r="C2" s="1019"/>
      <c r="D2" s="1019"/>
      <c r="E2" s="1019"/>
      <c r="F2" s="1019"/>
      <c r="G2" s="1019"/>
      <c r="H2" s="1019"/>
      <c r="I2" s="1019"/>
      <c r="J2" s="1019"/>
      <c r="K2" s="1019"/>
      <c r="L2" s="1019"/>
      <c r="M2" s="1019"/>
      <c r="N2" s="1019"/>
      <c r="O2" s="1019"/>
      <c r="P2" s="1019"/>
      <c r="Q2" s="1020"/>
      <c r="R2" s="129"/>
    </row>
    <row r="3" spans="1:19" ht="59.25" customHeight="1" thickBot="1" x14ac:dyDescent="0.3">
      <c r="A3" s="143"/>
      <c r="B3" s="885" t="s">
        <v>86</v>
      </c>
      <c r="C3" s="886" t="s">
        <v>87</v>
      </c>
      <c r="D3" s="886" t="s">
        <v>88</v>
      </c>
      <c r="E3" s="886" t="s">
        <v>89</v>
      </c>
      <c r="F3" s="886" t="s">
        <v>90</v>
      </c>
      <c r="G3" s="886" t="s">
        <v>91</v>
      </c>
      <c r="H3" s="886" t="s">
        <v>92</v>
      </c>
      <c r="I3" s="886" t="s">
        <v>93</v>
      </c>
      <c r="J3" s="886" t="s">
        <v>94</v>
      </c>
      <c r="K3" s="886" t="s">
        <v>95</v>
      </c>
      <c r="L3" s="886" t="s">
        <v>96</v>
      </c>
      <c r="M3" s="886" t="s">
        <v>97</v>
      </c>
      <c r="N3" s="886" t="s">
        <v>98</v>
      </c>
      <c r="O3" s="886" t="s">
        <v>99</v>
      </c>
      <c r="P3" s="887" t="s">
        <v>100</v>
      </c>
      <c r="Q3" s="82" t="s">
        <v>101</v>
      </c>
    </row>
    <row r="4" spans="1:19" s="219" customFormat="1" ht="15.75" thickBot="1" x14ac:dyDescent="0.3">
      <c r="A4" s="962" t="s">
        <v>284</v>
      </c>
      <c r="B4" s="1021"/>
      <c r="C4" s="1021"/>
      <c r="D4" s="1021"/>
      <c r="E4" s="1021"/>
      <c r="F4" s="1021"/>
      <c r="G4" s="1021"/>
      <c r="H4" s="1021"/>
      <c r="I4" s="1021"/>
      <c r="J4" s="1021"/>
      <c r="K4" s="1021"/>
      <c r="L4" s="1021"/>
      <c r="M4" s="1021"/>
      <c r="N4" s="1021"/>
      <c r="O4" s="1021"/>
      <c r="P4" s="1021"/>
      <c r="Q4" s="966"/>
    </row>
    <row r="5" spans="1:19" s="219" customFormat="1" ht="24.75" customHeight="1" x14ac:dyDescent="0.25">
      <c r="A5" s="184" t="s">
        <v>571</v>
      </c>
      <c r="B5" s="412">
        <v>113</v>
      </c>
      <c r="C5" s="413">
        <v>636</v>
      </c>
      <c r="D5" s="413">
        <v>536</v>
      </c>
      <c r="E5" s="413">
        <v>277</v>
      </c>
      <c r="F5" s="413">
        <v>224</v>
      </c>
      <c r="G5" s="413">
        <v>0</v>
      </c>
      <c r="H5" s="413">
        <v>75</v>
      </c>
      <c r="I5" s="414">
        <v>18366</v>
      </c>
      <c r="J5" s="413">
        <v>1169</v>
      </c>
      <c r="K5" s="413">
        <v>493</v>
      </c>
      <c r="L5" s="413">
        <v>5586</v>
      </c>
      <c r="M5" s="413">
        <v>1819</v>
      </c>
      <c r="N5" s="413">
        <v>81</v>
      </c>
      <c r="O5" s="413">
        <v>941</v>
      </c>
      <c r="P5" s="415">
        <v>627</v>
      </c>
      <c r="Q5" s="381">
        <f>SUM(B5:P5)</f>
        <v>30943</v>
      </c>
      <c r="S5" s="313"/>
    </row>
    <row r="6" spans="1:19" s="219" customFormat="1" ht="24.75" customHeight="1" thickBot="1" x14ac:dyDescent="0.3">
      <c r="A6" s="101" t="s">
        <v>404</v>
      </c>
      <c r="B6" s="888">
        <f>SUM(B5/$Q$5)</f>
        <v>3.651876030119898E-3</v>
      </c>
      <c r="C6" s="889">
        <f t="shared" ref="C6:P6" si="0">SUM(C5/$Q$5)</f>
        <v>2.0553921727046506E-2</v>
      </c>
      <c r="D6" s="889">
        <f t="shared" si="0"/>
        <v>1.7322173027825356E-2</v>
      </c>
      <c r="E6" s="889">
        <f t="shared" si="0"/>
        <v>8.9519438968425815E-3</v>
      </c>
      <c r="F6" s="889">
        <f t="shared" si="0"/>
        <v>7.2391170862553724E-3</v>
      </c>
      <c r="G6" s="889">
        <f t="shared" si="0"/>
        <v>0</v>
      </c>
      <c r="H6" s="889">
        <f t="shared" si="0"/>
        <v>2.4238115244158615E-3</v>
      </c>
      <c r="I6" s="889">
        <v>0.59299999999999997</v>
      </c>
      <c r="J6" s="889">
        <f t="shared" si="0"/>
        <v>3.7779142293895229E-2</v>
      </c>
      <c r="K6" s="889">
        <f t="shared" si="0"/>
        <v>1.5932521087160263E-2</v>
      </c>
      <c r="L6" s="889">
        <f t="shared" si="0"/>
        <v>0.18052548233849336</v>
      </c>
      <c r="M6" s="889">
        <f t="shared" si="0"/>
        <v>5.8785508838832691E-2</v>
      </c>
      <c r="N6" s="889">
        <f t="shared" si="0"/>
        <v>2.6177164463691304E-3</v>
      </c>
      <c r="O6" s="889">
        <f t="shared" si="0"/>
        <v>3.0410755259671008E-2</v>
      </c>
      <c r="P6" s="890">
        <f t="shared" si="0"/>
        <v>2.0263064344116601E-2</v>
      </c>
      <c r="Q6" s="891">
        <f>SUM(B6:P6)</f>
        <v>0.99945703390104379</v>
      </c>
      <c r="S6" s="313"/>
    </row>
    <row r="7" spans="1:19" s="219" customFormat="1" ht="9.75" customHeight="1" thickBot="1" x14ac:dyDescent="0.3">
      <c r="A7" s="895"/>
      <c r="B7" s="896"/>
      <c r="C7" s="896"/>
      <c r="D7" s="896"/>
      <c r="E7" s="896"/>
      <c r="F7" s="896"/>
      <c r="G7" s="896"/>
      <c r="H7" s="896"/>
      <c r="I7" s="896"/>
      <c r="J7" s="896"/>
      <c r="K7" s="896"/>
      <c r="L7" s="896"/>
      <c r="M7" s="896"/>
      <c r="N7" s="896"/>
      <c r="O7" s="896"/>
      <c r="P7" s="896"/>
      <c r="Q7" s="897"/>
      <c r="S7" s="313"/>
    </row>
    <row r="8" spans="1:19" s="219" customFormat="1" ht="15.75" thickBot="1" x14ac:dyDescent="0.3">
      <c r="A8" s="962" t="s">
        <v>288</v>
      </c>
      <c r="B8" s="1021"/>
      <c r="C8" s="1021"/>
      <c r="D8" s="1021"/>
      <c r="E8" s="1021"/>
      <c r="F8" s="1021"/>
      <c r="G8" s="1021"/>
      <c r="H8" s="1021"/>
      <c r="I8" s="1021"/>
      <c r="J8" s="1021"/>
      <c r="K8" s="1021"/>
      <c r="L8" s="1021"/>
      <c r="M8" s="1021"/>
      <c r="N8" s="1021"/>
      <c r="O8" s="1021"/>
      <c r="P8" s="1021"/>
      <c r="Q8" s="966"/>
      <c r="S8" s="94"/>
    </row>
    <row r="9" spans="1:19" s="219" customFormat="1" ht="24.75" customHeight="1" x14ac:dyDescent="0.25">
      <c r="A9" s="184" t="s">
        <v>572</v>
      </c>
      <c r="B9" s="412">
        <v>18</v>
      </c>
      <c r="C9" s="413">
        <v>73</v>
      </c>
      <c r="D9" s="413">
        <v>53</v>
      </c>
      <c r="E9" s="413">
        <v>38</v>
      </c>
      <c r="F9" s="413">
        <v>7</v>
      </c>
      <c r="G9" s="413">
        <v>0</v>
      </c>
      <c r="H9" s="413">
        <v>16</v>
      </c>
      <c r="I9" s="414">
        <v>2895</v>
      </c>
      <c r="J9" s="413">
        <v>253</v>
      </c>
      <c r="K9" s="413">
        <v>27</v>
      </c>
      <c r="L9" s="413">
        <v>832</v>
      </c>
      <c r="M9" s="413">
        <v>344</v>
      </c>
      <c r="N9" s="413">
        <v>16</v>
      </c>
      <c r="O9" s="413">
        <v>135</v>
      </c>
      <c r="P9" s="415">
        <v>90</v>
      </c>
      <c r="Q9" s="381">
        <f>SUM(B9:P9)</f>
        <v>4797</v>
      </c>
      <c r="S9" s="313"/>
    </row>
    <row r="10" spans="1:19" s="219" customFormat="1" ht="24.75" customHeight="1" thickBot="1" x14ac:dyDescent="0.3">
      <c r="A10" s="101" t="s">
        <v>390</v>
      </c>
      <c r="B10" s="888">
        <f>SUM(B9/$Q$9)</f>
        <v>3.7523452157598499E-3</v>
      </c>
      <c r="C10" s="889">
        <f t="shared" ref="C10:P10" si="1">SUM(C9/$Q$9)</f>
        <v>1.521784448613717E-2</v>
      </c>
      <c r="D10" s="889">
        <f t="shared" si="1"/>
        <v>1.1048572024181781E-2</v>
      </c>
      <c r="E10" s="889">
        <f t="shared" si="1"/>
        <v>7.9216176777152387E-3</v>
      </c>
      <c r="F10" s="889">
        <f t="shared" si="1"/>
        <v>1.4592453616843861E-3</v>
      </c>
      <c r="G10" s="889">
        <f t="shared" si="1"/>
        <v>0</v>
      </c>
      <c r="H10" s="889">
        <f t="shared" si="1"/>
        <v>3.335417969564311E-3</v>
      </c>
      <c r="I10" s="889">
        <f t="shared" si="1"/>
        <v>0.60350218886804252</v>
      </c>
      <c r="J10" s="889">
        <f t="shared" si="1"/>
        <v>5.2741296643735669E-2</v>
      </c>
      <c r="K10" s="889">
        <f t="shared" si="1"/>
        <v>5.6285178236397749E-3</v>
      </c>
      <c r="L10" s="889">
        <f t="shared" si="1"/>
        <v>0.17344173441734417</v>
      </c>
      <c r="M10" s="889">
        <f t="shared" si="1"/>
        <v>7.1711486345632694E-2</v>
      </c>
      <c r="N10" s="889">
        <f t="shared" si="1"/>
        <v>3.335417969564311E-3</v>
      </c>
      <c r="O10" s="889">
        <f t="shared" si="1"/>
        <v>2.8142589118198873E-2</v>
      </c>
      <c r="P10" s="890">
        <f t="shared" si="1"/>
        <v>1.8761726078799251E-2</v>
      </c>
      <c r="Q10" s="891">
        <f>SUM(B10:P10)</f>
        <v>0.99999999999999989</v>
      </c>
      <c r="S10" s="313"/>
    </row>
    <row r="11" spans="1:19" s="219" customFormat="1" ht="10.5" customHeight="1" thickBot="1" x14ac:dyDescent="0.3">
      <c r="A11" s="895"/>
      <c r="B11" s="378"/>
      <c r="C11" s="378"/>
      <c r="D11" s="378"/>
      <c r="E11" s="378"/>
      <c r="F11" s="378"/>
      <c r="G11" s="378"/>
      <c r="H11" s="378"/>
      <c r="I11" s="378"/>
      <c r="J11" s="378"/>
      <c r="K11" s="378"/>
      <c r="L11" s="378"/>
      <c r="M11" s="378"/>
      <c r="N11" s="378"/>
      <c r="O11" s="378"/>
      <c r="P11" s="378"/>
      <c r="Q11" s="897"/>
      <c r="S11" s="313"/>
    </row>
    <row r="12" spans="1:19" s="219" customFormat="1" ht="15.75" customHeight="1" thickBot="1" x14ac:dyDescent="0.3">
      <c r="A12" s="962" t="s">
        <v>119</v>
      </c>
      <c r="B12" s="1021"/>
      <c r="C12" s="1021"/>
      <c r="D12" s="1021"/>
      <c r="E12" s="1021"/>
      <c r="F12" s="1021"/>
      <c r="G12" s="1021"/>
      <c r="H12" s="1021"/>
      <c r="I12" s="1021"/>
      <c r="J12" s="1021"/>
      <c r="K12" s="1021"/>
      <c r="L12" s="1021"/>
      <c r="M12" s="1021"/>
      <c r="N12" s="1021"/>
      <c r="O12" s="1021"/>
      <c r="P12" s="1021"/>
      <c r="Q12" s="966"/>
      <c r="S12" s="313"/>
    </row>
    <row r="13" spans="1:19" s="219" customFormat="1" ht="24.75" customHeight="1" x14ac:dyDescent="0.25">
      <c r="A13" s="184" t="s">
        <v>572</v>
      </c>
      <c r="B13" s="412">
        <v>18</v>
      </c>
      <c r="C13" s="413">
        <v>73</v>
      </c>
      <c r="D13" s="413">
        <v>53</v>
      </c>
      <c r="E13" s="413">
        <v>38</v>
      </c>
      <c r="F13" s="413">
        <v>7</v>
      </c>
      <c r="G13" s="413">
        <v>0</v>
      </c>
      <c r="H13" s="413">
        <v>16</v>
      </c>
      <c r="I13" s="414">
        <v>2895</v>
      </c>
      <c r="J13" s="413">
        <v>253</v>
      </c>
      <c r="K13" s="413">
        <v>27</v>
      </c>
      <c r="L13" s="413">
        <v>832</v>
      </c>
      <c r="M13" s="413">
        <v>344</v>
      </c>
      <c r="N13" s="413">
        <v>16</v>
      </c>
      <c r="O13" s="413">
        <v>135</v>
      </c>
      <c r="P13" s="415">
        <v>90</v>
      </c>
      <c r="Q13" s="381">
        <f>SUM(B13:P13)</f>
        <v>4797</v>
      </c>
      <c r="S13" s="313"/>
    </row>
    <row r="14" spans="1:19" s="219" customFormat="1" ht="24.75" customHeight="1" x14ac:dyDescent="0.25">
      <c r="A14" s="185" t="s">
        <v>405</v>
      </c>
      <c r="B14" s="457">
        <v>0</v>
      </c>
      <c r="C14" s="458">
        <v>1</v>
      </c>
      <c r="D14" s="458">
        <v>0</v>
      </c>
      <c r="E14" s="458">
        <v>2</v>
      </c>
      <c r="F14" s="458">
        <v>1</v>
      </c>
      <c r="G14" s="458">
        <v>0</v>
      </c>
      <c r="H14" s="458">
        <v>0</v>
      </c>
      <c r="I14" s="459">
        <v>73</v>
      </c>
      <c r="J14" s="458">
        <v>8</v>
      </c>
      <c r="K14" s="458">
        <v>1</v>
      </c>
      <c r="L14" s="458">
        <v>67</v>
      </c>
      <c r="M14" s="458">
        <v>2</v>
      </c>
      <c r="N14" s="458">
        <v>5</v>
      </c>
      <c r="O14" s="458">
        <v>17</v>
      </c>
      <c r="P14" s="460">
        <v>14</v>
      </c>
      <c r="Q14" s="382">
        <f>SUM(B14:P14)</f>
        <v>191</v>
      </c>
      <c r="S14" s="313"/>
    </row>
    <row r="15" spans="1:19" s="219" customFormat="1" ht="26.25" thickBot="1" x14ac:dyDescent="0.3">
      <c r="A15" s="101" t="s">
        <v>573</v>
      </c>
      <c r="B15" s="297">
        <f>SUM(B14/B$13)</f>
        <v>0</v>
      </c>
      <c r="C15" s="298">
        <f t="shared" ref="C15:P15" si="2">SUM(C14/C$13)</f>
        <v>1.3698630136986301E-2</v>
      </c>
      <c r="D15" s="298">
        <f t="shared" si="2"/>
        <v>0</v>
      </c>
      <c r="E15" s="298">
        <f t="shared" si="2"/>
        <v>5.2631578947368418E-2</v>
      </c>
      <c r="F15" s="298">
        <f t="shared" si="2"/>
        <v>0.14285714285714285</v>
      </c>
      <c r="G15" s="298">
        <v>0</v>
      </c>
      <c r="H15" s="298">
        <f t="shared" si="2"/>
        <v>0</v>
      </c>
      <c r="I15" s="298">
        <f t="shared" si="2"/>
        <v>2.5215889464594129E-2</v>
      </c>
      <c r="J15" s="298">
        <f t="shared" si="2"/>
        <v>3.1620553359683792E-2</v>
      </c>
      <c r="K15" s="298">
        <f t="shared" si="2"/>
        <v>3.7037037037037035E-2</v>
      </c>
      <c r="L15" s="298">
        <f t="shared" si="2"/>
        <v>8.0528846153846159E-2</v>
      </c>
      <c r="M15" s="298">
        <f t="shared" si="2"/>
        <v>5.8139534883720929E-3</v>
      </c>
      <c r="N15" s="298">
        <f t="shared" si="2"/>
        <v>0.3125</v>
      </c>
      <c r="O15" s="298">
        <f t="shared" si="2"/>
        <v>0.12592592592592591</v>
      </c>
      <c r="P15" s="183">
        <f t="shared" si="2"/>
        <v>0.15555555555555556</v>
      </c>
      <c r="Q15" s="383">
        <f>SUM(Q14/Q13)</f>
        <v>3.9816552011673965E-2</v>
      </c>
      <c r="S15" s="94"/>
    </row>
    <row r="16" spans="1:19" s="219" customFormat="1" ht="9.75" customHeight="1" thickBot="1" x14ac:dyDescent="0.3">
      <c r="A16" s="895"/>
      <c r="B16" s="378"/>
      <c r="C16" s="378"/>
      <c r="D16" s="378"/>
      <c r="E16" s="378"/>
      <c r="F16" s="378"/>
      <c r="G16" s="378"/>
      <c r="H16" s="378"/>
      <c r="I16" s="378"/>
      <c r="J16" s="378"/>
      <c r="K16" s="378"/>
      <c r="L16" s="378"/>
      <c r="M16" s="378"/>
      <c r="N16" s="378"/>
      <c r="O16" s="378"/>
      <c r="P16" s="378"/>
      <c r="Q16" s="897"/>
      <c r="S16" s="313"/>
    </row>
    <row r="17" spans="1:19" s="219" customFormat="1" ht="15.75" customHeight="1" thickBot="1" x14ac:dyDescent="0.3">
      <c r="A17" s="962" t="s">
        <v>121</v>
      </c>
      <c r="B17" s="1021"/>
      <c r="C17" s="1021"/>
      <c r="D17" s="1021"/>
      <c r="E17" s="1021"/>
      <c r="F17" s="1021"/>
      <c r="G17" s="1021"/>
      <c r="H17" s="1021"/>
      <c r="I17" s="1021"/>
      <c r="J17" s="1021"/>
      <c r="K17" s="1021"/>
      <c r="L17" s="1021"/>
      <c r="M17" s="1021"/>
      <c r="N17" s="1021"/>
      <c r="O17" s="1021"/>
      <c r="P17" s="1021"/>
      <c r="Q17" s="966"/>
      <c r="S17" s="313"/>
    </row>
    <row r="18" spans="1:19" s="219" customFormat="1" ht="24.75" customHeight="1" x14ac:dyDescent="0.25">
      <c r="A18" s="184" t="s">
        <v>572</v>
      </c>
      <c r="B18" s="412">
        <v>18</v>
      </c>
      <c r="C18" s="413">
        <v>73</v>
      </c>
      <c r="D18" s="413">
        <v>53</v>
      </c>
      <c r="E18" s="413">
        <v>38</v>
      </c>
      <c r="F18" s="413">
        <v>7</v>
      </c>
      <c r="G18" s="413">
        <v>0</v>
      </c>
      <c r="H18" s="413">
        <v>16</v>
      </c>
      <c r="I18" s="414">
        <v>2895</v>
      </c>
      <c r="J18" s="413">
        <v>253</v>
      </c>
      <c r="K18" s="413">
        <v>27</v>
      </c>
      <c r="L18" s="413">
        <v>832</v>
      </c>
      <c r="M18" s="413">
        <v>344</v>
      </c>
      <c r="N18" s="413">
        <v>16</v>
      </c>
      <c r="O18" s="413">
        <v>135</v>
      </c>
      <c r="P18" s="415">
        <v>90</v>
      </c>
      <c r="Q18" s="381">
        <f>SUM(B18:P18)</f>
        <v>4797</v>
      </c>
      <c r="S18" s="313"/>
    </row>
    <row r="19" spans="1:19" s="219" customFormat="1" ht="24.75" customHeight="1" x14ac:dyDescent="0.25">
      <c r="A19" s="185" t="s">
        <v>427</v>
      </c>
      <c r="B19" s="457">
        <v>1</v>
      </c>
      <c r="C19" s="458">
        <v>2</v>
      </c>
      <c r="D19" s="458">
        <v>3</v>
      </c>
      <c r="E19" s="458">
        <v>4</v>
      </c>
      <c r="F19" s="458">
        <v>0</v>
      </c>
      <c r="G19" s="458">
        <v>0</v>
      </c>
      <c r="H19" s="458">
        <v>0</v>
      </c>
      <c r="I19" s="459">
        <v>136</v>
      </c>
      <c r="J19" s="458">
        <v>15</v>
      </c>
      <c r="K19" s="458">
        <v>0</v>
      </c>
      <c r="L19" s="458">
        <v>66</v>
      </c>
      <c r="M19" s="458">
        <v>24</v>
      </c>
      <c r="N19" s="458">
        <v>0</v>
      </c>
      <c r="O19" s="458">
        <v>7</v>
      </c>
      <c r="P19" s="460">
        <v>4</v>
      </c>
      <c r="Q19" s="382">
        <f>SUM(B19:P19)</f>
        <v>262</v>
      </c>
      <c r="S19" s="313"/>
    </row>
    <row r="20" spans="1:19" s="219" customFormat="1" ht="26.25" thickBot="1" x14ac:dyDescent="0.3">
      <c r="A20" s="101" t="s">
        <v>574</v>
      </c>
      <c r="B20" s="297">
        <f>SUM(B19/B$18)</f>
        <v>5.5555555555555552E-2</v>
      </c>
      <c r="C20" s="298">
        <f t="shared" ref="C20:P20" si="3">SUM(C19/C$18)</f>
        <v>2.7397260273972601E-2</v>
      </c>
      <c r="D20" s="298">
        <f t="shared" si="3"/>
        <v>5.6603773584905662E-2</v>
      </c>
      <c r="E20" s="298">
        <f t="shared" si="3"/>
        <v>0.10526315789473684</v>
      </c>
      <c r="F20" s="298">
        <f t="shared" si="3"/>
        <v>0</v>
      </c>
      <c r="G20" s="298">
        <v>0</v>
      </c>
      <c r="H20" s="298">
        <f t="shared" si="3"/>
        <v>0</v>
      </c>
      <c r="I20" s="298">
        <f t="shared" si="3"/>
        <v>4.6977547495682212E-2</v>
      </c>
      <c r="J20" s="298">
        <f t="shared" si="3"/>
        <v>5.9288537549407112E-2</v>
      </c>
      <c r="K20" s="298">
        <f t="shared" si="3"/>
        <v>0</v>
      </c>
      <c r="L20" s="298">
        <f t="shared" si="3"/>
        <v>7.9326923076923073E-2</v>
      </c>
      <c r="M20" s="298">
        <f t="shared" si="3"/>
        <v>6.9767441860465115E-2</v>
      </c>
      <c r="N20" s="298">
        <f t="shared" si="3"/>
        <v>0</v>
      </c>
      <c r="O20" s="298">
        <f t="shared" si="3"/>
        <v>5.185185185185185E-2</v>
      </c>
      <c r="P20" s="183">
        <f t="shared" si="3"/>
        <v>4.4444444444444446E-2</v>
      </c>
      <c r="Q20" s="383">
        <f>SUM(Q19/Q18)</f>
        <v>5.4617469251615591E-2</v>
      </c>
      <c r="S20" s="94"/>
    </row>
    <row r="21" spans="1:19" s="219" customFormat="1" ht="9.75" customHeight="1" thickBot="1" x14ac:dyDescent="0.3">
      <c r="A21" s="895"/>
      <c r="B21" s="378"/>
      <c r="C21" s="378"/>
      <c r="D21" s="378"/>
      <c r="E21" s="378"/>
      <c r="F21" s="378"/>
      <c r="G21" s="378"/>
      <c r="H21" s="378"/>
      <c r="I21" s="378"/>
      <c r="J21" s="378"/>
      <c r="K21" s="378"/>
      <c r="L21" s="378"/>
      <c r="M21" s="378"/>
      <c r="N21" s="378"/>
      <c r="O21" s="378"/>
      <c r="P21" s="378"/>
      <c r="Q21" s="897"/>
      <c r="S21" s="313"/>
    </row>
    <row r="22" spans="1:19" s="219" customFormat="1" ht="15.75" customHeight="1" thickBot="1" x14ac:dyDescent="0.3">
      <c r="A22" s="962" t="s">
        <v>122</v>
      </c>
      <c r="B22" s="1021"/>
      <c r="C22" s="1021"/>
      <c r="D22" s="1021"/>
      <c r="E22" s="1021"/>
      <c r="F22" s="1021"/>
      <c r="G22" s="1021"/>
      <c r="H22" s="1021"/>
      <c r="I22" s="1021"/>
      <c r="J22" s="1021"/>
      <c r="K22" s="1021"/>
      <c r="L22" s="1021"/>
      <c r="M22" s="1021"/>
      <c r="N22" s="1021"/>
      <c r="O22" s="1021"/>
      <c r="P22" s="1021"/>
      <c r="Q22" s="966"/>
      <c r="S22" s="313"/>
    </row>
    <row r="23" spans="1:19" s="219" customFormat="1" ht="24.75" customHeight="1" x14ac:dyDescent="0.25">
      <c r="A23" s="184" t="s">
        <v>575</v>
      </c>
      <c r="B23" s="412">
        <v>18</v>
      </c>
      <c r="C23" s="413">
        <v>73</v>
      </c>
      <c r="D23" s="413">
        <v>53</v>
      </c>
      <c r="E23" s="413">
        <v>38</v>
      </c>
      <c r="F23" s="413">
        <v>7</v>
      </c>
      <c r="G23" s="413">
        <v>0</v>
      </c>
      <c r="H23" s="413">
        <v>16</v>
      </c>
      <c r="I23" s="414">
        <v>2895</v>
      </c>
      <c r="J23" s="413">
        <v>253</v>
      </c>
      <c r="K23" s="413">
        <v>27</v>
      </c>
      <c r="L23" s="413">
        <v>832</v>
      </c>
      <c r="M23" s="413">
        <v>344</v>
      </c>
      <c r="N23" s="413">
        <v>16</v>
      </c>
      <c r="O23" s="413">
        <v>135</v>
      </c>
      <c r="P23" s="415">
        <v>90</v>
      </c>
      <c r="Q23" s="381">
        <f>SUM(B23:P23)</f>
        <v>4797</v>
      </c>
      <c r="S23" s="313"/>
    </row>
    <row r="24" spans="1:19" s="219" customFormat="1" ht="24.75" customHeight="1" x14ac:dyDescent="0.25">
      <c r="A24" s="185" t="s">
        <v>403</v>
      </c>
      <c r="B24" s="457">
        <v>3</v>
      </c>
      <c r="C24" s="458">
        <v>1</v>
      </c>
      <c r="D24" s="458">
        <v>6</v>
      </c>
      <c r="E24" s="458">
        <v>1</v>
      </c>
      <c r="F24" s="458">
        <v>1</v>
      </c>
      <c r="G24" s="458">
        <v>0</v>
      </c>
      <c r="H24" s="458">
        <v>0</v>
      </c>
      <c r="I24" s="459">
        <v>99</v>
      </c>
      <c r="J24" s="458">
        <v>5</v>
      </c>
      <c r="K24" s="458">
        <v>0</v>
      </c>
      <c r="L24" s="458">
        <v>45</v>
      </c>
      <c r="M24" s="458">
        <v>9</v>
      </c>
      <c r="N24" s="458">
        <v>0</v>
      </c>
      <c r="O24" s="458">
        <v>2</v>
      </c>
      <c r="P24" s="460">
        <v>0</v>
      </c>
      <c r="Q24" s="382">
        <f>SUM(B24:P24)</f>
        <v>172</v>
      </c>
      <c r="S24" s="313"/>
    </row>
    <row r="25" spans="1:19" s="219" customFormat="1" ht="27" customHeight="1" thickBot="1" x14ac:dyDescent="0.3">
      <c r="A25" s="101" t="s">
        <v>576</v>
      </c>
      <c r="B25" s="297">
        <f>SUM(B24/B$23)</f>
        <v>0.16666666666666666</v>
      </c>
      <c r="C25" s="298">
        <f t="shared" ref="C25:P25" si="4">SUM(C24/C$23)</f>
        <v>1.3698630136986301E-2</v>
      </c>
      <c r="D25" s="298">
        <f t="shared" si="4"/>
        <v>0.11320754716981132</v>
      </c>
      <c r="E25" s="298">
        <f t="shared" si="4"/>
        <v>2.6315789473684209E-2</v>
      </c>
      <c r="F25" s="298">
        <f t="shared" si="4"/>
        <v>0.14285714285714285</v>
      </c>
      <c r="G25" s="298">
        <v>0</v>
      </c>
      <c r="H25" s="298">
        <f t="shared" si="4"/>
        <v>0</v>
      </c>
      <c r="I25" s="298">
        <f t="shared" si="4"/>
        <v>3.4196891191709843E-2</v>
      </c>
      <c r="J25" s="298">
        <f t="shared" si="4"/>
        <v>1.9762845849802372E-2</v>
      </c>
      <c r="K25" s="298">
        <f t="shared" si="4"/>
        <v>0</v>
      </c>
      <c r="L25" s="298">
        <f t="shared" si="4"/>
        <v>5.4086538461538464E-2</v>
      </c>
      <c r="M25" s="298">
        <f t="shared" si="4"/>
        <v>2.616279069767442E-2</v>
      </c>
      <c r="N25" s="298">
        <f t="shared" si="4"/>
        <v>0</v>
      </c>
      <c r="O25" s="298">
        <f t="shared" si="4"/>
        <v>1.4814814814814815E-2</v>
      </c>
      <c r="P25" s="183">
        <f t="shared" si="4"/>
        <v>0</v>
      </c>
      <c r="Q25" s="383">
        <f>SUM(Q24/Q23)</f>
        <v>3.5855743172816347E-2</v>
      </c>
      <c r="S25" s="94"/>
    </row>
    <row r="26" spans="1:19" s="219" customFormat="1" ht="27" customHeight="1" x14ac:dyDescent="0.25">
      <c r="A26" s="1017" t="s">
        <v>385</v>
      </c>
      <c r="B26" s="1017"/>
      <c r="C26" s="1017"/>
      <c r="D26" s="1017"/>
      <c r="E26" s="1017"/>
      <c r="F26" s="1017"/>
      <c r="G26" s="1017"/>
      <c r="H26" s="1017"/>
      <c r="I26" s="1017"/>
      <c r="J26" s="1017"/>
      <c r="K26" s="1017"/>
      <c r="L26" s="1017"/>
      <c r="M26" s="1017"/>
      <c r="N26" s="1017"/>
      <c r="O26" s="1017"/>
      <c r="P26" s="1017"/>
      <c r="Q26" s="1017"/>
      <c r="S26" s="94"/>
    </row>
    <row r="27" spans="1:19" ht="15.75" thickBot="1" x14ac:dyDescent="0.3">
      <c r="A27" s="821"/>
      <c r="B27" s="378"/>
      <c r="C27" s="378"/>
      <c r="D27" s="378"/>
      <c r="E27" s="378"/>
      <c r="F27" s="378"/>
      <c r="G27" s="378"/>
      <c r="H27" s="378"/>
      <c r="I27" s="378"/>
      <c r="J27" s="378"/>
      <c r="K27" s="378"/>
      <c r="L27" s="378"/>
      <c r="M27" s="378"/>
      <c r="N27" s="378"/>
      <c r="O27" s="378"/>
      <c r="P27" s="378"/>
      <c r="Q27" s="822"/>
      <c r="S27" s="313"/>
    </row>
    <row r="28" spans="1:19" s="219" customFormat="1" ht="17.25" customHeight="1" thickBot="1" x14ac:dyDescent="0.35">
      <c r="A28" s="1018" t="s">
        <v>279</v>
      </c>
      <c r="B28" s="1019"/>
      <c r="C28" s="1019"/>
      <c r="D28" s="1019"/>
      <c r="E28" s="1019"/>
      <c r="F28" s="1019"/>
      <c r="G28" s="1019"/>
      <c r="H28" s="1019"/>
      <c r="I28" s="1019"/>
      <c r="J28" s="1019"/>
      <c r="K28" s="1019"/>
      <c r="L28" s="1019"/>
      <c r="M28" s="1019"/>
      <c r="N28" s="1019"/>
      <c r="O28" s="1019"/>
      <c r="P28" s="1019"/>
      <c r="Q28" s="1020"/>
      <c r="S28" s="329"/>
    </row>
    <row r="29" spans="1:19" s="219" customFormat="1" ht="24.75" customHeight="1" thickBot="1" x14ac:dyDescent="0.3">
      <c r="A29" s="962" t="s">
        <v>284</v>
      </c>
      <c r="B29" s="1021"/>
      <c r="C29" s="1021"/>
      <c r="D29" s="1021"/>
      <c r="E29" s="1021"/>
      <c r="F29" s="1021"/>
      <c r="G29" s="1021"/>
      <c r="H29" s="1021"/>
      <c r="I29" s="1021"/>
      <c r="J29" s="1021"/>
      <c r="K29" s="1021"/>
      <c r="L29" s="1021"/>
      <c r="M29" s="1021"/>
      <c r="N29" s="1021"/>
      <c r="O29" s="1021"/>
      <c r="P29" s="1021"/>
      <c r="Q29" s="966"/>
      <c r="S29" s="313"/>
    </row>
    <row r="30" spans="1:19" s="219" customFormat="1" ht="24.75" customHeight="1" x14ac:dyDescent="0.25">
      <c r="A30" s="184" t="s">
        <v>389</v>
      </c>
      <c r="B30" s="412">
        <v>74</v>
      </c>
      <c r="C30" s="413">
        <v>458</v>
      </c>
      <c r="D30" s="413">
        <v>386</v>
      </c>
      <c r="E30" s="413">
        <v>188</v>
      </c>
      <c r="F30" s="413">
        <v>153</v>
      </c>
      <c r="G30" s="413">
        <v>0</v>
      </c>
      <c r="H30" s="413">
        <v>51</v>
      </c>
      <c r="I30" s="414">
        <v>14305</v>
      </c>
      <c r="J30" s="413">
        <v>728</v>
      </c>
      <c r="K30" s="413">
        <v>304</v>
      </c>
      <c r="L30" s="413">
        <v>4332</v>
      </c>
      <c r="M30" s="413">
        <v>1434</v>
      </c>
      <c r="N30" s="413">
        <v>73</v>
      </c>
      <c r="O30" s="413">
        <v>671</v>
      </c>
      <c r="P30" s="415">
        <v>513</v>
      </c>
      <c r="Q30" s="381">
        <f>SUM(B30:P30)</f>
        <v>23670</v>
      </c>
      <c r="S30" s="313"/>
    </row>
    <row r="31" spans="1:19" s="219" customFormat="1" ht="20.100000000000001" customHeight="1" thickBot="1" x14ac:dyDescent="0.3">
      <c r="A31" s="101" t="s">
        <v>404</v>
      </c>
      <c r="B31" s="892">
        <f>SUM(B30/$Q$30)</f>
        <v>3.1263202365863964E-3</v>
      </c>
      <c r="C31" s="893">
        <f t="shared" ref="C31:P31" si="5">SUM(C30/$Q$30)</f>
        <v>1.9349387410223913E-2</v>
      </c>
      <c r="D31" s="893">
        <f t="shared" si="5"/>
        <v>1.6307562315166876E-2</v>
      </c>
      <c r="E31" s="893">
        <f t="shared" si="5"/>
        <v>7.9425433037600343E-3</v>
      </c>
      <c r="F31" s="893">
        <f t="shared" si="5"/>
        <v>6.4638783269961976E-3</v>
      </c>
      <c r="G31" s="893">
        <f t="shared" si="5"/>
        <v>0</v>
      </c>
      <c r="H31" s="893">
        <f t="shared" si="5"/>
        <v>2.1546261089987325E-3</v>
      </c>
      <c r="I31" s="893">
        <v>0.60499999999999998</v>
      </c>
      <c r="J31" s="893">
        <f t="shared" si="5"/>
        <v>3.0756231516687792E-2</v>
      </c>
      <c r="K31" s="893">
        <f t="shared" si="5"/>
        <v>1.2843261512463034E-2</v>
      </c>
      <c r="L31" s="893">
        <f t="shared" si="5"/>
        <v>0.18301647655259823</v>
      </c>
      <c r="M31" s="893">
        <f t="shared" si="5"/>
        <v>6.0583016476552599E-2</v>
      </c>
      <c r="N31" s="893">
        <f t="shared" si="5"/>
        <v>3.0840726658217152E-3</v>
      </c>
      <c r="O31" s="893">
        <f t="shared" si="5"/>
        <v>2.834811998310097E-2</v>
      </c>
      <c r="P31" s="894">
        <f t="shared" si="5"/>
        <v>2.167300380228137E-2</v>
      </c>
      <c r="Q31" s="891">
        <f>SUM(B31:P31)</f>
        <v>1.000648500211238</v>
      </c>
      <c r="S31" s="313"/>
    </row>
    <row r="32" spans="1:19" ht="17.25" customHeight="1" thickBot="1" x14ac:dyDescent="0.3">
      <c r="A32" s="895"/>
      <c r="B32" s="378"/>
      <c r="C32" s="378"/>
      <c r="D32" s="378"/>
      <c r="E32" s="378"/>
      <c r="F32" s="378"/>
      <c r="G32" s="378"/>
      <c r="H32" s="378"/>
      <c r="I32" s="378"/>
      <c r="J32" s="378"/>
      <c r="K32" s="378"/>
      <c r="L32" s="378"/>
      <c r="M32" s="378"/>
      <c r="N32" s="378"/>
      <c r="O32" s="378"/>
      <c r="P32" s="378"/>
      <c r="Q32" s="897"/>
      <c r="S32" s="313"/>
    </row>
    <row r="33" spans="1:19" s="219" customFormat="1" ht="24.75" customHeight="1" thickBot="1" x14ac:dyDescent="0.3">
      <c r="A33" s="962" t="s">
        <v>288</v>
      </c>
      <c r="B33" s="1021"/>
      <c r="C33" s="1021"/>
      <c r="D33" s="1021"/>
      <c r="E33" s="1021"/>
      <c r="F33" s="1021"/>
      <c r="G33" s="1021"/>
      <c r="H33" s="1021"/>
      <c r="I33" s="1021"/>
      <c r="J33" s="1021"/>
      <c r="K33" s="1021"/>
      <c r="L33" s="1021"/>
      <c r="M33" s="1021"/>
      <c r="N33" s="1021"/>
      <c r="O33" s="1021"/>
      <c r="P33" s="1021"/>
      <c r="Q33" s="966"/>
      <c r="S33" s="313"/>
    </row>
    <row r="34" spans="1:19" s="219" customFormat="1" ht="24.75" customHeight="1" x14ac:dyDescent="0.25">
      <c r="A34" s="184" t="s">
        <v>426</v>
      </c>
      <c r="B34" s="412">
        <v>15</v>
      </c>
      <c r="C34" s="413">
        <v>63</v>
      </c>
      <c r="D34" s="413">
        <v>48</v>
      </c>
      <c r="E34" s="413">
        <v>34</v>
      </c>
      <c r="F34" s="413">
        <v>25</v>
      </c>
      <c r="G34" s="413">
        <v>0</v>
      </c>
      <c r="H34" s="413">
        <v>7</v>
      </c>
      <c r="I34" s="414">
        <v>2705</v>
      </c>
      <c r="J34" s="413">
        <v>202</v>
      </c>
      <c r="K34" s="413">
        <v>28</v>
      </c>
      <c r="L34" s="413">
        <v>964</v>
      </c>
      <c r="M34" s="413">
        <v>284</v>
      </c>
      <c r="N34" s="413">
        <v>22</v>
      </c>
      <c r="O34" s="413">
        <v>117</v>
      </c>
      <c r="P34" s="415">
        <v>86</v>
      </c>
      <c r="Q34" s="381">
        <f>SUM(B34:P34)</f>
        <v>4600</v>
      </c>
      <c r="S34" s="313"/>
    </row>
    <row r="35" spans="1:19" s="219" customFormat="1" ht="20.100000000000001" customHeight="1" thickBot="1" x14ac:dyDescent="0.3">
      <c r="A35" s="101" t="s">
        <v>390</v>
      </c>
      <c r="B35" s="892">
        <f>SUM(B34/$Q$34)</f>
        <v>3.2608695652173911E-3</v>
      </c>
      <c r="C35" s="893">
        <f t="shared" ref="C35:P35" si="6">SUM(C34/$Q$34)</f>
        <v>1.3695652173913043E-2</v>
      </c>
      <c r="D35" s="893">
        <f t="shared" si="6"/>
        <v>1.0434782608695653E-2</v>
      </c>
      <c r="E35" s="893">
        <f t="shared" si="6"/>
        <v>7.391304347826087E-3</v>
      </c>
      <c r="F35" s="893">
        <f t="shared" si="6"/>
        <v>5.434782608695652E-3</v>
      </c>
      <c r="G35" s="893">
        <f t="shared" si="6"/>
        <v>0</v>
      </c>
      <c r="H35" s="893">
        <f t="shared" si="6"/>
        <v>1.5217391304347826E-3</v>
      </c>
      <c r="I35" s="893">
        <f t="shared" si="6"/>
        <v>0.58804347826086956</v>
      </c>
      <c r="J35" s="893">
        <f t="shared" si="6"/>
        <v>4.3913043478260867E-2</v>
      </c>
      <c r="K35" s="893">
        <f t="shared" si="6"/>
        <v>6.0869565217391303E-3</v>
      </c>
      <c r="L35" s="893">
        <f t="shared" si="6"/>
        <v>0.20956521739130435</v>
      </c>
      <c r="M35" s="893">
        <f t="shared" si="6"/>
        <v>6.1739130434782609E-2</v>
      </c>
      <c r="N35" s="893">
        <f t="shared" si="6"/>
        <v>4.7826086956521737E-3</v>
      </c>
      <c r="O35" s="893">
        <f t="shared" si="6"/>
        <v>2.5434782608695652E-2</v>
      </c>
      <c r="P35" s="894">
        <f t="shared" si="6"/>
        <v>1.8695652173913044E-2</v>
      </c>
      <c r="Q35" s="891">
        <f>SUM(B35:P35)</f>
        <v>1</v>
      </c>
      <c r="S35" s="313"/>
    </row>
    <row r="36" spans="1:19" ht="17.25" customHeight="1" thickBot="1" x14ac:dyDescent="0.3">
      <c r="A36" s="895"/>
      <c r="B36" s="378"/>
      <c r="C36" s="378"/>
      <c r="D36" s="378"/>
      <c r="E36" s="378"/>
      <c r="F36" s="378"/>
      <c r="G36" s="378"/>
      <c r="H36" s="378"/>
      <c r="I36" s="378"/>
      <c r="J36" s="378"/>
      <c r="K36" s="378"/>
      <c r="L36" s="378"/>
      <c r="M36" s="378"/>
      <c r="N36" s="378"/>
      <c r="O36" s="378"/>
      <c r="P36" s="378"/>
      <c r="Q36" s="897"/>
      <c r="S36" s="313"/>
    </row>
    <row r="37" spans="1:19" s="219" customFormat="1" ht="24.75" customHeight="1" thickBot="1" x14ac:dyDescent="0.3">
      <c r="A37" s="962" t="s">
        <v>119</v>
      </c>
      <c r="B37" s="963"/>
      <c r="C37" s="963"/>
      <c r="D37" s="963"/>
      <c r="E37" s="963"/>
      <c r="F37" s="963"/>
      <c r="G37" s="963"/>
      <c r="H37" s="963"/>
      <c r="I37" s="963"/>
      <c r="J37" s="963"/>
      <c r="K37" s="963"/>
      <c r="L37" s="963"/>
      <c r="M37" s="963"/>
      <c r="N37" s="963"/>
      <c r="O37" s="963"/>
      <c r="P37" s="963"/>
      <c r="Q37" s="966"/>
      <c r="S37" s="313"/>
    </row>
    <row r="38" spans="1:19" s="219" customFormat="1" ht="24.75" customHeight="1" x14ac:dyDescent="0.25">
      <c r="A38" s="184" t="s">
        <v>426</v>
      </c>
      <c r="B38" s="412">
        <v>15</v>
      </c>
      <c r="C38" s="413">
        <v>63</v>
      </c>
      <c r="D38" s="413">
        <v>48</v>
      </c>
      <c r="E38" s="413">
        <v>34</v>
      </c>
      <c r="F38" s="413">
        <v>25</v>
      </c>
      <c r="G38" s="413">
        <v>0</v>
      </c>
      <c r="H38" s="413">
        <v>7</v>
      </c>
      <c r="I38" s="414">
        <v>2705</v>
      </c>
      <c r="J38" s="413">
        <v>202</v>
      </c>
      <c r="K38" s="413">
        <v>28</v>
      </c>
      <c r="L38" s="413">
        <v>964</v>
      </c>
      <c r="M38" s="413">
        <v>284</v>
      </c>
      <c r="N38" s="413">
        <v>22</v>
      </c>
      <c r="O38" s="413">
        <v>117</v>
      </c>
      <c r="P38" s="415">
        <v>86</v>
      </c>
      <c r="Q38" s="381">
        <f>SUM(B38:P38)</f>
        <v>4600</v>
      </c>
      <c r="S38" s="313"/>
    </row>
    <row r="39" spans="1:19" s="219" customFormat="1" ht="20.100000000000001" customHeight="1" x14ac:dyDescent="0.25">
      <c r="A39" s="185" t="s">
        <v>405</v>
      </c>
      <c r="B39" s="457">
        <v>0</v>
      </c>
      <c r="C39" s="458">
        <v>0</v>
      </c>
      <c r="D39" s="458">
        <v>0</v>
      </c>
      <c r="E39" s="458">
        <v>0</v>
      </c>
      <c r="F39" s="458">
        <v>0</v>
      </c>
      <c r="G39" s="458">
        <v>0</v>
      </c>
      <c r="H39" s="458">
        <v>0</v>
      </c>
      <c r="I39" s="459">
        <v>57</v>
      </c>
      <c r="J39" s="458">
        <v>5</v>
      </c>
      <c r="K39" s="458">
        <v>1</v>
      </c>
      <c r="L39" s="458">
        <v>58</v>
      </c>
      <c r="M39" s="458">
        <v>2</v>
      </c>
      <c r="N39" s="458">
        <v>2</v>
      </c>
      <c r="O39" s="458">
        <v>7</v>
      </c>
      <c r="P39" s="460">
        <v>8</v>
      </c>
      <c r="Q39" s="382">
        <f>SUM(B39:P39)</f>
        <v>140</v>
      </c>
      <c r="S39" s="94"/>
    </row>
    <row r="40" spans="1:19" s="219" customFormat="1" ht="26.25" thickBot="1" x14ac:dyDescent="0.3">
      <c r="A40" s="101" t="s">
        <v>428</v>
      </c>
      <c r="B40" s="297">
        <f>B39/B34</f>
        <v>0</v>
      </c>
      <c r="C40" s="298">
        <f>C39/C34</f>
        <v>0</v>
      </c>
      <c r="D40" s="298">
        <f t="shared" ref="D40:P40" si="7">D39/D34</f>
        <v>0</v>
      </c>
      <c r="E40" s="298">
        <f t="shared" si="7"/>
        <v>0</v>
      </c>
      <c r="F40" s="298">
        <f t="shared" si="7"/>
        <v>0</v>
      </c>
      <c r="G40" s="298">
        <v>0</v>
      </c>
      <c r="H40" s="298">
        <f t="shared" si="7"/>
        <v>0</v>
      </c>
      <c r="I40" s="298">
        <f t="shared" si="7"/>
        <v>2.1072088724584104E-2</v>
      </c>
      <c r="J40" s="298">
        <f t="shared" si="7"/>
        <v>2.4752475247524754E-2</v>
      </c>
      <c r="K40" s="298">
        <f t="shared" si="7"/>
        <v>3.5714285714285712E-2</v>
      </c>
      <c r="L40" s="298">
        <f t="shared" si="7"/>
        <v>6.0165975103734441E-2</v>
      </c>
      <c r="M40" s="298">
        <f t="shared" si="7"/>
        <v>7.0422535211267607E-3</v>
      </c>
      <c r="N40" s="298">
        <f t="shared" si="7"/>
        <v>9.0909090909090912E-2</v>
      </c>
      <c r="O40" s="298">
        <f t="shared" si="7"/>
        <v>5.9829059829059832E-2</v>
      </c>
      <c r="P40" s="183">
        <f t="shared" si="7"/>
        <v>9.3023255813953487E-2</v>
      </c>
      <c r="Q40" s="383">
        <f>Q39/Q38</f>
        <v>3.0434782608695653E-2</v>
      </c>
      <c r="S40" s="313"/>
    </row>
    <row r="41" spans="1:19" ht="15.75" customHeight="1" thickBot="1" x14ac:dyDescent="0.3">
      <c r="A41" s="895"/>
      <c r="B41" s="378"/>
      <c r="C41" s="378"/>
      <c r="D41" s="378"/>
      <c r="E41" s="378"/>
      <c r="F41" s="378"/>
      <c r="G41" s="378"/>
      <c r="H41" s="378"/>
      <c r="I41" s="378"/>
      <c r="J41" s="378"/>
      <c r="K41" s="378"/>
      <c r="L41" s="378"/>
      <c r="M41" s="378"/>
      <c r="N41" s="378"/>
      <c r="O41" s="378"/>
      <c r="P41" s="378"/>
      <c r="Q41" s="897"/>
      <c r="S41" s="313"/>
    </row>
    <row r="42" spans="1:19" s="219" customFormat="1" ht="24.75" customHeight="1" thickBot="1" x14ac:dyDescent="0.3">
      <c r="A42" s="962" t="s">
        <v>121</v>
      </c>
      <c r="B42" s="1021"/>
      <c r="C42" s="1021"/>
      <c r="D42" s="1021"/>
      <c r="E42" s="1021"/>
      <c r="F42" s="1021"/>
      <c r="G42" s="1021"/>
      <c r="H42" s="1021"/>
      <c r="I42" s="1021"/>
      <c r="J42" s="1021"/>
      <c r="K42" s="1021"/>
      <c r="L42" s="1021"/>
      <c r="M42" s="1021"/>
      <c r="N42" s="1021"/>
      <c r="O42" s="1021"/>
      <c r="P42" s="1021"/>
      <c r="Q42" s="966"/>
      <c r="S42" s="313"/>
    </row>
    <row r="43" spans="1:19" s="219" customFormat="1" ht="24.75" customHeight="1" x14ac:dyDescent="0.25">
      <c r="A43" s="184" t="s">
        <v>426</v>
      </c>
      <c r="B43" s="412">
        <v>15</v>
      </c>
      <c r="C43" s="413">
        <v>63</v>
      </c>
      <c r="D43" s="413">
        <v>48</v>
      </c>
      <c r="E43" s="413">
        <v>34</v>
      </c>
      <c r="F43" s="413">
        <v>25</v>
      </c>
      <c r="G43" s="413">
        <v>0</v>
      </c>
      <c r="H43" s="413">
        <v>7</v>
      </c>
      <c r="I43" s="414">
        <v>2705</v>
      </c>
      <c r="J43" s="413">
        <v>202</v>
      </c>
      <c r="K43" s="413">
        <v>28</v>
      </c>
      <c r="L43" s="413">
        <v>964</v>
      </c>
      <c r="M43" s="413">
        <v>284</v>
      </c>
      <c r="N43" s="413">
        <v>22</v>
      </c>
      <c r="O43" s="413">
        <v>117</v>
      </c>
      <c r="P43" s="415">
        <v>86</v>
      </c>
      <c r="Q43" s="381">
        <v>4600</v>
      </c>
      <c r="S43" s="313"/>
    </row>
    <row r="44" spans="1:19" s="219" customFormat="1" ht="25.5" x14ac:dyDescent="0.25">
      <c r="A44" s="185" t="s">
        <v>427</v>
      </c>
      <c r="B44" s="457">
        <v>1</v>
      </c>
      <c r="C44" s="458">
        <v>2</v>
      </c>
      <c r="D44" s="458">
        <v>10</v>
      </c>
      <c r="E44" s="458">
        <v>8</v>
      </c>
      <c r="F44" s="458">
        <v>3</v>
      </c>
      <c r="G44" s="458">
        <v>0</v>
      </c>
      <c r="H44" s="458">
        <v>0</v>
      </c>
      <c r="I44" s="459">
        <v>248</v>
      </c>
      <c r="J44" s="458">
        <v>13</v>
      </c>
      <c r="K44" s="458">
        <v>2</v>
      </c>
      <c r="L44" s="458">
        <v>106</v>
      </c>
      <c r="M44" s="458">
        <v>26</v>
      </c>
      <c r="N44" s="458">
        <v>0</v>
      </c>
      <c r="O44" s="458">
        <v>10</v>
      </c>
      <c r="P44" s="460">
        <v>5</v>
      </c>
      <c r="Q44" s="382">
        <f>SUM(B44:P44)</f>
        <v>434</v>
      </c>
      <c r="S44" s="94"/>
    </row>
    <row r="45" spans="1:19" s="219" customFormat="1" ht="26.25" thickBot="1" x14ac:dyDescent="0.3">
      <c r="A45" s="101" t="s">
        <v>429</v>
      </c>
      <c r="B45" s="297">
        <f>SUM(B44/B34)</f>
        <v>6.6666666666666666E-2</v>
      </c>
      <c r="C45" s="298">
        <f t="shared" ref="C45:P45" si="8">SUM(C44/C34)</f>
        <v>3.1746031746031744E-2</v>
      </c>
      <c r="D45" s="298">
        <f t="shared" si="8"/>
        <v>0.20833333333333334</v>
      </c>
      <c r="E45" s="298">
        <f t="shared" si="8"/>
        <v>0.23529411764705882</v>
      </c>
      <c r="F45" s="298">
        <f t="shared" si="8"/>
        <v>0.12</v>
      </c>
      <c r="G45" s="298">
        <v>0</v>
      </c>
      <c r="H45" s="298">
        <f t="shared" si="8"/>
        <v>0</v>
      </c>
      <c r="I45" s="298">
        <f t="shared" si="8"/>
        <v>9.1682070240295746E-2</v>
      </c>
      <c r="J45" s="298">
        <f t="shared" si="8"/>
        <v>6.4356435643564358E-2</v>
      </c>
      <c r="K45" s="298">
        <f t="shared" si="8"/>
        <v>7.1428571428571425E-2</v>
      </c>
      <c r="L45" s="298">
        <f t="shared" si="8"/>
        <v>0.10995850622406639</v>
      </c>
      <c r="M45" s="298">
        <f t="shared" si="8"/>
        <v>9.154929577464789E-2</v>
      </c>
      <c r="N45" s="298">
        <f t="shared" si="8"/>
        <v>0</v>
      </c>
      <c r="O45" s="298">
        <f t="shared" si="8"/>
        <v>8.5470085470085472E-2</v>
      </c>
      <c r="P45" s="183">
        <f t="shared" si="8"/>
        <v>5.8139534883720929E-2</v>
      </c>
      <c r="Q45" s="383">
        <f>SUM(Q44/Q38)</f>
        <v>9.4347826086956521E-2</v>
      </c>
      <c r="S45" s="313"/>
    </row>
    <row r="46" spans="1:19" ht="15.75" customHeight="1" thickBot="1" x14ac:dyDescent="0.3">
      <c r="A46" s="895"/>
      <c r="B46" s="378"/>
      <c r="C46" s="378"/>
      <c r="D46" s="378"/>
      <c r="E46" s="378"/>
      <c r="F46" s="378"/>
      <c r="G46" s="378"/>
      <c r="H46" s="378"/>
      <c r="I46" s="378"/>
      <c r="J46" s="378"/>
      <c r="K46" s="378"/>
      <c r="L46" s="378"/>
      <c r="M46" s="378"/>
      <c r="N46" s="378"/>
      <c r="O46" s="378"/>
      <c r="P46" s="378"/>
      <c r="Q46" s="897"/>
      <c r="S46" s="313"/>
    </row>
    <row r="47" spans="1:19" ht="24.75" customHeight="1" thickBot="1" x14ac:dyDescent="0.3">
      <c r="A47" s="962" t="s">
        <v>122</v>
      </c>
      <c r="B47" s="1021"/>
      <c r="C47" s="1021"/>
      <c r="D47" s="1021"/>
      <c r="E47" s="1021"/>
      <c r="F47" s="1021"/>
      <c r="G47" s="1021"/>
      <c r="H47" s="1021"/>
      <c r="I47" s="1021"/>
      <c r="J47" s="1021"/>
      <c r="K47" s="1021"/>
      <c r="L47" s="1021"/>
      <c r="M47" s="1021"/>
      <c r="N47" s="1021"/>
      <c r="O47" s="1021"/>
      <c r="P47" s="1021"/>
      <c r="Q47" s="966"/>
      <c r="S47" s="313"/>
    </row>
    <row r="48" spans="1:19" ht="24.75" customHeight="1" x14ac:dyDescent="0.25">
      <c r="A48" s="184" t="s">
        <v>120</v>
      </c>
      <c r="B48" s="412">
        <v>15</v>
      </c>
      <c r="C48" s="413">
        <v>63</v>
      </c>
      <c r="D48" s="413">
        <v>48</v>
      </c>
      <c r="E48" s="413">
        <v>34</v>
      </c>
      <c r="F48" s="413">
        <v>25</v>
      </c>
      <c r="G48" s="413">
        <v>0</v>
      </c>
      <c r="H48" s="413">
        <v>7</v>
      </c>
      <c r="I48" s="414">
        <v>2705</v>
      </c>
      <c r="J48" s="413">
        <v>202</v>
      </c>
      <c r="K48" s="413">
        <v>28</v>
      </c>
      <c r="L48" s="413">
        <v>964</v>
      </c>
      <c r="M48" s="413">
        <v>284</v>
      </c>
      <c r="N48" s="413">
        <v>22</v>
      </c>
      <c r="O48" s="413">
        <v>117</v>
      </c>
      <c r="P48" s="415">
        <v>86</v>
      </c>
      <c r="Q48" s="381">
        <v>4600</v>
      </c>
      <c r="S48" s="313"/>
    </row>
    <row r="49" spans="1:19" ht="25.5" x14ac:dyDescent="0.25">
      <c r="A49" s="185" t="s">
        <v>403</v>
      </c>
      <c r="B49" s="457">
        <v>0</v>
      </c>
      <c r="C49" s="458">
        <v>2</v>
      </c>
      <c r="D49" s="458">
        <v>1</v>
      </c>
      <c r="E49" s="458">
        <v>2</v>
      </c>
      <c r="F49" s="458">
        <v>1</v>
      </c>
      <c r="G49" s="458">
        <v>0</v>
      </c>
      <c r="H49" s="458">
        <v>0</v>
      </c>
      <c r="I49" s="459">
        <v>99</v>
      </c>
      <c r="J49" s="458">
        <v>4</v>
      </c>
      <c r="K49" s="458">
        <v>0</v>
      </c>
      <c r="L49" s="458">
        <v>49</v>
      </c>
      <c r="M49" s="458">
        <v>10</v>
      </c>
      <c r="N49" s="458">
        <v>2</v>
      </c>
      <c r="O49" s="458">
        <v>2</v>
      </c>
      <c r="P49" s="460">
        <v>4</v>
      </c>
      <c r="Q49" s="382">
        <f>SUM(B49:P49)</f>
        <v>176</v>
      </c>
      <c r="S49" s="94"/>
    </row>
    <row r="50" spans="1:19" ht="39" thickBot="1" x14ac:dyDescent="0.3">
      <c r="A50" s="101" t="s">
        <v>430</v>
      </c>
      <c r="B50" s="297">
        <f>SUM(B49/B34)</f>
        <v>0</v>
      </c>
      <c r="C50" s="298">
        <f t="shared" ref="C50:P50" si="9">SUM(C49/C34)</f>
        <v>3.1746031746031744E-2</v>
      </c>
      <c r="D50" s="298">
        <f t="shared" si="9"/>
        <v>2.0833333333333332E-2</v>
      </c>
      <c r="E50" s="298">
        <f t="shared" si="9"/>
        <v>5.8823529411764705E-2</v>
      </c>
      <c r="F50" s="298">
        <f t="shared" si="9"/>
        <v>0.04</v>
      </c>
      <c r="G50" s="298">
        <v>0</v>
      </c>
      <c r="H50" s="298">
        <f t="shared" si="9"/>
        <v>0</v>
      </c>
      <c r="I50" s="298">
        <f t="shared" si="9"/>
        <v>3.6598890942698706E-2</v>
      </c>
      <c r="J50" s="298">
        <f t="shared" si="9"/>
        <v>1.9801980198019802E-2</v>
      </c>
      <c r="K50" s="298">
        <f t="shared" si="9"/>
        <v>0</v>
      </c>
      <c r="L50" s="298">
        <f t="shared" si="9"/>
        <v>5.0829875518672199E-2</v>
      </c>
      <c r="M50" s="298">
        <f t="shared" si="9"/>
        <v>3.5211267605633804E-2</v>
      </c>
      <c r="N50" s="298">
        <f t="shared" si="9"/>
        <v>9.0909090909090912E-2</v>
      </c>
      <c r="O50" s="298">
        <f t="shared" si="9"/>
        <v>1.7094017094017096E-2</v>
      </c>
      <c r="P50" s="183">
        <f t="shared" si="9"/>
        <v>4.6511627906976744E-2</v>
      </c>
      <c r="Q50" s="383">
        <f>SUM(Q49/Q38)</f>
        <v>3.826086956521739E-2</v>
      </c>
    </row>
    <row r="51" spans="1:19" x14ac:dyDescent="0.25">
      <c r="A51" s="1017" t="s">
        <v>385</v>
      </c>
      <c r="B51" s="1017"/>
      <c r="C51" s="1017"/>
      <c r="D51" s="1017"/>
      <c r="E51" s="1017"/>
      <c r="F51" s="1017"/>
      <c r="G51" s="1017"/>
      <c r="H51" s="1017"/>
      <c r="I51" s="1017"/>
      <c r="J51" s="1017"/>
      <c r="K51" s="1017"/>
      <c r="L51" s="1017"/>
      <c r="M51" s="1017"/>
      <c r="N51" s="1017"/>
      <c r="O51" s="1017"/>
      <c r="P51" s="1017"/>
      <c r="Q51" s="1017"/>
    </row>
  </sheetData>
  <sheetProtection algorithmName="SHA-512" hashValue="gmxj9073gjpvvjHhhYTcjBotMyhlKxyF5Kv8j5yUOHex2SGvUE9tllYjfNwVlawRGEG9vS0TBFmcSQ6g7yJtvw==" saltValue="19iVw7ab0SobyGXexouPdg==" spinCount="100000" sheet="1" objects="1" scenarios="1"/>
  <mergeCells count="15">
    <mergeCell ref="A26:Q26"/>
    <mergeCell ref="A1:Q1"/>
    <mergeCell ref="A17:Q17"/>
    <mergeCell ref="A22:Q22"/>
    <mergeCell ref="A2:Q2"/>
    <mergeCell ref="A8:Q8"/>
    <mergeCell ref="A12:Q12"/>
    <mergeCell ref="A4:Q4"/>
    <mergeCell ref="A51:Q51"/>
    <mergeCell ref="A28:Q28"/>
    <mergeCell ref="A33:Q33"/>
    <mergeCell ref="A37:Q37"/>
    <mergeCell ref="A42:Q42"/>
    <mergeCell ref="A47:Q47"/>
    <mergeCell ref="A29:Q29"/>
  </mergeCells>
  <printOptions horizontalCentered="1"/>
  <pageMargins left="0.2" right="0.2" top="0.81666666666666698" bottom="0.25" header="0.3" footer="0.25"/>
  <pageSetup scale="80" firstPageNumber="11" fitToHeight="0" orientation="landscape" useFirstPageNumber="1" r:id="rId1"/>
  <headerFooter>
    <oddHeader xml:space="preserve">&amp;L&amp;9
Semi-Annual Child Welfare Report&amp;C&amp;"-,Bold"&amp;14ARIZONA DEPARTMENT of CHILD SAFETY&amp;R&amp;9
January 01, 2018 through June 30, 2018      </oddHeader>
    <oddFooter>&amp;CPage &amp;P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TOC</vt:lpstr>
      <vt:lpstr>Exec Summary</vt:lpstr>
      <vt:lpstr>Semi-Annual Comparisons</vt:lpstr>
      <vt:lpstr>Reports of CAN</vt:lpstr>
      <vt:lpstr>Assigned Investigations</vt:lpstr>
      <vt:lpstr>Open Investigations</vt:lpstr>
      <vt:lpstr>Completed Investigations</vt:lpstr>
      <vt:lpstr>Safe Haven</vt:lpstr>
      <vt:lpstr>Entries</vt:lpstr>
      <vt:lpstr>OOH</vt:lpstr>
      <vt:lpstr>Case Mgt.</vt:lpstr>
      <vt:lpstr>Placement</vt:lpstr>
      <vt:lpstr>Exits</vt:lpstr>
      <vt:lpstr>Fatalities</vt:lpstr>
      <vt:lpstr>TPR</vt:lpstr>
      <vt:lpstr>Adoption-CP</vt:lpstr>
      <vt:lpstr>Adoption-Disruptions</vt:lpstr>
      <vt:lpstr>Adoption-Finalized</vt:lpstr>
      <vt:lpstr>Caseloads</vt:lpstr>
      <vt:lpstr>DCS Specialists</vt:lpstr>
      <vt:lpstr>Expenditures</vt:lpstr>
      <vt:lpstr>Training and Dependencies</vt:lpstr>
      <vt:lpstr>Title IV-E Waiver</vt:lpstr>
      <vt:lpstr>Faith-Based</vt:lpstr>
      <vt:lpstr>Metric Definition</vt:lpstr>
      <vt:lpstr>Metric Change Log</vt:lpstr>
      <vt:lpstr>DATA LIST</vt:lpstr>
      <vt:lpstr>'Semi-Annual Comparisons'!_ftn1</vt:lpstr>
      <vt:lpstr>'Semi-Annual Comparisons'!_ftn2</vt:lpstr>
      <vt:lpstr>'Semi-Annual Comparisons'!_ftnref1</vt:lpstr>
      <vt:lpstr>'Semi-Annual Comparisons'!_ftnref2</vt:lpstr>
      <vt:lpstr>'Exec Summary'!ExecutiveSummary</vt:lpstr>
      <vt:lpstr>'Adoption-CP'!Print_Area</vt:lpstr>
      <vt:lpstr>'Adoption-Disruptions'!Print_Area</vt:lpstr>
      <vt:lpstr>'Adoption-Finalized'!Print_Area</vt:lpstr>
      <vt:lpstr>'Case Mgt.'!Print_Area</vt:lpstr>
      <vt:lpstr>Caseloads!Print_Area</vt:lpstr>
      <vt:lpstr>'Completed Investigations'!Print_Area</vt:lpstr>
      <vt:lpstr>'DCS Specialists'!Print_Area</vt:lpstr>
      <vt:lpstr>Entries!Print_Area</vt:lpstr>
      <vt:lpstr>Expenditures!Print_Area</vt:lpstr>
      <vt:lpstr>Fatalities!Print_Area</vt:lpstr>
      <vt:lpstr>OOH!Print_Area</vt:lpstr>
      <vt:lpstr>'Reports of CAN'!Print_Area</vt:lpstr>
      <vt:lpstr>'Safe Haven'!Print_Area</vt:lpstr>
      <vt:lpstr>'Semi-Annual Comparisons'!Print_Area</vt:lpstr>
      <vt:lpstr>TOC!Print_Area</vt:lpstr>
      <vt:lpstr>TPR!Print_Area</vt:lpstr>
      <vt:lpstr>'Training and Dependencies'!Print_Area</vt:lpstr>
      <vt:lpstr>'Reports of CAN'!Reports</vt:lpstr>
    </vt:vector>
  </TitlesOfParts>
  <Company>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Ewy, Mark, S</dc:creator>
  <cp:lastModifiedBy>Ewy, Mark, S</cp:lastModifiedBy>
  <cp:lastPrinted>2018-10-05T23:49:17Z</cp:lastPrinted>
  <dcterms:created xsi:type="dcterms:W3CDTF">2018-05-03T15:03:05Z</dcterms:created>
  <dcterms:modified xsi:type="dcterms:W3CDTF">2018-10-30T18:40:59Z</dcterms:modified>
</cp:coreProperties>
</file>