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S:\+Correspondence Control\Reports_Documents\Reports\+Semi-Annual Child Welfare Report\March 2019\"/>
    </mc:Choice>
  </mc:AlternateContent>
  <workbookProtection workbookAlgorithmName="SHA-512" workbookHashValue="Dxz73Eub6EXmrzBOfD5otaJjmneh1Vqw1zKcU5IH5iv6JkepRSoHEY/TCnS4vy0b1SHRz5dDK3NYGP5rajNMBg==" workbookSaltValue="U3zJ8TS2W3HaVEok4x7f9A==" workbookSpinCount="100000" lockStructure="1"/>
  <bookViews>
    <workbookView xWindow="0" yWindow="0" windowWidth="28800" windowHeight="11655" tabRatio="919"/>
  </bookViews>
  <sheets>
    <sheet name="TOC" sheetId="24" r:id="rId1"/>
    <sheet name="Exec Summary" sheetId="40"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ExecutiveSummary" localSheetId="1">'Exec Summary'!$B$1</definedName>
    <definedName name="_xlnm.Print_Area" localSheetId="15">'Adoption-CP'!$A$1:$E$100</definedName>
    <definedName name="_xlnm.Print_Area" localSheetId="16">'Adoption-Disruptions'!$A$1:$C$113</definedName>
    <definedName name="_xlnm.Print_Area" localSheetId="17">'Adoption-Finalized'!$A$1:$C$44</definedName>
    <definedName name="_xlnm.Print_Area" localSheetId="4">'Assigned Investigations'!$A$1:$R$50</definedName>
    <definedName name="_xlnm.Print_Area" localSheetId="10">'Case Mgt.'!$A$1:$I$16</definedName>
    <definedName name="_xlnm.Print_Area" localSheetId="18">Caseloads!$A$1:$K$44</definedName>
    <definedName name="_xlnm.Print_Area" localSheetId="19">'DCS Specialists'!$A$48:$K$94</definedName>
    <definedName name="_xlnm.Print_Area" localSheetId="8">Entries!$A$1:$Q$75</definedName>
    <definedName name="_xlnm.Print_Area" localSheetId="1">'Exec Summary'!$B$1:$B$364</definedName>
    <definedName name="_xlnm.Print_Area" localSheetId="20">Expenditures!$A$1:$R$39</definedName>
    <definedName name="_xlnm.Print_Area" localSheetId="13">Fatalities!$A$1:$R$58</definedName>
    <definedName name="_xlnm.Print_Area" localSheetId="9">OOH!$A$1:$G$87</definedName>
    <definedName name="_xlnm.Print_Area" localSheetId="11">Placement!$A$1:$K$73</definedName>
    <definedName name="_xlnm.Print_Area" localSheetId="3">'Reports of CAN'!$A$1:$R$27</definedName>
    <definedName name="_xlnm.Print_Area" localSheetId="7">'Safe Haven'!$A$1:$L$20</definedName>
    <definedName name="_xlnm.Print_Area" localSheetId="2">'Semi-Annual Comparisons'!$A$1:$L$33</definedName>
    <definedName name="_xlnm.Print_Area" localSheetId="0">TOC!$A$1:$B$31</definedName>
    <definedName name="_xlnm.Print_Area" localSheetId="14">TPR!$A$11:$R$19</definedName>
    <definedName name="_xlnm.Print_Area" localSheetId="21">'Training and Dependencies'!$A$2:$I$45</definedName>
    <definedName name="Reports" localSheetId="3">'Reports of CAN'!$A$1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30" l="1"/>
  <c r="K70" i="33"/>
  <c r="F13" i="26" l="1"/>
  <c r="K22" i="1"/>
  <c r="G82" i="8"/>
  <c r="K19" i="1" s="1"/>
  <c r="E82" i="8"/>
  <c r="L19" i="1" s="1"/>
  <c r="K18" i="1"/>
  <c r="D25" i="5" l="1"/>
  <c r="E25" i="5"/>
  <c r="F25" i="5"/>
  <c r="G25" i="5"/>
  <c r="H25" i="5"/>
  <c r="I25" i="5"/>
  <c r="J25" i="5"/>
  <c r="K25" i="5"/>
  <c r="L25" i="5"/>
  <c r="M25" i="5"/>
  <c r="N25" i="5"/>
  <c r="O25" i="5"/>
  <c r="D79" i="8"/>
  <c r="F79" i="8"/>
  <c r="C59" i="4" l="1"/>
  <c r="D59" i="4"/>
  <c r="E59" i="4"/>
  <c r="F59" i="4"/>
  <c r="G59" i="4"/>
  <c r="H59" i="4"/>
  <c r="I59" i="4"/>
  <c r="J59" i="4"/>
  <c r="K59" i="4"/>
  <c r="L59" i="4"/>
  <c r="M59" i="4"/>
  <c r="N59" i="4"/>
  <c r="C60" i="4"/>
  <c r="D60" i="4"/>
  <c r="E60" i="4"/>
  <c r="F60" i="4"/>
  <c r="G60" i="4"/>
  <c r="H60" i="4"/>
  <c r="I60" i="4"/>
  <c r="J60" i="4"/>
  <c r="K60" i="4"/>
  <c r="L60" i="4"/>
  <c r="M60" i="4"/>
  <c r="N60" i="4"/>
  <c r="L18" i="1" l="1"/>
  <c r="K23" i="15"/>
  <c r="K22" i="15" l="1"/>
  <c r="K24" i="15" s="1"/>
  <c r="K18" i="15"/>
  <c r="K33" i="15" l="1"/>
  <c r="F44" i="30" l="1"/>
  <c r="K41" i="15" l="1"/>
  <c r="D39" i="7"/>
  <c r="E39" i="7"/>
  <c r="F39" i="7"/>
  <c r="G39" i="7"/>
  <c r="H39" i="7"/>
  <c r="I39" i="7"/>
  <c r="J39" i="7"/>
  <c r="K39" i="7"/>
  <c r="L39" i="7"/>
  <c r="M39" i="7"/>
  <c r="N39" i="7"/>
  <c r="O39" i="7"/>
  <c r="D44" i="7"/>
  <c r="E44" i="7"/>
  <c r="F44" i="7"/>
  <c r="G44" i="7"/>
  <c r="H44" i="7"/>
  <c r="I44" i="7"/>
  <c r="J44" i="7"/>
  <c r="K44" i="7"/>
  <c r="L44" i="7"/>
  <c r="M44" i="7"/>
  <c r="N44" i="7"/>
  <c r="O44" i="7"/>
  <c r="C44" i="7"/>
  <c r="D49" i="7"/>
  <c r="E49" i="7"/>
  <c r="F49" i="7"/>
  <c r="G49" i="7"/>
  <c r="H49" i="7"/>
  <c r="I49" i="7"/>
  <c r="J49" i="7"/>
  <c r="K49" i="7"/>
  <c r="L49" i="7"/>
  <c r="M49" i="7"/>
  <c r="N49" i="7"/>
  <c r="O49" i="7"/>
  <c r="P49" i="7"/>
  <c r="C49" i="7"/>
  <c r="F147" i="4" l="1"/>
  <c r="N35" i="22" l="1"/>
  <c r="M35" i="22"/>
  <c r="G35" i="22"/>
  <c r="E35" i="22"/>
  <c r="D35" i="22"/>
  <c r="P33" i="22"/>
  <c r="L33" i="22" s="1"/>
  <c r="H33" i="22"/>
  <c r="R32" i="22"/>
  <c r="H32" i="22"/>
  <c r="P31" i="22"/>
  <c r="H31" i="22"/>
  <c r="R31" i="22" s="1"/>
  <c r="H30" i="22"/>
  <c r="R30" i="22" s="1"/>
  <c r="P29" i="22"/>
  <c r="H29" i="22"/>
  <c r="B28" i="22"/>
  <c r="H28" i="22" s="1"/>
  <c r="C27" i="22"/>
  <c r="H27" i="22" s="1"/>
  <c r="L27" i="22" s="1"/>
  <c r="H26" i="22"/>
  <c r="L26" i="22" s="1"/>
  <c r="H25" i="22"/>
  <c r="R25" i="22" s="1"/>
  <c r="H24" i="22"/>
  <c r="P24" i="22" s="1"/>
  <c r="C23" i="22"/>
  <c r="C35" i="22" s="1"/>
  <c r="H22" i="22"/>
  <c r="L22" i="22" s="1"/>
  <c r="B21" i="22"/>
  <c r="H21" i="22" s="1"/>
  <c r="H20" i="22"/>
  <c r="B19" i="22"/>
  <c r="H19" i="22" s="1"/>
  <c r="R18" i="22"/>
  <c r="L18" i="22" s="1"/>
  <c r="H18" i="22"/>
  <c r="R17" i="22"/>
  <c r="H17" i="22"/>
  <c r="L16" i="22"/>
  <c r="B16" i="22"/>
  <c r="H16" i="22" s="1"/>
  <c r="B15" i="22"/>
  <c r="H15" i="22" s="1"/>
  <c r="H14" i="22"/>
  <c r="R13" i="22"/>
  <c r="H13" i="22"/>
  <c r="H12" i="22"/>
  <c r="L12" i="22" s="1"/>
  <c r="K11" i="22"/>
  <c r="J11" i="22"/>
  <c r="F11" i="22"/>
  <c r="F35" i="22" s="1"/>
  <c r="B11" i="22"/>
  <c r="P10" i="22"/>
  <c r="O10" i="22"/>
  <c r="R10" i="22" s="1"/>
  <c r="K10" i="22"/>
  <c r="J10" i="22"/>
  <c r="J35" i="22" s="1"/>
  <c r="H10" i="22"/>
  <c r="C8" i="22"/>
  <c r="H8" i="22" s="1"/>
  <c r="C47" i="22"/>
  <c r="H47" i="22" s="1"/>
  <c r="H49" i="22"/>
  <c r="L49" i="22"/>
  <c r="O49" i="22"/>
  <c r="O73" i="22" s="1"/>
  <c r="P49" i="22"/>
  <c r="F50" i="22"/>
  <c r="H50" i="22" s="1"/>
  <c r="L50" i="22"/>
  <c r="H51" i="22"/>
  <c r="L51" i="22"/>
  <c r="R51" i="22" s="1"/>
  <c r="H52" i="22"/>
  <c r="R52" i="22"/>
  <c r="B53" i="22"/>
  <c r="H53" i="22" s="1"/>
  <c r="H54" i="22"/>
  <c r="L54" i="22"/>
  <c r="H55" i="22"/>
  <c r="R55" i="22"/>
  <c r="H56" i="22"/>
  <c r="L56" i="22"/>
  <c r="B57" i="22"/>
  <c r="H57" i="22" s="1"/>
  <c r="H58" i="22"/>
  <c r="B59" i="22"/>
  <c r="H59" i="22" s="1"/>
  <c r="H60" i="22"/>
  <c r="L60" i="22" s="1"/>
  <c r="C61" i="22"/>
  <c r="H61" i="22" s="1"/>
  <c r="H62" i="22"/>
  <c r="P62" i="22" s="1"/>
  <c r="B63" i="22"/>
  <c r="H63" i="22" s="1"/>
  <c r="H64" i="22"/>
  <c r="L64" i="22" s="1"/>
  <c r="C65" i="22"/>
  <c r="H65" i="22" s="1"/>
  <c r="L65" i="22" s="1"/>
  <c r="B66" i="22"/>
  <c r="H66" i="22" s="1"/>
  <c r="C67" i="22"/>
  <c r="H67" i="22"/>
  <c r="P67" i="22"/>
  <c r="H68" i="22"/>
  <c r="K68" i="22" s="1"/>
  <c r="K73" i="22" s="1"/>
  <c r="H69" i="22"/>
  <c r="P69" i="22"/>
  <c r="H70" i="22"/>
  <c r="R70" i="22"/>
  <c r="H71" i="22"/>
  <c r="L71" i="22"/>
  <c r="D73" i="22"/>
  <c r="E73" i="22"/>
  <c r="G73" i="22"/>
  <c r="J73" i="22"/>
  <c r="M73" i="22"/>
  <c r="N73" i="22"/>
  <c r="L29" i="22" l="1"/>
  <c r="B35" i="22"/>
  <c r="L10" i="22"/>
  <c r="P35" i="22"/>
  <c r="K35" i="22"/>
  <c r="H23" i="22"/>
  <c r="H11" i="22"/>
  <c r="O35" i="22"/>
  <c r="L67" i="22"/>
  <c r="P73" i="22"/>
  <c r="C73" i="22"/>
  <c r="R49" i="22"/>
  <c r="L73" i="22"/>
  <c r="R69" i="22"/>
  <c r="R50" i="22"/>
  <c r="R54" i="22"/>
  <c r="H73" i="22"/>
  <c r="F73" i="22"/>
  <c r="B73" i="22"/>
  <c r="J47" i="22" l="1"/>
  <c r="L11" i="22"/>
  <c r="L35" i="22" s="1"/>
  <c r="O8" i="22" s="1"/>
  <c r="H35" i="22"/>
  <c r="K47" i="22"/>
  <c r="L47" i="22"/>
  <c r="N47" i="22"/>
  <c r="M47" i="22"/>
  <c r="O47" i="22"/>
  <c r="P47" i="22"/>
  <c r="R73" i="22"/>
  <c r="F75" i="22" s="1"/>
  <c r="H75" i="22" l="1"/>
  <c r="R35" i="22"/>
  <c r="L8" i="22"/>
  <c r="K8" i="22"/>
  <c r="M8" i="22"/>
  <c r="P8" i="22"/>
  <c r="N8" i="22"/>
  <c r="J8" i="22"/>
  <c r="R47" i="22"/>
  <c r="D75" i="22"/>
  <c r="M75" i="22"/>
  <c r="R75" i="22"/>
  <c r="E75" i="22"/>
  <c r="K75" i="22"/>
  <c r="N75" i="22"/>
  <c r="P75" i="22"/>
  <c r="L75" i="22"/>
  <c r="G75" i="22"/>
  <c r="J75" i="22"/>
  <c r="O75" i="22"/>
  <c r="C75" i="22"/>
  <c r="B75" i="22"/>
  <c r="R37" i="22" l="1"/>
  <c r="G37" i="22"/>
  <c r="N37" i="22"/>
  <c r="J37" i="22"/>
  <c r="E37" i="22"/>
  <c r="D37" i="22"/>
  <c r="M37" i="22"/>
  <c r="K37" i="22"/>
  <c r="B37" i="22"/>
  <c r="C37" i="22"/>
  <c r="P37" i="22"/>
  <c r="F37" i="22"/>
  <c r="O37" i="22"/>
  <c r="R8" i="22"/>
  <c r="H37" i="22"/>
  <c r="L37" i="22"/>
  <c r="L24" i="1" l="1"/>
  <c r="L25" i="1" s="1"/>
  <c r="L22" i="1"/>
  <c r="L17" i="1"/>
  <c r="L15" i="1"/>
  <c r="L13" i="1"/>
  <c r="N74" i="10"/>
  <c r="B64" i="12"/>
  <c r="D57" i="8"/>
  <c r="E54" i="33" l="1"/>
  <c r="F54" i="33"/>
  <c r="G54" i="33"/>
  <c r="H54" i="33"/>
  <c r="I54" i="33"/>
  <c r="J54" i="33"/>
  <c r="D54" i="33"/>
  <c r="D55" i="33" s="1"/>
  <c r="D75" i="33" l="1"/>
  <c r="E75" i="33"/>
  <c r="F75" i="33"/>
  <c r="G75" i="33"/>
  <c r="H75" i="33"/>
  <c r="I75" i="33"/>
  <c r="J75" i="33"/>
  <c r="D65" i="33"/>
  <c r="E65" i="33"/>
  <c r="F65" i="33"/>
  <c r="G65" i="33"/>
  <c r="H65" i="33"/>
  <c r="I65" i="33"/>
  <c r="J65" i="33"/>
  <c r="K75" i="33" l="1"/>
  <c r="B65" i="11"/>
  <c r="B73" i="11"/>
  <c r="C57" i="11" l="1"/>
  <c r="F81" i="8"/>
  <c r="Q103" i="4" l="1"/>
  <c r="P103" i="4"/>
  <c r="O103" i="4"/>
  <c r="N103" i="4"/>
  <c r="M103" i="4"/>
  <c r="L103" i="4"/>
  <c r="K103" i="4"/>
  <c r="J103" i="4"/>
  <c r="I103" i="4"/>
  <c r="H103" i="4"/>
  <c r="G103" i="4"/>
  <c r="F103" i="4"/>
  <c r="E103" i="4"/>
  <c r="D103" i="4"/>
  <c r="C103" i="4"/>
  <c r="Q102" i="4"/>
  <c r="P102" i="4"/>
  <c r="O102" i="4"/>
  <c r="N102" i="4"/>
  <c r="M102" i="4"/>
  <c r="L102" i="4"/>
  <c r="K102" i="4"/>
  <c r="J102" i="4"/>
  <c r="I102" i="4"/>
  <c r="H102" i="4"/>
  <c r="G102" i="4"/>
  <c r="F102" i="4"/>
  <c r="E102" i="4"/>
  <c r="D102" i="4"/>
  <c r="C102" i="4"/>
  <c r="Q101" i="4"/>
  <c r="P101" i="4"/>
  <c r="O101" i="4"/>
  <c r="N101" i="4"/>
  <c r="M101" i="4"/>
  <c r="L101" i="4"/>
  <c r="K101" i="4"/>
  <c r="J101" i="4"/>
  <c r="I101" i="4"/>
  <c r="H101" i="4"/>
  <c r="G101" i="4"/>
  <c r="F101" i="4"/>
  <c r="E101" i="4"/>
  <c r="D101" i="4"/>
  <c r="C101" i="4"/>
  <c r="Q61" i="4"/>
  <c r="P61" i="4"/>
  <c r="O61" i="4"/>
  <c r="N61" i="4"/>
  <c r="M61" i="4"/>
  <c r="L61" i="4"/>
  <c r="K61" i="4"/>
  <c r="J61" i="4"/>
  <c r="I61" i="4"/>
  <c r="H61" i="4"/>
  <c r="G61" i="4"/>
  <c r="F61" i="4"/>
  <c r="E61" i="4"/>
  <c r="D61" i="4"/>
  <c r="C61" i="4"/>
  <c r="Q60" i="4"/>
  <c r="P60" i="4"/>
  <c r="O60" i="4"/>
  <c r="Q59" i="4"/>
  <c r="P59" i="4"/>
  <c r="O59" i="4"/>
  <c r="P32" i="3"/>
  <c r="N6" i="2"/>
  <c r="L6" i="2"/>
  <c r="J6" i="2"/>
  <c r="H6" i="2"/>
  <c r="F6" i="2"/>
  <c r="D6" i="2"/>
  <c r="N5" i="2"/>
  <c r="L5" i="2"/>
  <c r="J5" i="2"/>
  <c r="H5" i="2"/>
  <c r="F5" i="2"/>
  <c r="D5" i="2"/>
  <c r="R59" i="4" l="1"/>
  <c r="L5" i="1" s="1"/>
  <c r="R61" i="4"/>
  <c r="R60" i="4"/>
  <c r="R102" i="4"/>
  <c r="R101" i="4"/>
  <c r="R103" i="4"/>
  <c r="K44" i="33"/>
  <c r="K43" i="33"/>
  <c r="J28" i="33"/>
  <c r="J34" i="33" s="1"/>
  <c r="J33" i="33" s="1"/>
  <c r="I28" i="33"/>
  <c r="I34" i="33" s="1"/>
  <c r="I33" i="33" s="1"/>
  <c r="H28" i="33"/>
  <c r="H34" i="33" s="1"/>
  <c r="H33" i="33" s="1"/>
  <c r="G28" i="33"/>
  <c r="G34" i="33" s="1"/>
  <c r="G33" i="33" s="1"/>
  <c r="F28" i="33"/>
  <c r="F34" i="33" s="1"/>
  <c r="F33" i="33" s="1"/>
  <c r="E28" i="33"/>
  <c r="E34" i="33" s="1"/>
  <c r="E33" i="33" s="1"/>
  <c r="D28" i="33"/>
  <c r="D34" i="33" s="1"/>
  <c r="D33" i="33" s="1"/>
  <c r="K27" i="33"/>
  <c r="K26" i="33"/>
  <c r="K25" i="33"/>
  <c r="K24" i="33"/>
  <c r="K23" i="33"/>
  <c r="J18" i="33"/>
  <c r="I18" i="33"/>
  <c r="H18" i="33"/>
  <c r="G18" i="33"/>
  <c r="F18" i="33"/>
  <c r="E18" i="33"/>
  <c r="D18" i="33"/>
  <c r="K17" i="33"/>
  <c r="K16" i="33"/>
  <c r="K15" i="33"/>
  <c r="K14" i="33"/>
  <c r="K13" i="33"/>
  <c r="J8" i="33"/>
  <c r="I8" i="33"/>
  <c r="H8" i="33"/>
  <c r="G8" i="33"/>
  <c r="F8" i="33"/>
  <c r="E8" i="33"/>
  <c r="D8" i="33"/>
  <c r="K6" i="33"/>
  <c r="K5" i="33"/>
  <c r="K4" i="33"/>
  <c r="K91" i="33"/>
  <c r="K90" i="33"/>
  <c r="K74" i="33"/>
  <c r="K73" i="33"/>
  <c r="K72" i="33"/>
  <c r="K71" i="33"/>
  <c r="K64" i="33"/>
  <c r="K63" i="33"/>
  <c r="K62" i="33"/>
  <c r="K61" i="33"/>
  <c r="K60" i="33"/>
  <c r="J55" i="33"/>
  <c r="I55" i="33"/>
  <c r="H55" i="33"/>
  <c r="G55" i="33"/>
  <c r="F55" i="33"/>
  <c r="E55" i="33"/>
  <c r="K55" i="33" s="1"/>
  <c r="K53" i="33"/>
  <c r="K52" i="33"/>
  <c r="K51" i="33"/>
  <c r="K92" i="33" l="1"/>
  <c r="K45" i="33"/>
  <c r="S103" i="4"/>
  <c r="K7" i="33"/>
  <c r="K8" i="33" s="1"/>
  <c r="K65" i="33"/>
  <c r="K18" i="33"/>
  <c r="K28" i="33"/>
  <c r="K34" i="33" s="1"/>
  <c r="K33" i="33" s="1"/>
  <c r="K54" i="33"/>
  <c r="K81" i="33" s="1"/>
  <c r="G14" i="15" l="1"/>
  <c r="F14" i="15"/>
  <c r="E14" i="15"/>
  <c r="D14" i="15"/>
  <c r="C14" i="15"/>
  <c r="K14" i="15" s="1"/>
  <c r="K13" i="15"/>
  <c r="K12" i="15"/>
  <c r="G10" i="15"/>
  <c r="F10" i="15"/>
  <c r="E10" i="15"/>
  <c r="D10" i="15"/>
  <c r="C10" i="15"/>
  <c r="K10" i="15" s="1"/>
  <c r="K9" i="15"/>
  <c r="K8" i="15"/>
  <c r="J6" i="15"/>
  <c r="I6" i="15"/>
  <c r="G6" i="15"/>
  <c r="F6" i="15"/>
  <c r="E6" i="15"/>
  <c r="D6" i="15"/>
  <c r="C6" i="15"/>
  <c r="K6" i="15" s="1"/>
  <c r="K5" i="15"/>
  <c r="K4" i="15"/>
  <c r="G28" i="15"/>
  <c r="F28" i="15"/>
  <c r="E28" i="15"/>
  <c r="D28" i="15"/>
  <c r="C28" i="15"/>
  <c r="K27" i="15"/>
  <c r="K26" i="15"/>
  <c r="G24" i="15"/>
  <c r="F24" i="15"/>
  <c r="E24" i="15"/>
  <c r="D24" i="15"/>
  <c r="C24" i="15"/>
  <c r="J20" i="15"/>
  <c r="I20" i="15"/>
  <c r="G20" i="15"/>
  <c r="F20" i="15"/>
  <c r="E20" i="15"/>
  <c r="D20" i="15"/>
  <c r="C20" i="15"/>
  <c r="K19" i="15"/>
  <c r="K20" i="15" s="1"/>
  <c r="B58" i="13"/>
  <c r="C55" i="13" s="1"/>
  <c r="B53" i="13"/>
  <c r="C50" i="13" s="1"/>
  <c r="B35" i="13"/>
  <c r="B30" i="13"/>
  <c r="B38" i="12"/>
  <c r="C38" i="12" s="1"/>
  <c r="B32" i="12"/>
  <c r="C31" i="12" s="1"/>
  <c r="B27" i="12"/>
  <c r="C26" i="12" s="1"/>
  <c r="B21" i="12"/>
  <c r="C19" i="12" s="1"/>
  <c r="B13" i="12"/>
  <c r="C11" i="12" s="1"/>
  <c r="B76" i="12"/>
  <c r="B69" i="12"/>
  <c r="C67" i="12" s="1"/>
  <c r="C63" i="12"/>
  <c r="B58" i="12"/>
  <c r="C55" i="12" s="1"/>
  <c r="B50" i="12"/>
  <c r="C50" i="12" s="1"/>
  <c r="C44" i="12" l="1"/>
  <c r="C68" i="12"/>
  <c r="C17" i="12"/>
  <c r="K28" i="15"/>
  <c r="C76" i="12"/>
  <c r="C73" i="12"/>
  <c r="C46" i="12"/>
  <c r="C23" i="12"/>
  <c r="C27" i="12" s="1"/>
  <c r="C27" i="13"/>
  <c r="L28" i="1"/>
  <c r="C57" i="13"/>
  <c r="C72" i="12"/>
  <c r="C75" i="12"/>
  <c r="C53" i="12"/>
  <c r="C49" i="12"/>
  <c r="C45" i="12"/>
  <c r="C20" i="12"/>
  <c r="C5" i="12"/>
  <c r="C24" i="12"/>
  <c r="C9" i="12"/>
  <c r="C25" i="12"/>
  <c r="C12" i="12"/>
  <c r="C37" i="12"/>
  <c r="C28" i="13"/>
  <c r="C29" i="13"/>
  <c r="C26" i="13"/>
  <c r="C49" i="13"/>
  <c r="C51" i="13"/>
  <c r="C56" i="13"/>
  <c r="C33" i="13"/>
  <c r="C34" i="13"/>
  <c r="C34" i="12"/>
  <c r="C8" i="12"/>
  <c r="C16" i="12"/>
  <c r="C36" i="12"/>
  <c r="C29" i="12"/>
  <c r="C32" i="12" s="1"/>
  <c r="C6" i="12"/>
  <c r="C10" i="12"/>
  <c r="C13" i="12"/>
  <c r="C18" i="12"/>
  <c r="C30" i="12"/>
  <c r="C7" i="12"/>
  <c r="C15" i="12"/>
  <c r="C21" i="12" s="1"/>
  <c r="C35" i="12"/>
  <c r="C54" i="12"/>
  <c r="C56" i="12"/>
  <c r="C43" i="12"/>
  <c r="C52" i="12"/>
  <c r="C57" i="12"/>
  <c r="C74" i="12"/>
  <c r="C48" i="12"/>
  <c r="C60" i="12"/>
  <c r="C61" i="12"/>
  <c r="C62" i="12"/>
  <c r="C66" i="12"/>
  <c r="C69" i="12" s="1"/>
  <c r="C42" i="12"/>
  <c r="C47" i="12"/>
  <c r="C71" i="12"/>
  <c r="P9" i="27"/>
  <c r="O9" i="27"/>
  <c r="N9" i="27"/>
  <c r="M9" i="27"/>
  <c r="L9" i="27"/>
  <c r="K9" i="27"/>
  <c r="J9" i="27"/>
  <c r="I9" i="27"/>
  <c r="H9" i="27"/>
  <c r="G9" i="27"/>
  <c r="F9" i="27"/>
  <c r="E9" i="27"/>
  <c r="D9" i="27"/>
  <c r="C9" i="27"/>
  <c r="B9" i="27"/>
  <c r="Q8" i="27"/>
  <c r="Q7" i="27"/>
  <c r="Q6" i="27"/>
  <c r="Q5" i="27"/>
  <c r="Q4" i="27"/>
  <c r="P35" i="10"/>
  <c r="Q35" i="10" s="1"/>
  <c r="N35" i="10"/>
  <c r="O34" i="10" s="1"/>
  <c r="L35" i="10"/>
  <c r="M35" i="10" s="1"/>
  <c r="J35" i="10"/>
  <c r="H35" i="10"/>
  <c r="I35" i="10" s="1"/>
  <c r="F35" i="10"/>
  <c r="G33" i="10" s="1"/>
  <c r="D35" i="10"/>
  <c r="E34" i="10" s="1"/>
  <c r="B35" i="10"/>
  <c r="R34" i="10"/>
  <c r="R33" i="10"/>
  <c r="E33" i="10"/>
  <c r="R32" i="10"/>
  <c r="S32" i="10" s="1"/>
  <c r="R31" i="10"/>
  <c r="M31" i="10"/>
  <c r="K31" i="10"/>
  <c r="E31" i="10"/>
  <c r="E35" i="10" s="1"/>
  <c r="P29" i="10"/>
  <c r="Q27" i="10" s="1"/>
  <c r="N29" i="10"/>
  <c r="O24" i="10" s="1"/>
  <c r="L29" i="10"/>
  <c r="J29" i="10"/>
  <c r="K28" i="10" s="1"/>
  <c r="H29" i="10"/>
  <c r="I25" i="10" s="1"/>
  <c r="F29" i="10"/>
  <c r="G28" i="10" s="1"/>
  <c r="D29" i="10"/>
  <c r="E28" i="10" s="1"/>
  <c r="B29" i="10"/>
  <c r="C23" i="10" s="1"/>
  <c r="C29" i="10" s="1"/>
  <c r="R28" i="10"/>
  <c r="O28" i="10"/>
  <c r="M28" i="10"/>
  <c r="R27" i="10"/>
  <c r="O27" i="10"/>
  <c r="R26" i="10"/>
  <c r="G26" i="10"/>
  <c r="R25" i="10"/>
  <c r="G25" i="10"/>
  <c r="R24" i="10"/>
  <c r="R23" i="10"/>
  <c r="Q23" i="10"/>
  <c r="Q29" i="10" s="1"/>
  <c r="P21" i="10"/>
  <c r="Q18" i="10" s="1"/>
  <c r="N21" i="10"/>
  <c r="O19" i="10" s="1"/>
  <c r="L21" i="10"/>
  <c r="M15" i="10" s="1"/>
  <c r="M21" i="10" s="1"/>
  <c r="J21" i="10"/>
  <c r="K19" i="10" s="1"/>
  <c r="H21" i="10"/>
  <c r="I20" i="10" s="1"/>
  <c r="F21" i="10"/>
  <c r="G20" i="10" s="1"/>
  <c r="D21" i="10"/>
  <c r="E15" i="10" s="1"/>
  <c r="E21" i="10" s="1"/>
  <c r="B21" i="10"/>
  <c r="C18" i="10" s="1"/>
  <c r="R20" i="10"/>
  <c r="R19" i="10"/>
  <c r="G19" i="10"/>
  <c r="R18" i="10"/>
  <c r="R17" i="10"/>
  <c r="R16" i="10"/>
  <c r="R15" i="10"/>
  <c r="C15" i="10"/>
  <c r="C21" i="10" s="1"/>
  <c r="P13" i="10"/>
  <c r="Q11" i="10" s="1"/>
  <c r="N13" i="10"/>
  <c r="O6" i="10" s="1"/>
  <c r="L13" i="10"/>
  <c r="J13" i="10"/>
  <c r="K11" i="10" s="1"/>
  <c r="H13" i="10"/>
  <c r="I9" i="10" s="1"/>
  <c r="F13" i="10"/>
  <c r="G8" i="10" s="1"/>
  <c r="D13" i="10"/>
  <c r="E12" i="10" s="1"/>
  <c r="B13" i="10"/>
  <c r="C8" i="10" s="1"/>
  <c r="R12" i="10"/>
  <c r="O12" i="10"/>
  <c r="R11" i="10"/>
  <c r="O11" i="10"/>
  <c r="I11" i="10"/>
  <c r="R10" i="10"/>
  <c r="R9" i="10"/>
  <c r="R8" i="10"/>
  <c r="R7" i="10"/>
  <c r="R6" i="10"/>
  <c r="R5" i="10"/>
  <c r="I23" i="25"/>
  <c r="H23" i="25"/>
  <c r="G23" i="25"/>
  <c r="F23" i="25"/>
  <c r="E23" i="25"/>
  <c r="D23" i="25"/>
  <c r="C23" i="25"/>
  <c r="B23" i="25"/>
  <c r="B24" i="25" s="1"/>
  <c r="J24" i="25" s="1"/>
  <c r="J22" i="25"/>
  <c r="J21" i="25"/>
  <c r="J20" i="25"/>
  <c r="J19" i="25"/>
  <c r="J18" i="25"/>
  <c r="J17" i="25"/>
  <c r="J16" i="25"/>
  <c r="J15" i="25"/>
  <c r="J14" i="25"/>
  <c r="J13" i="25"/>
  <c r="J12" i="25"/>
  <c r="J11" i="25"/>
  <c r="J10" i="25"/>
  <c r="J9" i="25"/>
  <c r="J8" i="25"/>
  <c r="J7" i="25"/>
  <c r="J6" i="25"/>
  <c r="J5" i="25"/>
  <c r="J4" i="25"/>
  <c r="G14" i="26"/>
  <c r="G7" i="26"/>
  <c r="G6" i="26"/>
  <c r="E14" i="26"/>
  <c r="L23" i="1" s="1"/>
  <c r="E7" i="26"/>
  <c r="L16" i="1" s="1"/>
  <c r="E6" i="26"/>
  <c r="L14" i="1" s="1"/>
  <c r="C14" i="26"/>
  <c r="C7" i="26"/>
  <c r="C6" i="26"/>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O10" i="7" s="1"/>
  <c r="Q5" i="7"/>
  <c r="P6" i="7" s="1"/>
  <c r="P75" i="7"/>
  <c r="O75" i="7"/>
  <c r="N75" i="7"/>
  <c r="M75" i="7"/>
  <c r="L75" i="7"/>
  <c r="K75" i="7"/>
  <c r="J75" i="7"/>
  <c r="I75" i="7"/>
  <c r="H75" i="7"/>
  <c r="F75" i="7"/>
  <c r="E75" i="7"/>
  <c r="D75" i="7"/>
  <c r="C75" i="7"/>
  <c r="B75" i="7"/>
  <c r="P70" i="7"/>
  <c r="O70" i="7"/>
  <c r="N70" i="7"/>
  <c r="M70" i="7"/>
  <c r="L70" i="7"/>
  <c r="K70" i="7"/>
  <c r="J70" i="7"/>
  <c r="I70" i="7"/>
  <c r="H70" i="7"/>
  <c r="F70" i="7"/>
  <c r="E70" i="7"/>
  <c r="D70" i="7"/>
  <c r="C70" i="7"/>
  <c r="B70" i="7"/>
  <c r="P65" i="7"/>
  <c r="O65" i="7"/>
  <c r="N65" i="7"/>
  <c r="M65" i="7"/>
  <c r="L65" i="7"/>
  <c r="K65" i="7"/>
  <c r="J65" i="7"/>
  <c r="I65" i="7"/>
  <c r="H65" i="7"/>
  <c r="F65" i="7"/>
  <c r="E65" i="7"/>
  <c r="D65" i="7"/>
  <c r="C65" i="7"/>
  <c r="B65" i="7"/>
  <c r="B49" i="7"/>
  <c r="P44" i="7"/>
  <c r="B44" i="7"/>
  <c r="P39" i="7"/>
  <c r="C39" i="7"/>
  <c r="B39" i="7"/>
  <c r="Q40" i="4"/>
  <c r="P40" i="4"/>
  <c r="O40" i="4"/>
  <c r="N40" i="4"/>
  <c r="M40" i="4"/>
  <c r="L40" i="4"/>
  <c r="K40" i="4"/>
  <c r="J40" i="4"/>
  <c r="I40" i="4"/>
  <c r="H40" i="4"/>
  <c r="G40" i="4"/>
  <c r="F40" i="4"/>
  <c r="E40" i="4"/>
  <c r="D40" i="4"/>
  <c r="C40" i="4"/>
  <c r="Q39" i="4"/>
  <c r="P39" i="4"/>
  <c r="O39" i="4"/>
  <c r="N39" i="4"/>
  <c r="M39" i="4"/>
  <c r="L39" i="4"/>
  <c r="K39" i="4"/>
  <c r="J39" i="4"/>
  <c r="I39" i="4"/>
  <c r="H39" i="4"/>
  <c r="G39" i="4"/>
  <c r="F39" i="4"/>
  <c r="E39" i="4"/>
  <c r="D39" i="4"/>
  <c r="C39" i="4"/>
  <c r="Q38" i="4"/>
  <c r="P38" i="4"/>
  <c r="O38" i="4"/>
  <c r="N38" i="4"/>
  <c r="M38" i="4"/>
  <c r="L38" i="4"/>
  <c r="K38" i="4"/>
  <c r="J38" i="4"/>
  <c r="I38" i="4"/>
  <c r="H38" i="4"/>
  <c r="G38" i="4"/>
  <c r="F38" i="4"/>
  <c r="E38" i="4"/>
  <c r="D38" i="4"/>
  <c r="C38" i="4"/>
  <c r="R37" i="4"/>
  <c r="R36" i="4"/>
  <c r="R35" i="4"/>
  <c r="R34" i="4"/>
  <c r="R33" i="4"/>
  <c r="R32" i="4"/>
  <c r="R31" i="4"/>
  <c r="R30" i="4"/>
  <c r="R29" i="4"/>
  <c r="R28" i="4"/>
  <c r="R27" i="4"/>
  <c r="R26" i="4"/>
  <c r="R24" i="4"/>
  <c r="R23" i="4"/>
  <c r="R22" i="4"/>
  <c r="R21" i="4"/>
  <c r="R20" i="4"/>
  <c r="R19" i="4"/>
  <c r="R18" i="4"/>
  <c r="R17" i="4"/>
  <c r="R16" i="4"/>
  <c r="R15" i="4"/>
  <c r="R14" i="4"/>
  <c r="R13" i="4"/>
  <c r="R12" i="4"/>
  <c r="R11" i="4"/>
  <c r="R10" i="4"/>
  <c r="Q168" i="4"/>
  <c r="P168" i="4"/>
  <c r="O168" i="4"/>
  <c r="N168" i="4"/>
  <c r="M168" i="4"/>
  <c r="L168" i="4"/>
  <c r="K168" i="4"/>
  <c r="J168" i="4"/>
  <c r="I168" i="4"/>
  <c r="G168" i="4"/>
  <c r="F168" i="4"/>
  <c r="E168" i="4"/>
  <c r="D168" i="4"/>
  <c r="C168" i="4"/>
  <c r="Q167" i="4"/>
  <c r="P167" i="4"/>
  <c r="O167" i="4"/>
  <c r="N167" i="4"/>
  <c r="M167" i="4"/>
  <c r="L167" i="4"/>
  <c r="K167" i="4"/>
  <c r="J167" i="4"/>
  <c r="I167" i="4"/>
  <c r="G167" i="4"/>
  <c r="F167" i="4"/>
  <c r="E167" i="4"/>
  <c r="D167" i="4"/>
  <c r="C167" i="4"/>
  <c r="Q166" i="4"/>
  <c r="P166" i="4"/>
  <c r="O166" i="4"/>
  <c r="N166" i="4"/>
  <c r="M166" i="4"/>
  <c r="L166" i="4"/>
  <c r="K166" i="4"/>
  <c r="J166" i="4"/>
  <c r="I166" i="4"/>
  <c r="G166" i="4"/>
  <c r="F166" i="4"/>
  <c r="E166" i="4"/>
  <c r="D166" i="4"/>
  <c r="C166" i="4"/>
  <c r="P149" i="4"/>
  <c r="O149" i="4"/>
  <c r="M149" i="4"/>
  <c r="L149" i="4"/>
  <c r="K149" i="4"/>
  <c r="J149" i="4"/>
  <c r="G149" i="4"/>
  <c r="F149" i="4"/>
  <c r="D149" i="4"/>
  <c r="Q148" i="4"/>
  <c r="P148" i="4"/>
  <c r="O148" i="4"/>
  <c r="N148" i="4"/>
  <c r="M148" i="4"/>
  <c r="L148" i="4"/>
  <c r="K148" i="4"/>
  <c r="J148" i="4"/>
  <c r="I148" i="4"/>
  <c r="G148" i="4"/>
  <c r="F148" i="4"/>
  <c r="E148" i="4"/>
  <c r="D148" i="4"/>
  <c r="C148" i="4"/>
  <c r="Q147" i="4"/>
  <c r="P147" i="4"/>
  <c r="O147" i="4"/>
  <c r="N147" i="4"/>
  <c r="M147" i="4"/>
  <c r="L147" i="4"/>
  <c r="K147" i="4"/>
  <c r="J147" i="4"/>
  <c r="I147" i="4"/>
  <c r="G147" i="4"/>
  <c r="E147" i="4"/>
  <c r="D147" i="4"/>
  <c r="C147" i="4"/>
  <c r="Q106" i="4"/>
  <c r="P106" i="4"/>
  <c r="O106" i="4"/>
  <c r="N106" i="4"/>
  <c r="M106" i="4"/>
  <c r="L106" i="4"/>
  <c r="K106" i="4"/>
  <c r="J106" i="4"/>
  <c r="I106" i="4"/>
  <c r="G106" i="4"/>
  <c r="F106" i="4"/>
  <c r="E106" i="4"/>
  <c r="D106" i="4"/>
  <c r="C106" i="4"/>
  <c r="Q105" i="4"/>
  <c r="P105" i="4"/>
  <c r="O105" i="4"/>
  <c r="N105" i="4"/>
  <c r="M105" i="4"/>
  <c r="L105" i="4"/>
  <c r="K105" i="4"/>
  <c r="J105" i="4"/>
  <c r="I105" i="4"/>
  <c r="G105" i="4"/>
  <c r="F105" i="4"/>
  <c r="E105" i="4"/>
  <c r="D105" i="4"/>
  <c r="C105" i="4"/>
  <c r="Q104" i="4"/>
  <c r="P104" i="4"/>
  <c r="O104" i="4"/>
  <c r="N104" i="4"/>
  <c r="M104" i="4"/>
  <c r="L104" i="4"/>
  <c r="K104" i="4"/>
  <c r="J104" i="4"/>
  <c r="I104" i="4"/>
  <c r="G104" i="4"/>
  <c r="F104" i="4"/>
  <c r="E104" i="4"/>
  <c r="D104" i="4"/>
  <c r="C104" i="4"/>
  <c r="I5" i="10" l="1"/>
  <c r="I13" i="10" s="1"/>
  <c r="K8" i="10"/>
  <c r="K25" i="10"/>
  <c r="Q34" i="10"/>
  <c r="G10" i="10"/>
  <c r="G18" i="10"/>
  <c r="K23" i="1"/>
  <c r="C7" i="10"/>
  <c r="G12" i="10"/>
  <c r="K17" i="10"/>
  <c r="C9" i="10"/>
  <c r="K6" i="10"/>
  <c r="K16" i="10"/>
  <c r="M10" i="10"/>
  <c r="M8" i="10"/>
  <c r="E19" i="10"/>
  <c r="E17" i="10"/>
  <c r="M24" i="10"/>
  <c r="M26" i="10"/>
  <c r="M6" i="10"/>
  <c r="Q15" i="7"/>
  <c r="G6" i="10"/>
  <c r="G9" i="10"/>
  <c r="G24" i="10"/>
  <c r="Q25" i="7"/>
  <c r="I7" i="10"/>
  <c r="G11" i="10"/>
  <c r="R13" i="10"/>
  <c r="S8" i="10" s="1"/>
  <c r="I16" i="10"/>
  <c r="G23" i="10"/>
  <c r="G29" i="10" s="1"/>
  <c r="G27" i="10"/>
  <c r="Q32" i="10"/>
  <c r="I34" i="10"/>
  <c r="G43" i="4"/>
  <c r="C58" i="13"/>
  <c r="S20" i="4"/>
  <c r="H43" i="4"/>
  <c r="L43" i="4"/>
  <c r="P43" i="4"/>
  <c r="S24" i="4"/>
  <c r="S29" i="4"/>
  <c r="S32" i="4"/>
  <c r="S10" i="4"/>
  <c r="S21" i="4"/>
  <c r="C35" i="13"/>
  <c r="C30" i="13"/>
  <c r="C58" i="12"/>
  <c r="Q9" i="27"/>
  <c r="B10" i="27" s="1"/>
  <c r="C53" i="13"/>
  <c r="C64" i="12"/>
  <c r="C10" i="27"/>
  <c r="H10" i="27"/>
  <c r="Q5" i="10"/>
  <c r="Q13" i="10" s="1"/>
  <c r="C10" i="10"/>
  <c r="C11" i="10"/>
  <c r="O15" i="10"/>
  <c r="O21" i="10" s="1"/>
  <c r="I18" i="10"/>
  <c r="G34" i="10"/>
  <c r="G35" i="10"/>
  <c r="C5" i="10"/>
  <c r="C13" i="10" s="1"/>
  <c r="K7" i="10"/>
  <c r="O16" i="10"/>
  <c r="O17" i="10"/>
  <c r="K18" i="10"/>
  <c r="K20" i="10"/>
  <c r="G31" i="10"/>
  <c r="G32" i="10"/>
  <c r="G5" i="10"/>
  <c r="G13" i="10" s="1"/>
  <c r="C6" i="10"/>
  <c r="S6" i="10"/>
  <c r="K9" i="10"/>
  <c r="C12" i="10"/>
  <c r="K15" i="10"/>
  <c r="K21" i="10" s="1"/>
  <c r="C16" i="10"/>
  <c r="O20" i="10"/>
  <c r="K23" i="10"/>
  <c r="K29" i="10" s="1"/>
  <c r="K24" i="10"/>
  <c r="K26" i="10"/>
  <c r="K27" i="10"/>
  <c r="C28" i="10"/>
  <c r="I32" i="10"/>
  <c r="M33" i="10"/>
  <c r="R35" i="10"/>
  <c r="S35" i="10" s="1"/>
  <c r="E11" i="10"/>
  <c r="E9" i="10"/>
  <c r="E7" i="10"/>
  <c r="E5" i="10"/>
  <c r="E13" i="10" s="1"/>
  <c r="Q19" i="10"/>
  <c r="Q17" i="10"/>
  <c r="Q15" i="10"/>
  <c r="Q21" i="10" s="1"/>
  <c r="I28" i="10"/>
  <c r="I26" i="10"/>
  <c r="I24" i="10"/>
  <c r="R29" i="10"/>
  <c r="S26" i="10" s="1"/>
  <c r="C34" i="10"/>
  <c r="C32" i="10"/>
  <c r="S5" i="10"/>
  <c r="S13" i="10" s="1"/>
  <c r="O9" i="10"/>
  <c r="E10" i="10"/>
  <c r="O10" i="10"/>
  <c r="Q12" i="10"/>
  <c r="Q10" i="10"/>
  <c r="Q8" i="10"/>
  <c r="Q6" i="10"/>
  <c r="G16" i="10"/>
  <c r="Q16" i="10"/>
  <c r="G17" i="10"/>
  <c r="M20" i="10"/>
  <c r="M18" i="10"/>
  <c r="M16" i="10"/>
  <c r="R21" i="10"/>
  <c r="S19" i="10" s="1"/>
  <c r="I23" i="10"/>
  <c r="I29" i="10" s="1"/>
  <c r="C26" i="10"/>
  <c r="C27" i="10"/>
  <c r="E27" i="10"/>
  <c r="E25" i="10"/>
  <c r="E23" i="10"/>
  <c r="E29" i="10" s="1"/>
  <c r="C31" i="10"/>
  <c r="C33" i="10"/>
  <c r="C35" i="10"/>
  <c r="O33" i="10"/>
  <c r="O31" i="10"/>
  <c r="K5" i="10"/>
  <c r="K13" i="10" s="1"/>
  <c r="O7" i="10"/>
  <c r="E8" i="10"/>
  <c r="O8" i="10"/>
  <c r="Q9" i="10"/>
  <c r="S11"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S9"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J23" i="25"/>
  <c r="K19" i="25" s="1"/>
  <c r="P10" i="7"/>
  <c r="D10" i="7"/>
  <c r="H10" i="7"/>
  <c r="L10" i="7"/>
  <c r="Q20" i="7"/>
  <c r="E6" i="7"/>
  <c r="I6" i="7"/>
  <c r="M6" i="7"/>
  <c r="B6" i="7"/>
  <c r="Q6" i="7" s="1"/>
  <c r="F6" i="7"/>
  <c r="J6" i="7"/>
  <c r="N6" i="7"/>
  <c r="E10" i="7"/>
  <c r="I10" i="7"/>
  <c r="M10" i="7"/>
  <c r="C6" i="7"/>
  <c r="G6" i="7"/>
  <c r="K6" i="7"/>
  <c r="O6" i="7"/>
  <c r="B10" i="7"/>
  <c r="Q10" i="7" s="1"/>
  <c r="F10" i="7"/>
  <c r="J10" i="7"/>
  <c r="N10" i="7"/>
  <c r="D6" i="7"/>
  <c r="H6" i="7"/>
  <c r="L6" i="7"/>
  <c r="C10" i="7"/>
  <c r="G10" i="7"/>
  <c r="K10" i="7"/>
  <c r="S18" i="4"/>
  <c r="J41" i="4"/>
  <c r="C42" i="4"/>
  <c r="K43" i="4"/>
  <c r="R40" i="4"/>
  <c r="S16" i="4"/>
  <c r="S23" i="4"/>
  <c r="S31" i="4"/>
  <c r="S35" i="4"/>
  <c r="S14" i="4"/>
  <c r="S33" i="4"/>
  <c r="F41" i="4"/>
  <c r="N41" i="4"/>
  <c r="G42" i="4"/>
  <c r="O42" i="4"/>
  <c r="S15" i="4"/>
  <c r="S22" i="4"/>
  <c r="S27" i="4"/>
  <c r="S30" i="4"/>
  <c r="C43" i="4"/>
  <c r="G41" i="4"/>
  <c r="O43" i="4"/>
  <c r="E43" i="4"/>
  <c r="I43" i="4"/>
  <c r="M43" i="4"/>
  <c r="Q43" i="4"/>
  <c r="S12" i="4"/>
  <c r="S37" i="4"/>
  <c r="K41" i="4"/>
  <c r="K42" i="4"/>
  <c r="S13" i="4"/>
  <c r="O41" i="4"/>
  <c r="S11" i="4"/>
  <c r="S19" i="4"/>
  <c r="S28" i="4"/>
  <c r="S36" i="4"/>
  <c r="E42" i="4"/>
  <c r="I42" i="4"/>
  <c r="M42" i="4"/>
  <c r="Q42" i="4"/>
  <c r="F43" i="4"/>
  <c r="J43" i="4"/>
  <c r="N43" i="4"/>
  <c r="C41" i="4"/>
  <c r="S17" i="4"/>
  <c r="S26" i="4"/>
  <c r="S34" i="4"/>
  <c r="F42" i="4"/>
  <c r="J42" i="4"/>
  <c r="N42" i="4"/>
  <c r="R38" i="4"/>
  <c r="R39" i="4"/>
  <c r="D41" i="4"/>
  <c r="H41" i="4"/>
  <c r="L41" i="4"/>
  <c r="P41" i="4"/>
  <c r="D42" i="4"/>
  <c r="H42" i="4"/>
  <c r="L42" i="4"/>
  <c r="P42" i="4"/>
  <c r="D43" i="4"/>
  <c r="E41" i="4"/>
  <c r="I41" i="4"/>
  <c r="M41" i="4"/>
  <c r="Q41"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5" i="3"/>
  <c r="Q6" i="3"/>
  <c r="Q7" i="3"/>
  <c r="Q8" i="3"/>
  <c r="B9" i="3"/>
  <c r="C9" i="3"/>
  <c r="D9" i="3"/>
  <c r="E9" i="3"/>
  <c r="F9" i="3"/>
  <c r="G9" i="3"/>
  <c r="H9" i="3"/>
  <c r="I9" i="3"/>
  <c r="J9" i="3"/>
  <c r="K9" i="3"/>
  <c r="L9" i="3"/>
  <c r="M9" i="3"/>
  <c r="N9" i="3"/>
  <c r="O9" i="3"/>
  <c r="P9" i="3"/>
  <c r="Q12" i="3"/>
  <c r="Q13" i="3"/>
  <c r="Q14" i="3"/>
  <c r="Q15" i="3"/>
  <c r="B16" i="3"/>
  <c r="C16" i="3"/>
  <c r="D16" i="3"/>
  <c r="E16" i="3"/>
  <c r="F16" i="3"/>
  <c r="G16" i="3"/>
  <c r="H16" i="3"/>
  <c r="I16" i="3"/>
  <c r="J16" i="3"/>
  <c r="K16" i="3"/>
  <c r="L16" i="3"/>
  <c r="M16" i="3"/>
  <c r="N16" i="3"/>
  <c r="O16" i="3"/>
  <c r="P16" i="3"/>
  <c r="B81" i="8"/>
  <c r="B69" i="8"/>
  <c r="C68" i="8" s="1"/>
  <c r="B57" i="8"/>
  <c r="C55" i="8" s="1"/>
  <c r="B39" i="8"/>
  <c r="C38" i="8" s="1"/>
  <c r="B32" i="8"/>
  <c r="C29" i="8" s="1"/>
  <c r="B22" i="8"/>
  <c r="C20" i="8" s="1"/>
  <c r="C18" i="8"/>
  <c r="B13" i="8"/>
  <c r="C11" i="8" s="1"/>
  <c r="D81" i="8"/>
  <c r="D69" i="8"/>
  <c r="E55" i="8"/>
  <c r="E54" i="8"/>
  <c r="E53" i="8"/>
  <c r="E52" i="8"/>
  <c r="E50" i="8"/>
  <c r="D39" i="8"/>
  <c r="E36" i="8" s="1"/>
  <c r="D32" i="8"/>
  <c r="E31" i="8" s="1"/>
  <c r="D22" i="8"/>
  <c r="E19" i="8" s="1"/>
  <c r="D13" i="8"/>
  <c r="H69" i="8"/>
  <c r="I69" i="8" s="1"/>
  <c r="H57" i="8"/>
  <c r="I54" i="8" s="1"/>
  <c r="H39" i="8"/>
  <c r="I36" i="8" s="1"/>
  <c r="H32" i="8"/>
  <c r="I31" i="8" s="1"/>
  <c r="H22" i="8"/>
  <c r="I21" i="8" s="1"/>
  <c r="H13" i="8"/>
  <c r="I8" i="8" s="1"/>
  <c r="C48" i="11"/>
  <c r="C41" i="11"/>
  <c r="C42" i="11"/>
  <c r="E20" i="11"/>
  <c r="E10" i="11"/>
  <c r="B50" i="11"/>
  <c r="C49" i="11" s="1"/>
  <c r="B45" i="11"/>
  <c r="C44" i="11" s="1"/>
  <c r="B39" i="11"/>
  <c r="C39" i="11" s="1"/>
  <c r="D30" i="11"/>
  <c r="E29" i="11" s="1"/>
  <c r="B30" i="11"/>
  <c r="C29" i="11" s="1"/>
  <c r="D23" i="11"/>
  <c r="E21" i="11" s="1"/>
  <c r="B23" i="11"/>
  <c r="C23" i="11" s="1"/>
  <c r="D15" i="11"/>
  <c r="E8" i="11" s="1"/>
  <c r="B15" i="11"/>
  <c r="C15" i="11" s="1"/>
  <c r="B100" i="11"/>
  <c r="C100" i="11" s="1"/>
  <c r="B95" i="11"/>
  <c r="C95" i="11" s="1"/>
  <c r="B89" i="11"/>
  <c r="C87" i="11" s="1"/>
  <c r="D80" i="11"/>
  <c r="E78" i="11" s="1"/>
  <c r="B80" i="11"/>
  <c r="C77" i="11" s="1"/>
  <c r="D73" i="11"/>
  <c r="E72" i="11" s="1"/>
  <c r="C70" i="11"/>
  <c r="D65" i="11"/>
  <c r="C64" i="11"/>
  <c r="P9" i="28"/>
  <c r="O9" i="28"/>
  <c r="N9" i="28"/>
  <c r="M9" i="28"/>
  <c r="L9" i="28"/>
  <c r="K9" i="28"/>
  <c r="J9" i="28"/>
  <c r="I9" i="28"/>
  <c r="H9" i="28"/>
  <c r="G9" i="28"/>
  <c r="F9" i="28"/>
  <c r="E9" i="28"/>
  <c r="D9" i="28"/>
  <c r="C9" i="28"/>
  <c r="B9" i="28"/>
  <c r="Q8" i="28"/>
  <c r="Q7" i="28"/>
  <c r="Q6" i="28"/>
  <c r="Q5" i="28"/>
  <c r="Q17" i="28"/>
  <c r="Q16" i="28"/>
  <c r="Q15" i="28"/>
  <c r="Q14" i="28"/>
  <c r="P28" i="28"/>
  <c r="O28" i="28"/>
  <c r="N28" i="28"/>
  <c r="M28" i="28"/>
  <c r="L28" i="28"/>
  <c r="K28" i="28"/>
  <c r="J28" i="28"/>
  <c r="I28" i="28"/>
  <c r="H28" i="28"/>
  <c r="G28" i="28"/>
  <c r="F28" i="28"/>
  <c r="E28" i="28"/>
  <c r="D28" i="28"/>
  <c r="C28" i="28"/>
  <c r="B28" i="28"/>
  <c r="Q72" i="27"/>
  <c r="P68" i="27"/>
  <c r="O68" i="27"/>
  <c r="N68" i="27"/>
  <c r="M68" i="27"/>
  <c r="L68" i="27"/>
  <c r="K68" i="27"/>
  <c r="J68" i="27"/>
  <c r="I68" i="27"/>
  <c r="H68" i="27"/>
  <c r="G68" i="27"/>
  <c r="F68" i="27"/>
  <c r="E68" i="27"/>
  <c r="D68" i="27"/>
  <c r="C68" i="27"/>
  <c r="B68" i="27"/>
  <c r="Q67" i="27"/>
  <c r="Q66" i="27"/>
  <c r="Q65" i="27"/>
  <c r="Q64" i="27"/>
  <c r="Q63" i="27"/>
  <c r="P74" i="10"/>
  <c r="O71" i="10"/>
  <c r="L74" i="10"/>
  <c r="J74" i="10"/>
  <c r="H74" i="10"/>
  <c r="I73" i="10" s="1"/>
  <c r="F74" i="10"/>
  <c r="G71" i="10" s="1"/>
  <c r="D74" i="10"/>
  <c r="E72" i="10" s="1"/>
  <c r="B74" i="10"/>
  <c r="C73" i="10" s="1"/>
  <c r="R73" i="10"/>
  <c r="R72" i="10"/>
  <c r="R71" i="10"/>
  <c r="R70" i="10"/>
  <c r="P68" i="10"/>
  <c r="Q62" i="10" s="1"/>
  <c r="N68" i="10"/>
  <c r="O65" i="10" s="1"/>
  <c r="L68" i="10"/>
  <c r="M64" i="10" s="1"/>
  <c r="J68" i="10"/>
  <c r="K63" i="10" s="1"/>
  <c r="H68" i="10"/>
  <c r="I62" i="10" s="1"/>
  <c r="F68" i="10"/>
  <c r="G65" i="10" s="1"/>
  <c r="D68" i="10"/>
  <c r="E64" i="10" s="1"/>
  <c r="B68" i="10"/>
  <c r="C66" i="10" s="1"/>
  <c r="R67" i="10"/>
  <c r="R66" i="10"/>
  <c r="R65" i="10"/>
  <c r="C65" i="10"/>
  <c r="R64" i="10"/>
  <c r="R63" i="10"/>
  <c r="R62" i="10"/>
  <c r="P60" i="10"/>
  <c r="Q56" i="10" s="1"/>
  <c r="N60" i="10"/>
  <c r="O55" i="10" s="1"/>
  <c r="L60" i="10"/>
  <c r="M54" i="10" s="1"/>
  <c r="J60" i="10"/>
  <c r="K57" i="10" s="1"/>
  <c r="H60" i="10"/>
  <c r="I56" i="10" s="1"/>
  <c r="F60" i="10"/>
  <c r="G55" i="10" s="1"/>
  <c r="D60" i="10"/>
  <c r="E54" i="10" s="1"/>
  <c r="B60" i="10"/>
  <c r="C59" i="10" s="1"/>
  <c r="R59" i="10"/>
  <c r="R58" i="10"/>
  <c r="R57" i="10"/>
  <c r="R56" i="10"/>
  <c r="C56" i="10"/>
  <c r="R55" i="10"/>
  <c r="R54" i="10"/>
  <c r="P52" i="10"/>
  <c r="Q46" i="10" s="1"/>
  <c r="N52" i="10"/>
  <c r="O45" i="10" s="1"/>
  <c r="L52" i="10"/>
  <c r="M44" i="10" s="1"/>
  <c r="J52" i="10"/>
  <c r="K47" i="10" s="1"/>
  <c r="H52" i="10"/>
  <c r="I46" i="10" s="1"/>
  <c r="F52" i="10"/>
  <c r="G45" i="10" s="1"/>
  <c r="D52" i="10"/>
  <c r="E44" i="10" s="1"/>
  <c r="B52" i="10"/>
  <c r="C51" i="10" s="1"/>
  <c r="R51" i="10"/>
  <c r="R50" i="10"/>
  <c r="R49" i="10"/>
  <c r="R48" i="10"/>
  <c r="R47" i="10"/>
  <c r="R46" i="10"/>
  <c r="R45" i="10"/>
  <c r="R44" i="10"/>
  <c r="I46" i="25"/>
  <c r="H46" i="25"/>
  <c r="G46" i="25"/>
  <c r="F46" i="25"/>
  <c r="E46" i="25"/>
  <c r="D46" i="25"/>
  <c r="C46" i="25"/>
  <c r="B46" i="25"/>
  <c r="J45" i="25"/>
  <c r="J44" i="25"/>
  <c r="J43" i="25"/>
  <c r="J42" i="25"/>
  <c r="J41" i="25"/>
  <c r="J40" i="25"/>
  <c r="J39" i="25"/>
  <c r="J38" i="25"/>
  <c r="J37" i="25"/>
  <c r="J36" i="25"/>
  <c r="J35" i="25"/>
  <c r="J34" i="25"/>
  <c r="J33" i="25"/>
  <c r="J32" i="25"/>
  <c r="J31" i="25"/>
  <c r="J30" i="25"/>
  <c r="J29" i="25"/>
  <c r="J28" i="25"/>
  <c r="J27" i="25"/>
  <c r="I14" i="26"/>
  <c r="I7" i="26"/>
  <c r="I6" i="26"/>
  <c r="Q48" i="7"/>
  <c r="Q47" i="7"/>
  <c r="Q43" i="7"/>
  <c r="Q42" i="7"/>
  <c r="Q38" i="7"/>
  <c r="L10" i="1" s="1"/>
  <c r="Q37" i="7"/>
  <c r="Q33" i="7"/>
  <c r="Q29" i="7"/>
  <c r="C72" i="10" l="1"/>
  <c r="S7" i="10"/>
  <c r="S12" i="10"/>
  <c r="E66" i="10"/>
  <c r="D10" i="27"/>
  <c r="Q18" i="28"/>
  <c r="R13" i="5"/>
  <c r="Q16" i="5"/>
  <c r="J10" i="27"/>
  <c r="S10" i="10"/>
  <c r="C5" i="8"/>
  <c r="C13" i="8" s="1"/>
  <c r="E57" i="11"/>
  <c r="L27" i="1"/>
  <c r="G56" i="10"/>
  <c r="E10" i="8"/>
  <c r="L11" i="1"/>
  <c r="M30" i="7"/>
  <c r="G30" i="7"/>
  <c r="C30" i="7"/>
  <c r="E30" i="7"/>
  <c r="N30" i="7"/>
  <c r="H30" i="7"/>
  <c r="P30" i="7"/>
  <c r="K30" i="7"/>
  <c r="F30" i="7"/>
  <c r="B30" i="7"/>
  <c r="O30" i="7"/>
  <c r="J30" i="7"/>
  <c r="D30" i="7"/>
  <c r="C70" i="10"/>
  <c r="C74" i="10" s="1"/>
  <c r="E67" i="8"/>
  <c r="E66" i="8"/>
  <c r="L12" i="1"/>
  <c r="L34" i="7"/>
  <c r="M34" i="7"/>
  <c r="F34" i="7"/>
  <c r="B34" i="7"/>
  <c r="O34" i="7"/>
  <c r="D34" i="7"/>
  <c r="H34" i="7"/>
  <c r="P34" i="7"/>
  <c r="K34" i="7"/>
  <c r="E34" i="7"/>
  <c r="J34" i="7"/>
  <c r="N34" i="7"/>
  <c r="C34" i="7"/>
  <c r="I71" i="10"/>
  <c r="I61" i="8"/>
  <c r="L9" i="1"/>
  <c r="Q49" i="7"/>
  <c r="Q44" i="7"/>
  <c r="C64" i="8"/>
  <c r="C63" i="8"/>
  <c r="C67" i="8"/>
  <c r="E51" i="8"/>
  <c r="E56" i="8"/>
  <c r="K64" i="10"/>
  <c r="C63" i="10"/>
  <c r="C55" i="10"/>
  <c r="R52" i="10"/>
  <c r="E68" i="11"/>
  <c r="E67" i="11"/>
  <c r="I6" i="8"/>
  <c r="C62" i="8"/>
  <c r="C66" i="8"/>
  <c r="I68" i="8"/>
  <c r="C9" i="8"/>
  <c r="C27" i="8"/>
  <c r="C61" i="8"/>
  <c r="C69" i="8" s="1"/>
  <c r="C65" i="8"/>
  <c r="K45" i="10"/>
  <c r="E35" i="8"/>
  <c r="E37" i="8"/>
  <c r="E5" i="8"/>
  <c r="R5" i="27"/>
  <c r="R8" i="27"/>
  <c r="R9" i="27"/>
  <c r="G10" i="27"/>
  <c r="E10" i="27"/>
  <c r="N10" i="27"/>
  <c r="R6" i="27"/>
  <c r="P10" i="27"/>
  <c r="M10" i="27"/>
  <c r="O10" i="27"/>
  <c r="R7" i="27"/>
  <c r="F10" i="27"/>
  <c r="Q10" i="27"/>
  <c r="L10" i="27"/>
  <c r="I10" i="27"/>
  <c r="K10" i="27"/>
  <c r="R4" i="27"/>
  <c r="C99" i="11"/>
  <c r="C61" i="11"/>
  <c r="C85" i="11"/>
  <c r="E62" i="11"/>
  <c r="C79" i="11"/>
  <c r="C88" i="11"/>
  <c r="S34" i="10"/>
  <c r="S24" i="10"/>
  <c r="S33" i="10"/>
  <c r="S27" i="10"/>
  <c r="S23" i="10"/>
  <c r="S29" i="10" s="1"/>
  <c r="S28" i="10"/>
  <c r="S16" i="10"/>
  <c r="S17" i="10"/>
  <c r="S31" i="10"/>
  <c r="S18" i="10"/>
  <c r="S15" i="10"/>
  <c r="S21" i="10" s="1"/>
  <c r="S25" i="10"/>
  <c r="S20" i="10"/>
  <c r="K13" i="25"/>
  <c r="K15" i="25"/>
  <c r="I24" i="25"/>
  <c r="K9" i="25"/>
  <c r="K11" i="25"/>
  <c r="E24" i="25"/>
  <c r="K5" i="25"/>
  <c r="K21" i="25"/>
  <c r="H24" i="25"/>
  <c r="D24" i="25"/>
  <c r="G24" i="25"/>
  <c r="C24" i="25"/>
  <c r="K22" i="25"/>
  <c r="K20" i="25"/>
  <c r="K18" i="25"/>
  <c r="K16" i="25"/>
  <c r="K14" i="25"/>
  <c r="K12" i="25"/>
  <c r="K10" i="25"/>
  <c r="K8" i="25"/>
  <c r="K6" i="25"/>
  <c r="K4" i="25"/>
  <c r="K23" i="25" s="1"/>
  <c r="K17" i="25"/>
  <c r="F24" i="25"/>
  <c r="K7" i="25"/>
  <c r="R42" i="4"/>
  <c r="S39" i="4"/>
  <c r="R41" i="4"/>
  <c r="S38" i="4"/>
  <c r="S40" i="4"/>
  <c r="R43" i="4"/>
  <c r="R15" i="5"/>
  <c r="E17" i="5"/>
  <c r="I17" i="5"/>
  <c r="Q9" i="3"/>
  <c r="L10" i="3" s="1"/>
  <c r="Q16" i="3"/>
  <c r="R13" i="3" s="1"/>
  <c r="M17" i="5"/>
  <c r="N17" i="5"/>
  <c r="J17" i="5"/>
  <c r="F17" i="5"/>
  <c r="B17" i="5"/>
  <c r="Q17" i="5" s="1"/>
  <c r="R14" i="5"/>
  <c r="R12" i="5"/>
  <c r="R16" i="5" s="1"/>
  <c r="G17" i="5"/>
  <c r="K17" i="5"/>
  <c r="O17" i="5"/>
  <c r="D17" i="5"/>
  <c r="H17" i="5"/>
  <c r="L17" i="5"/>
  <c r="P17" i="5"/>
  <c r="Q9" i="5"/>
  <c r="H10" i="5" s="1"/>
  <c r="C17" i="5"/>
  <c r="I10" i="8"/>
  <c r="I18" i="8"/>
  <c r="I5" i="8"/>
  <c r="I12" i="8"/>
  <c r="I20" i="8"/>
  <c r="E18" i="8"/>
  <c r="I16" i="8"/>
  <c r="I62" i="8"/>
  <c r="E9" i="8"/>
  <c r="E28" i="8"/>
  <c r="E38" i="8"/>
  <c r="C53" i="8"/>
  <c r="E61" i="8"/>
  <c r="I37" i="8"/>
  <c r="I51" i="8"/>
  <c r="I55" i="8"/>
  <c r="E7" i="8"/>
  <c r="E11" i="8"/>
  <c r="E16" i="8"/>
  <c r="E20" i="8"/>
  <c r="C30" i="8"/>
  <c r="I19" i="8"/>
  <c r="I28" i="8"/>
  <c r="I38" i="8"/>
  <c r="I52" i="8"/>
  <c r="I56" i="8"/>
  <c r="I66" i="8"/>
  <c r="E8" i="8"/>
  <c r="E12" i="8"/>
  <c r="E17" i="8"/>
  <c r="E21" i="8"/>
  <c r="E68" i="8"/>
  <c r="C8" i="8"/>
  <c r="C17" i="8"/>
  <c r="C26" i="8"/>
  <c r="C31" i="8"/>
  <c r="C52" i="8"/>
  <c r="I53" i="8"/>
  <c r="I17" i="8"/>
  <c r="I35" i="8"/>
  <c r="I50" i="8"/>
  <c r="E6" i="8"/>
  <c r="E64" i="8"/>
  <c r="C12" i="8"/>
  <c r="C21" i="8"/>
  <c r="C28" i="8"/>
  <c r="C35" i="8"/>
  <c r="C39" i="8" s="1"/>
  <c r="C56" i="8"/>
  <c r="C36" i="8"/>
  <c r="C6" i="8"/>
  <c r="C10" i="8"/>
  <c r="C19" i="8"/>
  <c r="C37" i="8"/>
  <c r="C50" i="8"/>
  <c r="C57" i="8" s="1"/>
  <c r="C54" i="8"/>
  <c r="C7" i="8"/>
  <c r="C16" i="8"/>
  <c r="C22" i="8" s="1"/>
  <c r="C25" i="8"/>
  <c r="C32" i="8" s="1"/>
  <c r="C51" i="8"/>
  <c r="E29" i="8"/>
  <c r="E26" i="8"/>
  <c r="E30" i="8"/>
  <c r="E62" i="8"/>
  <c r="E27" i="8"/>
  <c r="E63" i="8"/>
  <c r="I25" i="8"/>
  <c r="I29" i="8"/>
  <c r="I26" i="8"/>
  <c r="I30" i="8"/>
  <c r="I27" i="8"/>
  <c r="I64" i="8"/>
  <c r="C8" i="11"/>
  <c r="C11" i="11"/>
  <c r="C18" i="11"/>
  <c r="C14" i="11"/>
  <c r="E19" i="11"/>
  <c r="C91" i="11"/>
  <c r="E58" i="11"/>
  <c r="E63" i="11"/>
  <c r="C98" i="11"/>
  <c r="E60" i="11"/>
  <c r="E59" i="11"/>
  <c r="E64" i="11"/>
  <c r="C34" i="11"/>
  <c r="C92" i="11"/>
  <c r="E61" i="11"/>
  <c r="E69" i="11"/>
  <c r="C78" i="11"/>
  <c r="C80" i="11" s="1"/>
  <c r="C84" i="11"/>
  <c r="C94" i="11"/>
  <c r="C9" i="11"/>
  <c r="C37" i="11"/>
  <c r="C93" i="11"/>
  <c r="E70" i="11"/>
  <c r="C97" i="11"/>
  <c r="C60" i="11"/>
  <c r="C63" i="11"/>
  <c r="C21" i="11"/>
  <c r="E28" i="11"/>
  <c r="C7" i="11"/>
  <c r="C12" i="11"/>
  <c r="E17" i="11"/>
  <c r="E23" i="11" s="1"/>
  <c r="C22" i="11"/>
  <c r="C35" i="11"/>
  <c r="C33" i="11"/>
  <c r="C38" i="11"/>
  <c r="C32" i="11"/>
  <c r="C36" i="11"/>
  <c r="C28" i="11"/>
  <c r="C20" i="11"/>
  <c r="E9" i="11"/>
  <c r="E13" i="11"/>
  <c r="E7" i="11"/>
  <c r="E15" i="11" s="1"/>
  <c r="E11" i="11"/>
  <c r="C10" i="11"/>
  <c r="C13" i="11"/>
  <c r="E22" i="11"/>
  <c r="C45" i="11"/>
  <c r="C50" i="11"/>
  <c r="E12" i="11"/>
  <c r="E14" i="11"/>
  <c r="E18" i="11"/>
  <c r="C27" i="11"/>
  <c r="C30" i="11" s="1"/>
  <c r="C43" i="11"/>
  <c r="C47" i="11"/>
  <c r="C17" i="11"/>
  <c r="C19" i="11"/>
  <c r="E27" i="11"/>
  <c r="E30" i="11" s="1"/>
  <c r="C67" i="11"/>
  <c r="C69" i="11"/>
  <c r="C73" i="11"/>
  <c r="E77" i="11"/>
  <c r="E79" i="11"/>
  <c r="C59" i="11"/>
  <c r="C65" i="11"/>
  <c r="C72" i="11"/>
  <c r="C82" i="11"/>
  <c r="C86" i="11"/>
  <c r="C89" i="11"/>
  <c r="C62" i="11"/>
  <c r="C68" i="11"/>
  <c r="C83" i="11"/>
  <c r="Q9" i="28"/>
  <c r="R8" i="28" s="1"/>
  <c r="Q28" i="28"/>
  <c r="D29" i="28" s="1"/>
  <c r="Q68" i="27"/>
  <c r="H69" i="27" s="1"/>
  <c r="E73" i="10"/>
  <c r="G70" i="10"/>
  <c r="I72" i="10"/>
  <c r="R74" i="10"/>
  <c r="S71" i="10" s="1"/>
  <c r="M73" i="10"/>
  <c r="O70" i="10"/>
  <c r="Q71" i="10"/>
  <c r="Q72" i="10"/>
  <c r="O64" i="10"/>
  <c r="O67" i="10"/>
  <c r="O66" i="10"/>
  <c r="O63" i="10"/>
  <c r="O62" i="10"/>
  <c r="M66" i="10"/>
  <c r="M65" i="10"/>
  <c r="M62" i="10"/>
  <c r="G63" i="10"/>
  <c r="G66" i="10"/>
  <c r="G67" i="10"/>
  <c r="G64" i="10"/>
  <c r="G62" i="10"/>
  <c r="E65" i="10"/>
  <c r="C64" i="10"/>
  <c r="C67" i="10"/>
  <c r="Q44" i="10"/>
  <c r="C44" i="10"/>
  <c r="Q54" i="10"/>
  <c r="Q58" i="10"/>
  <c r="O56" i="10"/>
  <c r="K55" i="10"/>
  <c r="K59" i="10"/>
  <c r="K56" i="10"/>
  <c r="K54" i="10"/>
  <c r="K58" i="10"/>
  <c r="I54" i="10"/>
  <c r="Q48" i="10"/>
  <c r="K50" i="10"/>
  <c r="I48" i="10"/>
  <c r="C48" i="10"/>
  <c r="M51" i="10"/>
  <c r="M50" i="10"/>
  <c r="M47" i="10"/>
  <c r="M46" i="10"/>
  <c r="K49" i="10"/>
  <c r="K46" i="10"/>
  <c r="I44" i="10"/>
  <c r="E50" i="10"/>
  <c r="E46" i="10"/>
  <c r="E51" i="10"/>
  <c r="E47" i="10"/>
  <c r="C49" i="10"/>
  <c r="C50" i="10"/>
  <c r="C47" i="10"/>
  <c r="K72" i="10"/>
  <c r="K73" i="10"/>
  <c r="M70" i="10"/>
  <c r="E70" i="10"/>
  <c r="O72" i="10"/>
  <c r="G72" i="10"/>
  <c r="M71" i="10"/>
  <c r="E71" i="10"/>
  <c r="K70" i="10"/>
  <c r="O73" i="10"/>
  <c r="M72" i="10"/>
  <c r="K71" i="10"/>
  <c r="Q70" i="10"/>
  <c r="I70" i="10"/>
  <c r="I74" i="10" s="1"/>
  <c r="Q67" i="10"/>
  <c r="I67" i="10"/>
  <c r="Q63" i="10"/>
  <c r="I63" i="10"/>
  <c r="K65" i="10"/>
  <c r="Q64" i="10"/>
  <c r="I64" i="10"/>
  <c r="R68" i="10"/>
  <c r="M67" i="10"/>
  <c r="E67" i="10"/>
  <c r="K66" i="10"/>
  <c r="Q65" i="10"/>
  <c r="I65" i="10"/>
  <c r="M63" i="10"/>
  <c r="E63" i="10"/>
  <c r="K62" i="10"/>
  <c r="K67" i="10"/>
  <c r="Q66" i="10"/>
  <c r="I66" i="10"/>
  <c r="M59" i="10"/>
  <c r="E59" i="10"/>
  <c r="E55" i="10"/>
  <c r="O57" i="10"/>
  <c r="G57" i="10"/>
  <c r="M56" i="10"/>
  <c r="E56" i="10"/>
  <c r="Q59" i="10"/>
  <c r="I59" i="10"/>
  <c r="O58" i="10"/>
  <c r="G58" i="10"/>
  <c r="M57" i="10"/>
  <c r="E57" i="10"/>
  <c r="Q55" i="10"/>
  <c r="I55" i="10"/>
  <c r="O54" i="10"/>
  <c r="G54" i="10"/>
  <c r="O59" i="10"/>
  <c r="G59" i="10"/>
  <c r="M58" i="10"/>
  <c r="E58" i="10"/>
  <c r="O51" i="10"/>
  <c r="G47" i="10"/>
  <c r="Q49" i="10"/>
  <c r="O48" i="10"/>
  <c r="G48" i="10"/>
  <c r="Q45" i="10"/>
  <c r="G44" i="10"/>
  <c r="Q51" i="10"/>
  <c r="I51" i="10"/>
  <c r="O50" i="10"/>
  <c r="G50" i="10"/>
  <c r="M49" i="10"/>
  <c r="E49" i="10"/>
  <c r="K48" i="10"/>
  <c r="Q47" i="10"/>
  <c r="I47" i="10"/>
  <c r="O46" i="10"/>
  <c r="G46" i="10"/>
  <c r="E45" i="10"/>
  <c r="K44" i="10"/>
  <c r="O47" i="10"/>
  <c r="I45" i="10"/>
  <c r="O44" i="10"/>
  <c r="K51" i="10"/>
  <c r="Q50" i="10"/>
  <c r="I50" i="10"/>
  <c r="O49" i="10"/>
  <c r="G49" i="10"/>
  <c r="M48" i="10"/>
  <c r="E48" i="10"/>
  <c r="R60" i="10"/>
  <c r="S59" i="10" s="1"/>
  <c r="C54" i="10"/>
  <c r="C57" i="10"/>
  <c r="C58" i="10"/>
  <c r="C62" i="10"/>
  <c r="J46" i="25"/>
  <c r="K27" i="25" s="1"/>
  <c r="Q39" i="7"/>
  <c r="Q77" i="4"/>
  <c r="P77" i="4"/>
  <c r="O77" i="4"/>
  <c r="N77" i="4"/>
  <c r="M77" i="4"/>
  <c r="L77" i="4"/>
  <c r="K77" i="4"/>
  <c r="J77" i="4"/>
  <c r="I77" i="4"/>
  <c r="H77" i="4"/>
  <c r="G77" i="4"/>
  <c r="F77" i="4"/>
  <c r="E77" i="4"/>
  <c r="D77" i="4"/>
  <c r="C77" i="4"/>
  <c r="Q76" i="4"/>
  <c r="P76" i="4"/>
  <c r="O76" i="4"/>
  <c r="N76" i="4"/>
  <c r="M76" i="4"/>
  <c r="L76" i="4"/>
  <c r="K76" i="4"/>
  <c r="J76" i="4"/>
  <c r="I76" i="4"/>
  <c r="H76" i="4"/>
  <c r="G76" i="4"/>
  <c r="F76" i="4"/>
  <c r="E76" i="4"/>
  <c r="D76" i="4"/>
  <c r="C76" i="4"/>
  <c r="Q75" i="4"/>
  <c r="P75" i="4"/>
  <c r="O75" i="4"/>
  <c r="N75" i="4"/>
  <c r="M75" i="4"/>
  <c r="L75" i="4"/>
  <c r="K75" i="4"/>
  <c r="J75" i="4"/>
  <c r="I75" i="4"/>
  <c r="H75" i="4"/>
  <c r="G75" i="4"/>
  <c r="F75" i="4"/>
  <c r="E75" i="4"/>
  <c r="D75" i="4"/>
  <c r="C75" i="4"/>
  <c r="R74" i="4"/>
  <c r="R73" i="4"/>
  <c r="R72" i="4"/>
  <c r="R71" i="4"/>
  <c r="R70" i="4"/>
  <c r="R69" i="4"/>
  <c r="R68" i="4"/>
  <c r="R67" i="4"/>
  <c r="R66" i="4"/>
  <c r="R65" i="4"/>
  <c r="R64" i="4"/>
  <c r="R63" i="4"/>
  <c r="R58" i="4"/>
  <c r="R57" i="4"/>
  <c r="R56" i="4"/>
  <c r="R55" i="4"/>
  <c r="R54" i="4"/>
  <c r="R53" i="4"/>
  <c r="R52" i="4"/>
  <c r="R51" i="4"/>
  <c r="R50" i="4"/>
  <c r="R49" i="4"/>
  <c r="R48" i="4"/>
  <c r="R47" i="4"/>
  <c r="P32" i="5"/>
  <c r="O32" i="5"/>
  <c r="N32" i="5"/>
  <c r="M32" i="5"/>
  <c r="L32" i="5"/>
  <c r="K32" i="5"/>
  <c r="J32" i="5"/>
  <c r="I32" i="5"/>
  <c r="H32" i="5"/>
  <c r="G32" i="5"/>
  <c r="F32" i="5"/>
  <c r="E32" i="5"/>
  <c r="D32" i="5"/>
  <c r="C32" i="5"/>
  <c r="B32" i="5"/>
  <c r="Q31" i="5"/>
  <c r="Q30" i="5"/>
  <c r="Q29" i="5"/>
  <c r="Q28" i="5"/>
  <c r="P25" i="5"/>
  <c r="C25" i="5"/>
  <c r="B25" i="5"/>
  <c r="Q24" i="5"/>
  <c r="Q23" i="5"/>
  <c r="Q22" i="5"/>
  <c r="Q21" i="5"/>
  <c r="E10" i="5" l="1"/>
  <c r="E57" i="8"/>
  <c r="K39" i="25"/>
  <c r="K45" i="25"/>
  <c r="D80" i="4"/>
  <c r="S74" i="4"/>
  <c r="S47" i="4"/>
  <c r="S67" i="4"/>
  <c r="P79" i="4"/>
  <c r="K60" i="10"/>
  <c r="K29" i="25"/>
  <c r="J80" i="4"/>
  <c r="N80" i="4"/>
  <c r="G47" i="25"/>
  <c r="I17" i="3"/>
  <c r="B10" i="5"/>
  <c r="Q10" i="5" s="1"/>
  <c r="I10" i="3"/>
  <c r="K36" i="25"/>
  <c r="B47" i="25"/>
  <c r="M79" i="4"/>
  <c r="F79" i="4"/>
  <c r="S66" i="4"/>
  <c r="G79" i="4"/>
  <c r="S49" i="4"/>
  <c r="S50" i="4"/>
  <c r="E65" i="11"/>
  <c r="E73" i="11"/>
  <c r="C60" i="10"/>
  <c r="M74" i="10"/>
  <c r="G68" i="10"/>
  <c r="D17" i="3"/>
  <c r="F47" i="25"/>
  <c r="K41" i="25"/>
  <c r="S72" i="10"/>
  <c r="K32" i="25"/>
  <c r="K35" i="25"/>
  <c r="K42" i="25"/>
  <c r="C68" i="10"/>
  <c r="B17" i="3"/>
  <c r="Q17" i="3" s="1"/>
  <c r="I47" i="25"/>
  <c r="S46" i="10"/>
  <c r="L26" i="1"/>
  <c r="K37" i="25"/>
  <c r="K28" i="25"/>
  <c r="K31" i="25"/>
  <c r="S73" i="10"/>
  <c r="K30" i="25"/>
  <c r="Q74" i="10"/>
  <c r="K74" i="10"/>
  <c r="O74" i="10"/>
  <c r="G74" i="10"/>
  <c r="O17" i="3"/>
  <c r="K33" i="25"/>
  <c r="K44" i="25"/>
  <c r="K43" i="25"/>
  <c r="Q30" i="7"/>
  <c r="S56" i="4"/>
  <c r="Q68" i="10"/>
  <c r="S70" i="10"/>
  <c r="S74" i="10" s="1"/>
  <c r="O68" i="10"/>
  <c r="S63" i="10"/>
  <c r="I68" i="10"/>
  <c r="S64" i="10"/>
  <c r="S67" i="10"/>
  <c r="S65" i="10"/>
  <c r="S66" i="10"/>
  <c r="O60" i="10"/>
  <c r="M60" i="10"/>
  <c r="E60" i="10"/>
  <c r="S56" i="10"/>
  <c r="S55" i="10"/>
  <c r="S54" i="10"/>
  <c r="S57" i="10"/>
  <c r="I13" i="8"/>
  <c r="M52" i="10"/>
  <c r="S49" i="10"/>
  <c r="S51" i="10"/>
  <c r="S45" i="10"/>
  <c r="S47" i="10"/>
  <c r="S48" i="10"/>
  <c r="S50" i="10"/>
  <c r="S44" i="10"/>
  <c r="D47" i="25"/>
  <c r="C47" i="25"/>
  <c r="E47" i="25"/>
  <c r="H47" i="25"/>
  <c r="E69" i="8"/>
  <c r="E39" i="8"/>
  <c r="E32" i="8"/>
  <c r="E22" i="8"/>
  <c r="E13" i="8"/>
  <c r="Q34" i="7"/>
  <c r="S69" i="4"/>
  <c r="S73" i="4"/>
  <c r="E78" i="4"/>
  <c r="I78" i="4"/>
  <c r="M78" i="4"/>
  <c r="Q78" i="4"/>
  <c r="J79" i="4"/>
  <c r="N79" i="4"/>
  <c r="C80" i="4"/>
  <c r="G80" i="4"/>
  <c r="K80" i="4"/>
  <c r="O80" i="4"/>
  <c r="L80" i="4"/>
  <c r="P80" i="4"/>
  <c r="S60" i="4"/>
  <c r="S52" i="4"/>
  <c r="S48" i="4"/>
  <c r="S53" i="4"/>
  <c r="I10" i="28"/>
  <c r="P10" i="28"/>
  <c r="J10" i="28"/>
  <c r="D10" i="28"/>
  <c r="K10" i="28"/>
  <c r="R7" i="28"/>
  <c r="C10" i="28"/>
  <c r="O10" i="28"/>
  <c r="B10" i="28"/>
  <c r="Q10" i="28" s="1"/>
  <c r="M10" i="28"/>
  <c r="L10" i="28"/>
  <c r="R5" i="28"/>
  <c r="R9" i="28" s="1"/>
  <c r="N10" i="28"/>
  <c r="M69" i="27"/>
  <c r="J69" i="27"/>
  <c r="S57" i="4"/>
  <c r="J78" i="4"/>
  <c r="C79" i="4"/>
  <c r="K79" i="4"/>
  <c r="S54" i="4"/>
  <c r="S58" i="4"/>
  <c r="S63" i="4"/>
  <c r="S71" i="4"/>
  <c r="C78" i="4"/>
  <c r="G78" i="4"/>
  <c r="K78" i="4"/>
  <c r="O78" i="4"/>
  <c r="D79" i="4"/>
  <c r="L79" i="4"/>
  <c r="E80" i="4"/>
  <c r="I80" i="4"/>
  <c r="M80" i="4"/>
  <c r="Q80" i="4"/>
  <c r="S61" i="4"/>
  <c r="S70" i="4"/>
  <c r="F78" i="4"/>
  <c r="N78" i="4"/>
  <c r="O79" i="4"/>
  <c r="S51" i="4"/>
  <c r="S59" i="4"/>
  <c r="S64" i="4"/>
  <c r="S72" i="4"/>
  <c r="D78" i="4"/>
  <c r="L78" i="4"/>
  <c r="P78" i="4"/>
  <c r="E79" i="4"/>
  <c r="I79" i="4"/>
  <c r="Q79" i="4"/>
  <c r="F80" i="4"/>
  <c r="K17" i="3"/>
  <c r="H17" i="3"/>
  <c r="M17" i="3"/>
  <c r="R8" i="3"/>
  <c r="G17" i="3"/>
  <c r="E17" i="3"/>
  <c r="L17" i="3"/>
  <c r="F17" i="3"/>
  <c r="R12" i="3"/>
  <c r="R16" i="3" s="1"/>
  <c r="C17" i="3"/>
  <c r="R14" i="3"/>
  <c r="N17" i="3"/>
  <c r="K10" i="3"/>
  <c r="C10" i="3"/>
  <c r="P17" i="3"/>
  <c r="R5" i="3"/>
  <c r="R9" i="3" s="1"/>
  <c r="B10" i="3"/>
  <c r="Q10" i="3" s="1"/>
  <c r="J10" i="3"/>
  <c r="F10" i="3"/>
  <c r="N10" i="3"/>
  <c r="D10" i="3"/>
  <c r="R6" i="3"/>
  <c r="G10" i="3"/>
  <c r="E10" i="3"/>
  <c r="R15" i="3"/>
  <c r="H10" i="3"/>
  <c r="R7" i="3"/>
  <c r="J17" i="3"/>
  <c r="M10" i="3"/>
  <c r="O10" i="3"/>
  <c r="P10" i="3"/>
  <c r="L10" i="5"/>
  <c r="N10" i="5"/>
  <c r="R5" i="5"/>
  <c r="R9" i="5" s="1"/>
  <c r="R8" i="5"/>
  <c r="O10" i="5"/>
  <c r="K10" i="5"/>
  <c r="G10" i="5"/>
  <c r="C10" i="5"/>
  <c r="J10" i="5"/>
  <c r="M10" i="5"/>
  <c r="D10" i="5"/>
  <c r="R6" i="5"/>
  <c r="F10" i="5"/>
  <c r="I10" i="5"/>
  <c r="P10" i="5"/>
  <c r="R7" i="5"/>
  <c r="I57" i="8"/>
  <c r="I39" i="8"/>
  <c r="I22" i="8"/>
  <c r="I32" i="8"/>
  <c r="E80" i="11"/>
  <c r="H29" i="28"/>
  <c r="M29" i="28"/>
  <c r="R28" i="28"/>
  <c r="R24" i="28"/>
  <c r="O29" i="28"/>
  <c r="G29" i="28"/>
  <c r="Q29" i="28"/>
  <c r="N29" i="28"/>
  <c r="B29" i="28"/>
  <c r="R27" i="28"/>
  <c r="R26" i="28"/>
  <c r="K29" i="28"/>
  <c r="C29" i="28"/>
  <c r="R25" i="28"/>
  <c r="J29" i="28"/>
  <c r="F29" i="28"/>
  <c r="P29" i="28"/>
  <c r="I29" i="28"/>
  <c r="L29" i="28"/>
  <c r="E29" i="28"/>
  <c r="E10" i="28"/>
  <c r="H10" i="28"/>
  <c r="G10" i="28"/>
  <c r="F10" i="28"/>
  <c r="R6" i="28"/>
  <c r="C69" i="27"/>
  <c r="R68" i="27"/>
  <c r="D69" i="27"/>
  <c r="I69" i="27"/>
  <c r="G69" i="27"/>
  <c r="Q69" i="27"/>
  <c r="F69" i="27"/>
  <c r="P69" i="27"/>
  <c r="R66" i="27"/>
  <c r="E69" i="27"/>
  <c r="K69" i="27"/>
  <c r="R65" i="27"/>
  <c r="B69" i="27"/>
  <c r="L69" i="27"/>
  <c r="R63" i="27"/>
  <c r="R67" i="27"/>
  <c r="O69" i="27"/>
  <c r="N69" i="27"/>
  <c r="R64" i="27"/>
  <c r="E68" i="10"/>
  <c r="I60" i="10"/>
  <c r="E52" i="10"/>
  <c r="I52" i="10"/>
  <c r="E74" i="10"/>
  <c r="K68" i="10"/>
  <c r="M68" i="10"/>
  <c r="Q60" i="10"/>
  <c r="G60" i="10"/>
  <c r="G52" i="10"/>
  <c r="K52" i="10"/>
  <c r="O52" i="10"/>
  <c r="Q52" i="10"/>
  <c r="C52" i="10"/>
  <c r="R76" i="4"/>
  <c r="R75" i="4"/>
  <c r="R77" i="4"/>
  <c r="Q32" i="5"/>
  <c r="B33" i="5" s="1"/>
  <c r="Q25" i="5"/>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Q6" i="2"/>
  <c r="C4" i="2"/>
  <c r="D4" i="2" s="1"/>
  <c r="E4" i="2"/>
  <c r="F4" i="2" s="1"/>
  <c r="G4" i="2"/>
  <c r="H4" i="2" s="1"/>
  <c r="I4" i="2"/>
  <c r="J4" i="2" s="1"/>
  <c r="K4" i="2"/>
  <c r="L4" i="2" s="1"/>
  <c r="M4" i="2"/>
  <c r="N4" i="2" s="1"/>
  <c r="Q53" i="2"/>
  <c r="O53" i="2"/>
  <c r="M53" i="2"/>
  <c r="K53" i="2"/>
  <c r="I53" i="2"/>
  <c r="G53" i="2"/>
  <c r="E53" i="2"/>
  <c r="C53" i="2"/>
  <c r="Q47" i="2"/>
  <c r="O47" i="2"/>
  <c r="M47" i="2"/>
  <c r="K47" i="2"/>
  <c r="I47" i="2"/>
  <c r="G47" i="2"/>
  <c r="E47" i="2"/>
  <c r="C47" i="2"/>
  <c r="Q41" i="2"/>
  <c r="P41" i="2"/>
  <c r="N41" i="2"/>
  <c r="L41" i="2"/>
  <c r="J41" i="2"/>
  <c r="H41" i="2"/>
  <c r="F41" i="2"/>
  <c r="D41" i="2"/>
  <c r="P40" i="2"/>
  <c r="N40" i="2"/>
  <c r="L40" i="2"/>
  <c r="J40" i="2"/>
  <c r="H40" i="2"/>
  <c r="F40" i="2"/>
  <c r="D40" i="2"/>
  <c r="O39" i="2"/>
  <c r="P39" i="2" s="1"/>
  <c r="M39" i="2"/>
  <c r="N39" i="2" s="1"/>
  <c r="K39" i="2"/>
  <c r="L39" i="2" s="1"/>
  <c r="I39" i="2"/>
  <c r="J39" i="2" s="1"/>
  <c r="G39" i="2"/>
  <c r="H39" i="2" s="1"/>
  <c r="E39" i="2"/>
  <c r="F39" i="2" s="1"/>
  <c r="C39" i="2"/>
  <c r="D39" i="2" s="1"/>
  <c r="R30" i="5" l="1"/>
  <c r="R31" i="5"/>
  <c r="H33" i="5"/>
  <c r="N26" i="5"/>
  <c r="J26" i="5"/>
  <c r="E26" i="5"/>
  <c r="O26" i="5"/>
  <c r="M26" i="5"/>
  <c r="D26" i="5"/>
  <c r="K26" i="5"/>
  <c r="L26" i="5"/>
  <c r="F26" i="5"/>
  <c r="G26" i="5"/>
  <c r="H26" i="5"/>
  <c r="R28" i="5"/>
  <c r="C26" i="5"/>
  <c r="L7" i="1"/>
  <c r="S75" i="4"/>
  <c r="R4" i="2"/>
  <c r="R5" i="2"/>
  <c r="R22" i="5"/>
  <c r="R23" i="5"/>
  <c r="D33" i="5"/>
  <c r="L4" i="1"/>
  <c r="L6" i="1" s="1"/>
  <c r="R6" i="2"/>
  <c r="P26" i="5"/>
  <c r="C33" i="5"/>
  <c r="R21" i="5"/>
  <c r="B26" i="5"/>
  <c r="P33" i="5"/>
  <c r="O33" i="5"/>
  <c r="N33" i="5"/>
  <c r="M33" i="5"/>
  <c r="L33" i="5"/>
  <c r="K33" i="5"/>
  <c r="J33" i="5"/>
  <c r="G33" i="5"/>
  <c r="F33" i="5"/>
  <c r="E33" i="5"/>
  <c r="S77" i="4"/>
  <c r="R80" i="4"/>
  <c r="R78" i="4"/>
  <c r="S76" i="4"/>
  <c r="R79" i="4"/>
  <c r="S68" i="10"/>
  <c r="S52" i="10"/>
  <c r="S60" i="10"/>
  <c r="R24" i="5"/>
  <c r="Q32" i="3"/>
  <c r="L8" i="1" s="1"/>
  <c r="Q25" i="3"/>
  <c r="R23" i="3" s="1"/>
  <c r="R154" i="4"/>
  <c r="R98" i="4"/>
  <c r="Q33" i="5" l="1"/>
  <c r="R25" i="5"/>
  <c r="Q26" i="5" s="1"/>
  <c r="R32" i="5"/>
  <c r="N26" i="3"/>
  <c r="J26" i="3"/>
  <c r="F26" i="3"/>
  <c r="B26" i="3"/>
  <c r="M26" i="3"/>
  <c r="E26" i="3"/>
  <c r="P26" i="3"/>
  <c r="L26" i="3"/>
  <c r="H26" i="3"/>
  <c r="O26" i="3"/>
  <c r="K26" i="3"/>
  <c r="G26" i="3"/>
  <c r="C26" i="3"/>
  <c r="D26" i="3"/>
  <c r="O33" i="3"/>
  <c r="K33" i="3"/>
  <c r="G33" i="3"/>
  <c r="N33" i="3"/>
  <c r="J33" i="3"/>
  <c r="F33" i="3"/>
  <c r="B33" i="3"/>
  <c r="M33" i="3"/>
  <c r="E33" i="3"/>
  <c r="R29" i="3"/>
  <c r="P33" i="3"/>
  <c r="L33" i="3"/>
  <c r="H33" i="3"/>
  <c r="D33" i="3"/>
  <c r="R31" i="3"/>
  <c r="C33" i="3"/>
  <c r="R28" i="3"/>
  <c r="R30" i="3"/>
  <c r="R24" i="3"/>
  <c r="R22" i="3"/>
  <c r="R21" i="3"/>
  <c r="D114" i="10"/>
  <c r="E110" i="10" l="1"/>
  <c r="E113" i="10"/>
  <c r="E112" i="10"/>
  <c r="Q33" i="3"/>
  <c r="R32" i="3"/>
  <c r="Q26" i="3"/>
  <c r="R25" i="3"/>
  <c r="E114" i="10" l="1"/>
  <c r="C120" i="4"/>
  <c r="D120" i="4"/>
  <c r="E120" i="4"/>
  <c r="F120" i="4"/>
  <c r="G120" i="4"/>
  <c r="H120" i="4"/>
  <c r="I120" i="4"/>
  <c r="J120" i="4"/>
  <c r="K120" i="4"/>
  <c r="L120" i="4"/>
  <c r="M120" i="4"/>
  <c r="N120" i="4"/>
  <c r="O120" i="4"/>
  <c r="P120" i="4"/>
  <c r="Q120" i="4"/>
  <c r="C121" i="4"/>
  <c r="D121" i="4"/>
  <c r="E121" i="4"/>
  <c r="F121" i="4"/>
  <c r="G121" i="4"/>
  <c r="H121" i="4"/>
  <c r="I121" i="4"/>
  <c r="J121" i="4"/>
  <c r="K121" i="4"/>
  <c r="L121" i="4"/>
  <c r="M121" i="4"/>
  <c r="N121" i="4"/>
  <c r="O121" i="4"/>
  <c r="P121" i="4"/>
  <c r="Q121" i="4"/>
  <c r="C122" i="4"/>
  <c r="D122" i="4"/>
  <c r="E122" i="4"/>
  <c r="F122" i="4"/>
  <c r="G122" i="4"/>
  <c r="H122" i="4"/>
  <c r="I122" i="4"/>
  <c r="J122" i="4"/>
  <c r="K122" i="4"/>
  <c r="L122" i="4"/>
  <c r="M122" i="4"/>
  <c r="N122" i="4"/>
  <c r="O122" i="4"/>
  <c r="P122" i="4"/>
  <c r="Q122" i="4"/>
  <c r="D125" i="4" l="1"/>
  <c r="O125" i="4"/>
  <c r="K125" i="4"/>
  <c r="G125" i="4"/>
  <c r="C125" i="4"/>
  <c r="N124" i="4"/>
  <c r="J124" i="4"/>
  <c r="F124" i="4"/>
  <c r="Q123" i="4"/>
  <c r="M123" i="4"/>
  <c r="I123" i="4"/>
  <c r="E123" i="4"/>
  <c r="P123" i="4"/>
  <c r="L123" i="4"/>
  <c r="D123" i="4"/>
  <c r="Q124" i="4"/>
  <c r="I124" i="4"/>
  <c r="I125" i="4"/>
  <c r="E125" i="4"/>
  <c r="P124" i="4"/>
  <c r="L124" i="4"/>
  <c r="D124" i="4"/>
  <c r="O123" i="4"/>
  <c r="K123" i="4"/>
  <c r="G123" i="4"/>
  <c r="C123" i="4"/>
  <c r="F125" i="4"/>
  <c r="M124" i="4"/>
  <c r="E124" i="4"/>
  <c r="P125" i="4"/>
  <c r="O124" i="4"/>
  <c r="K124" i="4"/>
  <c r="G124" i="4"/>
  <c r="C124" i="4"/>
  <c r="N123" i="4"/>
  <c r="J123" i="4"/>
  <c r="F123" i="4"/>
  <c r="Q99" i="7" l="1"/>
  <c r="K98" i="33"/>
  <c r="K99" i="33"/>
  <c r="K100" i="33"/>
  <c r="D101" i="33"/>
  <c r="D102" i="33" s="1"/>
  <c r="E101" i="33"/>
  <c r="E102" i="33" s="1"/>
  <c r="F101" i="33"/>
  <c r="F102" i="33" s="1"/>
  <c r="G101" i="33"/>
  <c r="H101" i="33"/>
  <c r="H102" i="33" s="1"/>
  <c r="I101" i="33"/>
  <c r="I102" i="33" s="1"/>
  <c r="J101" i="33"/>
  <c r="J102" i="33" s="1"/>
  <c r="G102" i="33"/>
  <c r="K107" i="33"/>
  <c r="K108" i="33"/>
  <c r="K109" i="33"/>
  <c r="K110" i="33"/>
  <c r="K111" i="33"/>
  <c r="D112" i="33"/>
  <c r="E112" i="33"/>
  <c r="F112" i="33"/>
  <c r="G112" i="33"/>
  <c r="H112" i="33"/>
  <c r="I112" i="33"/>
  <c r="J112" i="33"/>
  <c r="K117" i="33"/>
  <c r="K118" i="33"/>
  <c r="K119" i="33"/>
  <c r="K120" i="33"/>
  <c r="K121" i="33"/>
  <c r="D122" i="33"/>
  <c r="E122" i="33"/>
  <c r="F122" i="33"/>
  <c r="G122" i="33"/>
  <c r="H122" i="33"/>
  <c r="I122" i="33"/>
  <c r="J122" i="33"/>
  <c r="K137" i="33"/>
  <c r="K138" i="33"/>
  <c r="K101" i="33" l="1"/>
  <c r="K102" i="33" s="1"/>
  <c r="K139" i="33"/>
  <c r="I128" i="33"/>
  <c r="I127" i="33" s="1"/>
  <c r="E128" i="33"/>
  <c r="E127" i="33" s="1"/>
  <c r="H128" i="33"/>
  <c r="H127" i="33" s="1"/>
  <c r="D128" i="33"/>
  <c r="D127" i="33" s="1"/>
  <c r="K122" i="33"/>
  <c r="J128" i="33"/>
  <c r="J127" i="33" s="1"/>
  <c r="F128" i="33"/>
  <c r="F127" i="33" s="1"/>
  <c r="K112" i="33"/>
  <c r="G128" i="33"/>
  <c r="G127" i="33" s="1"/>
  <c r="Q94" i="7"/>
  <c r="K128" i="33" l="1"/>
  <c r="K127" i="33" s="1"/>
  <c r="Q88" i="7"/>
  <c r="Q100" i="7" s="1"/>
  <c r="Q95" i="7" l="1"/>
  <c r="J6" i="1" l="1"/>
  <c r="Q45" i="3"/>
  <c r="R84" i="10" l="1"/>
  <c r="N100" i="10"/>
  <c r="L100" i="10"/>
  <c r="J100" i="10"/>
  <c r="H100" i="10"/>
  <c r="F100" i="10"/>
  <c r="D100" i="10"/>
  <c r="B100" i="10"/>
  <c r="F57" i="8"/>
  <c r="K37" i="15"/>
  <c r="D130" i="11"/>
  <c r="K56" i="15"/>
  <c r="K52" i="15"/>
  <c r="K48" i="15"/>
  <c r="K42" i="15"/>
  <c r="K43" i="15" s="1"/>
  <c r="K34" i="15"/>
  <c r="K35" i="15" s="1"/>
  <c r="G95" i="10" l="1"/>
  <c r="G94" i="10"/>
  <c r="G99" i="10"/>
  <c r="G96" i="10"/>
  <c r="G97" i="10"/>
  <c r="O94" i="10"/>
  <c r="O95" i="10"/>
  <c r="O96" i="10"/>
  <c r="O99" i="10"/>
  <c r="O98" i="10"/>
  <c r="C98" i="10"/>
  <c r="C97" i="10"/>
  <c r="C96" i="10"/>
  <c r="C95" i="10"/>
  <c r="C99" i="10"/>
  <c r="C94" i="10"/>
  <c r="K99" i="10"/>
  <c r="K98" i="10"/>
  <c r="K96" i="10"/>
  <c r="K95" i="10"/>
  <c r="K94" i="10"/>
  <c r="E97" i="10"/>
  <c r="E98" i="10"/>
  <c r="E99" i="10"/>
  <c r="E95" i="10"/>
  <c r="E94" i="10"/>
  <c r="E96" i="10"/>
  <c r="M96" i="10"/>
  <c r="M97" i="10"/>
  <c r="M94" i="10"/>
  <c r="M98" i="10"/>
  <c r="M99" i="10"/>
  <c r="I95" i="10"/>
  <c r="I94" i="10"/>
  <c r="I99" i="10"/>
  <c r="I98" i="10"/>
  <c r="I97" i="10"/>
  <c r="G53" i="8"/>
  <c r="G55" i="8"/>
  <c r="G51" i="8"/>
  <c r="G56" i="8"/>
  <c r="G54" i="8"/>
  <c r="G52" i="8"/>
  <c r="G50" i="8"/>
  <c r="E127" i="11"/>
  <c r="E128" i="11"/>
  <c r="R89" i="4"/>
  <c r="R90" i="4"/>
  <c r="R91" i="4"/>
  <c r="R92" i="4"/>
  <c r="R93" i="4"/>
  <c r="R94" i="4"/>
  <c r="R95" i="4"/>
  <c r="R96" i="4"/>
  <c r="R97" i="4"/>
  <c r="R99" i="4"/>
  <c r="R100" i="4"/>
  <c r="S100" i="4" l="1"/>
  <c r="S95" i="4"/>
  <c r="S91" i="4"/>
  <c r="S94" i="4"/>
  <c r="S97" i="4"/>
  <c r="S96" i="4"/>
  <c r="S92" i="4"/>
  <c r="S99" i="4"/>
  <c r="S98" i="4"/>
  <c r="S90" i="4"/>
  <c r="S93" i="4"/>
  <c r="S89" i="4"/>
  <c r="E130" i="11"/>
  <c r="R151" i="4"/>
  <c r="R152" i="4"/>
  <c r="R153" i="4"/>
  <c r="R155" i="4"/>
  <c r="R156" i="4"/>
  <c r="R157" i="4"/>
  <c r="R158" i="4"/>
  <c r="R159" i="4"/>
  <c r="R160" i="4"/>
  <c r="R161" i="4"/>
  <c r="R162" i="4"/>
  <c r="S162" i="4" l="1"/>
  <c r="S153" i="4"/>
  <c r="S158" i="4"/>
  <c r="S161" i="4"/>
  <c r="S152" i="4"/>
  <c r="S160" i="4"/>
  <c r="S156" i="4"/>
  <c r="S151" i="4"/>
  <c r="S157" i="4"/>
  <c r="S159" i="4"/>
  <c r="S155" i="4"/>
  <c r="S154" i="4"/>
  <c r="B96" i="12"/>
  <c r="B88" i="12"/>
  <c r="C100" i="7"/>
  <c r="D100" i="7"/>
  <c r="E100" i="7"/>
  <c r="F100" i="7"/>
  <c r="H100" i="7"/>
  <c r="I100" i="7"/>
  <c r="J100" i="7"/>
  <c r="K100" i="7"/>
  <c r="L100" i="7"/>
  <c r="M100" i="7"/>
  <c r="N100" i="7"/>
  <c r="O100" i="7"/>
  <c r="P100" i="7"/>
  <c r="B100" i="7"/>
  <c r="C95" i="7"/>
  <c r="D95" i="7"/>
  <c r="E95" i="7"/>
  <c r="F95" i="7"/>
  <c r="H95" i="7"/>
  <c r="I95" i="7"/>
  <c r="J95" i="7"/>
  <c r="K95" i="7"/>
  <c r="L95" i="7"/>
  <c r="M95" i="7"/>
  <c r="N95" i="7"/>
  <c r="O95" i="7"/>
  <c r="P95" i="7"/>
  <c r="B95" i="7"/>
  <c r="C87" i="12" l="1"/>
  <c r="C82" i="12"/>
  <c r="C86" i="12"/>
  <c r="C81" i="12"/>
  <c r="C85" i="12"/>
  <c r="C80" i="12"/>
  <c r="C88" i="12"/>
  <c r="C83" i="12"/>
  <c r="C92" i="12"/>
  <c r="C95" i="12"/>
  <c r="C91" i="12"/>
  <c r="C94" i="12"/>
  <c r="C90" i="12"/>
  <c r="C93" i="12"/>
  <c r="Q80" i="7"/>
  <c r="O6" i="2"/>
  <c r="P5" i="2" l="1"/>
  <c r="P6" i="2"/>
  <c r="P4" i="2"/>
  <c r="M81" i="7"/>
  <c r="H81" i="7"/>
  <c r="D81" i="7"/>
  <c r="P81" i="7"/>
  <c r="L81" i="7"/>
  <c r="G81" i="7"/>
  <c r="C81" i="7"/>
  <c r="O81" i="7"/>
  <c r="K81" i="7"/>
  <c r="F81" i="7"/>
  <c r="B81" i="7"/>
  <c r="N81" i="7"/>
  <c r="J81" i="7"/>
  <c r="E81" i="7"/>
  <c r="R40" i="2"/>
  <c r="R39" i="2"/>
  <c r="R41" i="2"/>
  <c r="D90" i="7"/>
  <c r="E90" i="7"/>
  <c r="F90" i="7"/>
  <c r="H90" i="7"/>
  <c r="I90" i="7"/>
  <c r="J90" i="7"/>
  <c r="K90" i="7"/>
  <c r="L90" i="7"/>
  <c r="M90" i="7"/>
  <c r="N90" i="7"/>
  <c r="O90" i="7"/>
  <c r="P90" i="7"/>
  <c r="C90" i="7"/>
  <c r="B90" i="7"/>
  <c r="Q89" i="7"/>
  <c r="Q90" i="7" s="1"/>
  <c r="Q84" i="7"/>
  <c r="N85" i="7" l="1"/>
  <c r="J85" i="7"/>
  <c r="F85" i="7"/>
  <c r="B85" i="7"/>
  <c r="M85" i="7"/>
  <c r="I85" i="7"/>
  <c r="E85" i="7"/>
  <c r="P85" i="7"/>
  <c r="L85" i="7"/>
  <c r="H85" i="7"/>
  <c r="D85" i="7"/>
  <c r="O85" i="7"/>
  <c r="K85" i="7"/>
  <c r="G85" i="7"/>
  <c r="C85" i="7"/>
  <c r="F43" i="15"/>
  <c r="F35" i="15"/>
  <c r="E39" i="15"/>
  <c r="F39" i="15"/>
  <c r="G39" i="15"/>
  <c r="D39" i="15"/>
  <c r="C39" i="15"/>
  <c r="E43" i="15"/>
  <c r="G43" i="15"/>
  <c r="D43" i="15"/>
  <c r="C43" i="15"/>
  <c r="J35" i="15"/>
  <c r="I35" i="15"/>
  <c r="J57" i="15" l="1"/>
  <c r="H57" i="15"/>
  <c r="E53" i="15"/>
  <c r="F53" i="15"/>
  <c r="G53" i="15"/>
  <c r="D53" i="15"/>
  <c r="G57" i="15" l="1"/>
  <c r="F57" i="15"/>
  <c r="E57" i="15"/>
  <c r="D57" i="15"/>
  <c r="C57" i="15"/>
  <c r="K55" i="15"/>
  <c r="K57" i="15" s="1"/>
  <c r="C53" i="15"/>
  <c r="K51" i="15"/>
  <c r="K53" i="15" s="1"/>
  <c r="G49" i="15"/>
  <c r="F49" i="15"/>
  <c r="E49" i="15"/>
  <c r="D49" i="15"/>
  <c r="C49" i="15"/>
  <c r="K47" i="15"/>
  <c r="K49" i="15" s="1"/>
  <c r="K38" i="15"/>
  <c r="K39" i="15" s="1"/>
  <c r="G35" i="15"/>
  <c r="E35" i="15"/>
  <c r="D35" i="15"/>
  <c r="C35" i="15"/>
  <c r="B14" i="13"/>
  <c r="B9" i="13"/>
  <c r="B113" i="12"/>
  <c r="B107" i="12"/>
  <c r="B102" i="12"/>
  <c r="B202" i="11"/>
  <c r="C200" i="11" s="1"/>
  <c r="B197" i="11"/>
  <c r="C194" i="11" s="1"/>
  <c r="B191" i="11"/>
  <c r="C186" i="11" s="1"/>
  <c r="D182" i="11"/>
  <c r="E179" i="11" s="1"/>
  <c r="B182" i="11"/>
  <c r="C181" i="11" s="1"/>
  <c r="D173" i="11"/>
  <c r="E172" i="11" s="1"/>
  <c r="B173" i="11"/>
  <c r="C172" i="11" s="1"/>
  <c r="D165" i="11"/>
  <c r="E164" i="11" s="1"/>
  <c r="B165" i="11"/>
  <c r="B150" i="11"/>
  <c r="B145" i="11"/>
  <c r="B139" i="11"/>
  <c r="B130" i="11"/>
  <c r="D123" i="11"/>
  <c r="B123" i="11"/>
  <c r="D115" i="11"/>
  <c r="B115" i="11"/>
  <c r="P18" i="28"/>
  <c r="O18" i="28"/>
  <c r="N18" i="28"/>
  <c r="M18" i="28"/>
  <c r="L18" i="28"/>
  <c r="K18" i="28"/>
  <c r="J18" i="28"/>
  <c r="I18" i="28"/>
  <c r="H18" i="28"/>
  <c r="G18" i="28"/>
  <c r="F18" i="28"/>
  <c r="E18" i="28"/>
  <c r="D18" i="28"/>
  <c r="C18" i="28"/>
  <c r="B18" i="28"/>
  <c r="P37" i="27"/>
  <c r="O37" i="27"/>
  <c r="N37" i="27"/>
  <c r="M37" i="27"/>
  <c r="L37" i="27"/>
  <c r="K37" i="27"/>
  <c r="J37" i="27"/>
  <c r="I37" i="27"/>
  <c r="H37" i="27"/>
  <c r="G37" i="27"/>
  <c r="F37" i="27"/>
  <c r="E37" i="27"/>
  <c r="D37" i="27"/>
  <c r="C37" i="27"/>
  <c r="B37" i="27"/>
  <c r="Q36" i="27"/>
  <c r="Q35" i="27"/>
  <c r="Q34" i="27"/>
  <c r="Q33" i="27"/>
  <c r="Q32" i="27"/>
  <c r="P114" i="10"/>
  <c r="N114" i="10"/>
  <c r="L114" i="10"/>
  <c r="J114" i="10"/>
  <c r="H114" i="10"/>
  <c r="F114" i="10"/>
  <c r="B114" i="10"/>
  <c r="R113" i="10"/>
  <c r="R112" i="10"/>
  <c r="R111" i="10"/>
  <c r="R110" i="10"/>
  <c r="P108" i="10"/>
  <c r="N108" i="10"/>
  <c r="L108" i="10"/>
  <c r="J108" i="10"/>
  <c r="H108" i="10"/>
  <c r="F108" i="10"/>
  <c r="D108" i="10"/>
  <c r="B108" i="10"/>
  <c r="R107" i="10"/>
  <c r="R106" i="10"/>
  <c r="R105" i="10"/>
  <c r="R104" i="10"/>
  <c r="R103" i="10"/>
  <c r="R102" i="10"/>
  <c r="P100" i="10"/>
  <c r="E100" i="10"/>
  <c r="R99" i="10"/>
  <c r="R98" i="10"/>
  <c r="R97" i="10"/>
  <c r="R96" i="10"/>
  <c r="R95" i="10"/>
  <c r="R94" i="10"/>
  <c r="P92" i="10"/>
  <c r="N92" i="10"/>
  <c r="L92" i="10"/>
  <c r="J92" i="10"/>
  <c r="H92" i="10"/>
  <c r="F92" i="10"/>
  <c r="D92" i="10"/>
  <c r="B92" i="10"/>
  <c r="R91" i="10"/>
  <c r="R90" i="10"/>
  <c r="R89" i="10"/>
  <c r="R88" i="10"/>
  <c r="R87" i="10"/>
  <c r="R86" i="10"/>
  <c r="R85" i="10"/>
  <c r="I96" i="25"/>
  <c r="H96" i="25"/>
  <c r="G96" i="25"/>
  <c r="F96" i="25"/>
  <c r="E96" i="25"/>
  <c r="D96" i="25"/>
  <c r="C96" i="25"/>
  <c r="B96" i="25"/>
  <c r="J95" i="25"/>
  <c r="J94" i="25"/>
  <c r="J93" i="25"/>
  <c r="J92" i="25"/>
  <c r="J91" i="25"/>
  <c r="J90" i="25"/>
  <c r="J89" i="25"/>
  <c r="J88" i="25"/>
  <c r="J87" i="25"/>
  <c r="J86" i="25"/>
  <c r="J85" i="25"/>
  <c r="J84" i="25"/>
  <c r="J83" i="25"/>
  <c r="J82" i="25"/>
  <c r="J81" i="25"/>
  <c r="J80" i="25"/>
  <c r="J79" i="25"/>
  <c r="J78" i="25"/>
  <c r="J77" i="25"/>
  <c r="I71" i="25"/>
  <c r="H71" i="25"/>
  <c r="G71" i="25"/>
  <c r="F71" i="25"/>
  <c r="E71" i="25"/>
  <c r="D71" i="25"/>
  <c r="C71" i="25"/>
  <c r="B71" i="25"/>
  <c r="J70" i="25"/>
  <c r="J69" i="25"/>
  <c r="J68" i="25"/>
  <c r="J67" i="25"/>
  <c r="J66" i="25"/>
  <c r="J65" i="25"/>
  <c r="J64" i="25"/>
  <c r="J63" i="25"/>
  <c r="J62" i="25"/>
  <c r="J61" i="25"/>
  <c r="J60" i="25"/>
  <c r="J59" i="25"/>
  <c r="J58" i="25"/>
  <c r="J57" i="25"/>
  <c r="J56" i="25"/>
  <c r="J55" i="25"/>
  <c r="J54" i="25"/>
  <c r="J53" i="25"/>
  <c r="J52" i="25"/>
  <c r="F69" i="8"/>
  <c r="F39" i="8"/>
  <c r="F32" i="8"/>
  <c r="F22" i="8"/>
  <c r="F13" i="8"/>
  <c r="Q74" i="7"/>
  <c r="Q73" i="7"/>
  <c r="Q69" i="7"/>
  <c r="Q68" i="7"/>
  <c r="Q64" i="7"/>
  <c r="Q63" i="7"/>
  <c r="Q59" i="7"/>
  <c r="Q55" i="7"/>
  <c r="R143" i="4"/>
  <c r="R142" i="4"/>
  <c r="R141" i="4"/>
  <c r="R140" i="4"/>
  <c r="R139" i="4"/>
  <c r="R138" i="4"/>
  <c r="R137" i="4"/>
  <c r="R136" i="4"/>
  <c r="R135" i="4"/>
  <c r="R134" i="4"/>
  <c r="R133" i="4"/>
  <c r="R132" i="4"/>
  <c r="R119" i="4"/>
  <c r="R118" i="4"/>
  <c r="R117" i="4"/>
  <c r="R116" i="4"/>
  <c r="R115" i="4"/>
  <c r="R114" i="4"/>
  <c r="R113" i="4"/>
  <c r="R112" i="4"/>
  <c r="R111" i="4"/>
  <c r="R110" i="4"/>
  <c r="R109" i="4"/>
  <c r="R108" i="4"/>
  <c r="P63" i="5"/>
  <c r="O63" i="5"/>
  <c r="N63" i="5"/>
  <c r="M63" i="5"/>
  <c r="L63" i="5"/>
  <c r="K63" i="5"/>
  <c r="J63" i="5"/>
  <c r="I63" i="5"/>
  <c r="H63" i="5"/>
  <c r="G63" i="5"/>
  <c r="F63" i="5"/>
  <c r="E63" i="5"/>
  <c r="D63" i="5"/>
  <c r="C63" i="5"/>
  <c r="B63" i="5"/>
  <c r="Q62" i="5"/>
  <c r="Q61" i="5"/>
  <c r="Q60" i="5"/>
  <c r="Q59" i="5"/>
  <c r="P56" i="5"/>
  <c r="O56" i="5"/>
  <c r="N56" i="5"/>
  <c r="M56" i="5"/>
  <c r="L56" i="5"/>
  <c r="K56" i="5"/>
  <c r="J56" i="5"/>
  <c r="I56" i="5"/>
  <c r="H56" i="5"/>
  <c r="G56" i="5"/>
  <c r="F56" i="5"/>
  <c r="E56" i="5"/>
  <c r="D56" i="5"/>
  <c r="C56" i="5"/>
  <c r="B56" i="5"/>
  <c r="Q55" i="5"/>
  <c r="Q54" i="5"/>
  <c r="Q53" i="5"/>
  <c r="Q52" i="5"/>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64" i="3"/>
  <c r="O64" i="3"/>
  <c r="N64" i="3"/>
  <c r="M64" i="3"/>
  <c r="L64" i="3"/>
  <c r="K64" i="3"/>
  <c r="J64" i="3"/>
  <c r="I64" i="3"/>
  <c r="H64" i="3"/>
  <c r="G64" i="3"/>
  <c r="F64" i="3"/>
  <c r="E64" i="3"/>
  <c r="D64" i="3"/>
  <c r="C64" i="3"/>
  <c r="B64" i="3"/>
  <c r="Q63" i="3"/>
  <c r="Q62" i="3"/>
  <c r="Q61" i="3"/>
  <c r="Q60" i="3"/>
  <c r="P57" i="3"/>
  <c r="O57" i="3"/>
  <c r="N57" i="3"/>
  <c r="M57" i="3"/>
  <c r="L57" i="3"/>
  <c r="K57" i="3"/>
  <c r="J57" i="3"/>
  <c r="I57" i="3"/>
  <c r="H57" i="3"/>
  <c r="G57" i="3"/>
  <c r="F57" i="3"/>
  <c r="E57" i="3"/>
  <c r="D57" i="3"/>
  <c r="C57" i="3"/>
  <c r="B57" i="3"/>
  <c r="Q56" i="3"/>
  <c r="Q55" i="3"/>
  <c r="Q54" i="3"/>
  <c r="Q53" i="3"/>
  <c r="P48" i="3"/>
  <c r="O48" i="3"/>
  <c r="N48" i="3"/>
  <c r="M48" i="3"/>
  <c r="L48" i="3"/>
  <c r="K48" i="3"/>
  <c r="J48" i="3"/>
  <c r="I48" i="3"/>
  <c r="H48" i="3"/>
  <c r="G48" i="3"/>
  <c r="F48" i="3"/>
  <c r="E48" i="3"/>
  <c r="D48" i="3"/>
  <c r="C48" i="3"/>
  <c r="B48" i="3"/>
  <c r="Q47" i="3"/>
  <c r="Q46" i="3"/>
  <c r="Q44" i="3"/>
  <c r="P41" i="3"/>
  <c r="O41" i="3"/>
  <c r="N41" i="3"/>
  <c r="M41" i="3"/>
  <c r="L41" i="3"/>
  <c r="K41" i="3"/>
  <c r="J41" i="3"/>
  <c r="I41" i="3"/>
  <c r="H41" i="3"/>
  <c r="G41" i="3"/>
  <c r="F41" i="3"/>
  <c r="E41" i="3"/>
  <c r="D41" i="3"/>
  <c r="C41" i="3"/>
  <c r="B41" i="3"/>
  <c r="Q40" i="3"/>
  <c r="Q39" i="3"/>
  <c r="Q38" i="3"/>
  <c r="Q37" i="3"/>
  <c r="Q18" i="2"/>
  <c r="O18" i="2"/>
  <c r="M18" i="2"/>
  <c r="K18" i="2"/>
  <c r="I18" i="2"/>
  <c r="G18" i="2"/>
  <c r="E18" i="2"/>
  <c r="C18" i="2"/>
  <c r="Q12" i="2"/>
  <c r="O12" i="2"/>
  <c r="M12" i="2"/>
  <c r="K12" i="2"/>
  <c r="I12" i="2"/>
  <c r="G12" i="2"/>
  <c r="E12" i="2"/>
  <c r="C12" i="2"/>
  <c r="S114" i="4" l="1"/>
  <c r="H9" i="2"/>
  <c r="H10" i="2"/>
  <c r="H8" i="2"/>
  <c r="H12" i="2"/>
  <c r="H11" i="2"/>
  <c r="H46" i="2"/>
  <c r="H43" i="2"/>
  <c r="H44" i="2"/>
  <c r="H45" i="2"/>
  <c r="H47" i="2"/>
  <c r="P9" i="2"/>
  <c r="P11" i="2"/>
  <c r="P12" i="2"/>
  <c r="P8" i="2"/>
  <c r="P10" i="2"/>
  <c r="P46" i="2"/>
  <c r="P43" i="2"/>
  <c r="P44" i="2"/>
  <c r="P45" i="2"/>
  <c r="P47" i="2"/>
  <c r="H14" i="2"/>
  <c r="H16" i="2"/>
  <c r="H18" i="2"/>
  <c r="H15" i="2"/>
  <c r="H17" i="2"/>
  <c r="H49" i="2"/>
  <c r="H51" i="2"/>
  <c r="H50" i="2"/>
  <c r="H52" i="2"/>
  <c r="H53" i="2"/>
  <c r="P15" i="2"/>
  <c r="P14" i="2"/>
  <c r="P17" i="2"/>
  <c r="P18" i="2"/>
  <c r="P16" i="2"/>
  <c r="P50" i="2"/>
  <c r="P49" i="2"/>
  <c r="P51" i="2"/>
  <c r="P52" i="2"/>
  <c r="P53" i="2"/>
  <c r="J10" i="2"/>
  <c r="J11" i="2"/>
  <c r="J9" i="2"/>
  <c r="J8" i="2"/>
  <c r="J12" i="2"/>
  <c r="J44" i="2"/>
  <c r="J45" i="2"/>
  <c r="J46" i="2"/>
  <c r="J43" i="2"/>
  <c r="J47" i="2"/>
  <c r="J16" i="2"/>
  <c r="J17" i="2"/>
  <c r="J14" i="2"/>
  <c r="J18" i="2"/>
  <c r="J51" i="2"/>
  <c r="J52" i="2"/>
  <c r="J49" i="2"/>
  <c r="J53" i="2"/>
  <c r="P56" i="7"/>
  <c r="L56" i="7"/>
  <c r="G56" i="7"/>
  <c r="C56" i="7"/>
  <c r="O56" i="7"/>
  <c r="K56" i="7"/>
  <c r="F56" i="7"/>
  <c r="B56" i="7"/>
  <c r="N56" i="7"/>
  <c r="J56" i="7"/>
  <c r="D56" i="7"/>
  <c r="M56" i="7"/>
  <c r="H56" i="7"/>
  <c r="E56" i="7"/>
  <c r="D11" i="2"/>
  <c r="D8" i="2"/>
  <c r="D10" i="2"/>
  <c r="D12" i="2"/>
  <c r="D9" i="2"/>
  <c r="D44" i="2"/>
  <c r="D45" i="2"/>
  <c r="D46" i="2"/>
  <c r="D43" i="2"/>
  <c r="D47" i="2"/>
  <c r="L11" i="2"/>
  <c r="L8" i="2"/>
  <c r="L12" i="2"/>
  <c r="L9" i="2"/>
  <c r="L10" i="2"/>
  <c r="L44" i="2"/>
  <c r="L45" i="2"/>
  <c r="L46" i="2"/>
  <c r="L43" i="2"/>
  <c r="L47" i="2"/>
  <c r="D17" i="2"/>
  <c r="D14" i="2"/>
  <c r="D16" i="2"/>
  <c r="D15" i="2"/>
  <c r="D18" i="2"/>
  <c r="D52" i="2"/>
  <c r="D49" i="2"/>
  <c r="D51" i="2"/>
  <c r="D50" i="2"/>
  <c r="D53" i="2"/>
  <c r="L17" i="2"/>
  <c r="L18" i="2"/>
  <c r="L16" i="2"/>
  <c r="L14" i="2"/>
  <c r="L52" i="2"/>
  <c r="L49" i="2"/>
  <c r="L51" i="2"/>
  <c r="L53" i="2"/>
  <c r="M60" i="7"/>
  <c r="I60" i="7"/>
  <c r="E60" i="7"/>
  <c r="P60" i="7"/>
  <c r="L60" i="7"/>
  <c r="H60" i="7"/>
  <c r="D60" i="7"/>
  <c r="O60" i="7"/>
  <c r="K60" i="7"/>
  <c r="G60" i="7"/>
  <c r="C60" i="7"/>
  <c r="B60" i="7"/>
  <c r="N60" i="7"/>
  <c r="J60" i="7"/>
  <c r="F60" i="7"/>
  <c r="F12" i="2"/>
  <c r="F9" i="2"/>
  <c r="F11" i="2"/>
  <c r="F8" i="2"/>
  <c r="F10" i="2"/>
  <c r="F45" i="2"/>
  <c r="F46" i="2"/>
  <c r="F43" i="2"/>
  <c r="F44" i="2"/>
  <c r="F47" i="2"/>
  <c r="N12" i="2"/>
  <c r="N10" i="2"/>
  <c r="N11" i="2"/>
  <c r="N9" i="2"/>
  <c r="N45" i="2"/>
  <c r="N46" i="2"/>
  <c r="N44" i="2"/>
  <c r="N47" i="2"/>
  <c r="F18" i="2"/>
  <c r="F15" i="2"/>
  <c r="F17" i="2"/>
  <c r="F14" i="2"/>
  <c r="F16" i="2"/>
  <c r="F49" i="2"/>
  <c r="F51" i="2"/>
  <c r="F50" i="2"/>
  <c r="F52" i="2"/>
  <c r="F53" i="2"/>
  <c r="N18" i="2"/>
  <c r="N14" i="2"/>
  <c r="N16" i="2"/>
  <c r="N17" i="2"/>
  <c r="N49" i="2"/>
  <c r="N51" i="2"/>
  <c r="N52" i="2"/>
  <c r="N53" i="2"/>
  <c r="S132" i="4"/>
  <c r="S117" i="4"/>
  <c r="S108" i="4"/>
  <c r="S112" i="4"/>
  <c r="S116" i="4"/>
  <c r="R8" i="2"/>
  <c r="R12" i="2"/>
  <c r="R11" i="2"/>
  <c r="R9" i="2"/>
  <c r="R10" i="2"/>
  <c r="R14" i="2"/>
  <c r="R18" i="2"/>
  <c r="R17" i="2"/>
  <c r="R16" i="2"/>
  <c r="R15" i="2"/>
  <c r="C8" i="13"/>
  <c r="C7" i="13"/>
  <c r="C12" i="13"/>
  <c r="C11" i="13"/>
  <c r="C14" i="13" s="1"/>
  <c r="C13" i="13"/>
  <c r="C6" i="13"/>
  <c r="C110" i="12"/>
  <c r="C109" i="12"/>
  <c r="C113" i="12"/>
  <c r="C112" i="12"/>
  <c r="C104" i="12"/>
  <c r="C106" i="12"/>
  <c r="C105" i="12"/>
  <c r="C98" i="12"/>
  <c r="C101" i="12"/>
  <c r="C100" i="12"/>
  <c r="C99" i="12"/>
  <c r="G87" i="10"/>
  <c r="G91" i="10"/>
  <c r="G90" i="10"/>
  <c r="G89" i="10"/>
  <c r="G85" i="10"/>
  <c r="G88" i="10"/>
  <c r="G84" i="10"/>
  <c r="O87" i="10"/>
  <c r="O86" i="10"/>
  <c r="O91" i="10"/>
  <c r="O88" i="10"/>
  <c r="O84" i="10"/>
  <c r="O89" i="10"/>
  <c r="O85" i="10"/>
  <c r="C104" i="10"/>
  <c r="C107" i="10"/>
  <c r="C103" i="10"/>
  <c r="C106" i="10"/>
  <c r="C102" i="10"/>
  <c r="C105" i="10"/>
  <c r="K107" i="10"/>
  <c r="K106" i="10"/>
  <c r="K102" i="10"/>
  <c r="K104" i="10"/>
  <c r="K103" i="10"/>
  <c r="C114" i="10"/>
  <c r="C110" i="10"/>
  <c r="C113" i="10"/>
  <c r="C112" i="10"/>
  <c r="C111" i="10"/>
  <c r="M110" i="10"/>
  <c r="M113" i="10"/>
  <c r="M112" i="10"/>
  <c r="M114" i="10"/>
  <c r="I91" i="10"/>
  <c r="I90" i="10"/>
  <c r="I87" i="10"/>
  <c r="I88" i="10"/>
  <c r="I86" i="10"/>
  <c r="I84" i="10"/>
  <c r="I85" i="10"/>
  <c r="I89" i="10"/>
  <c r="Q91" i="10"/>
  <c r="Q90" i="10"/>
  <c r="Q89" i="10"/>
  <c r="Q86" i="10"/>
  <c r="Q85" i="10"/>
  <c r="Q87" i="10"/>
  <c r="Q88" i="10"/>
  <c r="Q84" i="10"/>
  <c r="Q97" i="10"/>
  <c r="Q94" i="10"/>
  <c r="Q99" i="10"/>
  <c r="Q98" i="10"/>
  <c r="Q95" i="10"/>
  <c r="Q96" i="10"/>
  <c r="E105" i="10"/>
  <c r="E104" i="10"/>
  <c r="E103" i="10"/>
  <c r="E107" i="10"/>
  <c r="E106" i="10"/>
  <c r="M104" i="10"/>
  <c r="M103" i="10"/>
  <c r="M107" i="10"/>
  <c r="M106" i="10"/>
  <c r="M105" i="10"/>
  <c r="G111" i="10"/>
  <c r="G113" i="10"/>
  <c r="G112" i="10"/>
  <c r="G114" i="10"/>
  <c r="G110" i="10"/>
  <c r="O113" i="10"/>
  <c r="O112" i="10"/>
  <c r="O111" i="10"/>
  <c r="O110" i="10"/>
  <c r="O114" i="10"/>
  <c r="C89" i="10"/>
  <c r="C85" i="10"/>
  <c r="C88" i="10"/>
  <c r="C84" i="10"/>
  <c r="C86" i="10"/>
  <c r="C91" i="10"/>
  <c r="C90" i="10"/>
  <c r="C87" i="10"/>
  <c r="K89" i="10"/>
  <c r="K85" i="10"/>
  <c r="K87" i="10"/>
  <c r="K91" i="10"/>
  <c r="K90" i="10"/>
  <c r="K88" i="10"/>
  <c r="K86" i="10"/>
  <c r="K84" i="10"/>
  <c r="G105" i="10"/>
  <c r="G104" i="10"/>
  <c r="G103" i="10"/>
  <c r="G102" i="10"/>
  <c r="G107" i="10"/>
  <c r="G106" i="10"/>
  <c r="O104" i="10"/>
  <c r="O103" i="10"/>
  <c r="O102" i="10"/>
  <c r="O107" i="10"/>
  <c r="O106" i="10"/>
  <c r="O105" i="10"/>
  <c r="I113" i="10"/>
  <c r="I112" i="10"/>
  <c r="I114" i="10"/>
  <c r="I110" i="10"/>
  <c r="I111" i="10"/>
  <c r="Q113" i="10"/>
  <c r="Q112" i="10"/>
  <c r="Q111" i="10"/>
  <c r="Q114" i="10"/>
  <c r="Q110" i="10"/>
  <c r="E88" i="10"/>
  <c r="E84" i="10"/>
  <c r="E89" i="10"/>
  <c r="E85" i="10"/>
  <c r="E91" i="10"/>
  <c r="E90" i="10"/>
  <c r="E87" i="10"/>
  <c r="M88" i="10"/>
  <c r="M84" i="10"/>
  <c r="M91" i="10"/>
  <c r="M90" i="10"/>
  <c r="M89" i="10"/>
  <c r="M85" i="10"/>
  <c r="M87" i="10"/>
  <c r="I105" i="10"/>
  <c r="I104" i="10"/>
  <c r="I103" i="10"/>
  <c r="I107" i="10"/>
  <c r="I106" i="10"/>
  <c r="Q104" i="10"/>
  <c r="Q103" i="10"/>
  <c r="Q102" i="10"/>
  <c r="Q107" i="10"/>
  <c r="Q106" i="10"/>
  <c r="Q105" i="10"/>
  <c r="K114" i="10"/>
  <c r="K110" i="10"/>
  <c r="K111" i="10"/>
  <c r="K113" i="10"/>
  <c r="K112" i="10"/>
  <c r="S136" i="4"/>
  <c r="S140" i="4"/>
  <c r="S141" i="4"/>
  <c r="S109" i="4"/>
  <c r="S137" i="4"/>
  <c r="S110" i="4"/>
  <c r="S118" i="4"/>
  <c r="S134" i="4"/>
  <c r="S138" i="4"/>
  <c r="S142" i="4"/>
  <c r="S113" i="4"/>
  <c r="S133" i="4"/>
  <c r="S111" i="4"/>
  <c r="S115" i="4"/>
  <c r="S119" i="4"/>
  <c r="S135" i="4"/>
  <c r="S139" i="4"/>
  <c r="S143" i="4"/>
  <c r="G36" i="8"/>
  <c r="G37" i="8"/>
  <c r="G35" i="8"/>
  <c r="G19" i="8"/>
  <c r="G21" i="8"/>
  <c r="G17" i="8"/>
  <c r="G20" i="8"/>
  <c r="G18" i="8"/>
  <c r="G16" i="8"/>
  <c r="G12" i="8"/>
  <c r="G6" i="8"/>
  <c r="G8" i="8"/>
  <c r="G11" i="8"/>
  <c r="G9" i="8"/>
  <c r="G7" i="8"/>
  <c r="G5" i="8"/>
  <c r="G10" i="8"/>
  <c r="G67" i="8"/>
  <c r="G63" i="8"/>
  <c r="G65" i="8"/>
  <c r="G68" i="8"/>
  <c r="G66" i="8"/>
  <c r="G64" i="8"/>
  <c r="G62" i="8"/>
  <c r="G61" i="8"/>
  <c r="G30" i="8"/>
  <c r="G29" i="8"/>
  <c r="G27" i="8"/>
  <c r="G26" i="8"/>
  <c r="C119" i="11"/>
  <c r="C117" i="11"/>
  <c r="C123" i="11"/>
  <c r="C121" i="11"/>
  <c r="C122" i="11"/>
  <c r="C120" i="11"/>
  <c r="C118" i="11"/>
  <c r="C144" i="11"/>
  <c r="C143" i="11"/>
  <c r="C142" i="11"/>
  <c r="C145" i="11"/>
  <c r="E121" i="11"/>
  <c r="E122" i="11"/>
  <c r="E119" i="11"/>
  <c r="E117" i="11"/>
  <c r="E118" i="11"/>
  <c r="C150" i="11"/>
  <c r="C149" i="11"/>
  <c r="C147" i="11"/>
  <c r="C109" i="11"/>
  <c r="C107" i="11"/>
  <c r="C115" i="11"/>
  <c r="C110" i="11"/>
  <c r="C114" i="11"/>
  <c r="C112" i="11"/>
  <c r="C113" i="11"/>
  <c r="C111" i="11"/>
  <c r="C108" i="11"/>
  <c r="C129" i="11"/>
  <c r="C127" i="11"/>
  <c r="C128" i="11"/>
  <c r="E113" i="11"/>
  <c r="E111" i="11"/>
  <c r="E108" i="11"/>
  <c r="E114" i="11"/>
  <c r="E109" i="11"/>
  <c r="E107" i="11"/>
  <c r="E112" i="11"/>
  <c r="C138" i="11"/>
  <c r="C134" i="11"/>
  <c r="C133" i="11"/>
  <c r="C136" i="11"/>
  <c r="C139" i="11"/>
  <c r="C135" i="11"/>
  <c r="C137" i="11"/>
  <c r="C132" i="11"/>
  <c r="K100" i="10"/>
  <c r="R49" i="2"/>
  <c r="R52" i="2"/>
  <c r="R51" i="2"/>
  <c r="R50" i="2"/>
  <c r="R53" i="2"/>
  <c r="R46" i="2"/>
  <c r="R45" i="2"/>
  <c r="R44" i="2"/>
  <c r="R47" i="2"/>
  <c r="C167" i="11"/>
  <c r="C169" i="11"/>
  <c r="C179" i="11"/>
  <c r="R108" i="10"/>
  <c r="S104" i="10" s="1"/>
  <c r="E157" i="11"/>
  <c r="Q37" i="27"/>
  <c r="R34" i="27" s="1"/>
  <c r="E168" i="11"/>
  <c r="O100" i="10"/>
  <c r="E160" i="11"/>
  <c r="E169" i="11"/>
  <c r="E162" i="11"/>
  <c r="E167" i="11"/>
  <c r="C171" i="11"/>
  <c r="C180" i="11"/>
  <c r="I100" i="10"/>
  <c r="C196" i="11"/>
  <c r="C195" i="11"/>
  <c r="J71" i="25"/>
  <c r="K54" i="25" s="1"/>
  <c r="J96" i="25"/>
  <c r="K83" i="25" s="1"/>
  <c r="C164" i="11"/>
  <c r="C157" i="11"/>
  <c r="C188" i="11"/>
  <c r="C187" i="11"/>
  <c r="G100" i="10"/>
  <c r="R100" i="10"/>
  <c r="S95" i="10" s="1"/>
  <c r="R114" i="10"/>
  <c r="S112" i="10" s="1"/>
  <c r="Q65" i="7"/>
  <c r="Q75" i="7"/>
  <c r="E161" i="11"/>
  <c r="R92" i="10"/>
  <c r="S84" i="10" s="1"/>
  <c r="M100" i="10"/>
  <c r="Q70" i="7"/>
  <c r="R146" i="4"/>
  <c r="C5" i="13"/>
  <c r="C9" i="13" s="1"/>
  <c r="Q56" i="5"/>
  <c r="H57" i="5" s="1"/>
  <c r="R144" i="4"/>
  <c r="R145" i="4"/>
  <c r="R120" i="4"/>
  <c r="C100" i="10"/>
  <c r="E170" i="11"/>
  <c r="E180" i="11"/>
  <c r="C185" i="11"/>
  <c r="C189" i="11"/>
  <c r="C201" i="11"/>
  <c r="C162" i="11"/>
  <c r="C199" i="11"/>
  <c r="C160" i="11"/>
  <c r="C158" i="11"/>
  <c r="C161" i="11"/>
  <c r="C168" i="11"/>
  <c r="C170" i="11"/>
  <c r="R121" i="4"/>
  <c r="R165" i="4"/>
  <c r="R163" i="4"/>
  <c r="R164" i="4"/>
  <c r="Q81" i="7"/>
  <c r="R122" i="4"/>
  <c r="Q48" i="5"/>
  <c r="H49" i="5" s="1"/>
  <c r="Q41" i="5"/>
  <c r="E42" i="5" s="1"/>
  <c r="Q64" i="3"/>
  <c r="K65" i="3" s="1"/>
  <c r="Q63" i="5"/>
  <c r="R60" i="5" s="1"/>
  <c r="Q48" i="3"/>
  <c r="B49" i="3" s="1"/>
  <c r="Q57" i="3"/>
  <c r="J58" i="3" s="1"/>
  <c r="Q41" i="3"/>
  <c r="D42" i="3" s="1"/>
  <c r="Q85" i="7"/>
  <c r="O42" i="3" l="1"/>
  <c r="C72" i="25"/>
  <c r="J49" i="3"/>
  <c r="R123" i="4"/>
  <c r="K7" i="1"/>
  <c r="K5" i="1"/>
  <c r="K6" i="1" s="1"/>
  <c r="S120" i="4"/>
  <c r="D72" i="25"/>
  <c r="K56" i="25"/>
  <c r="H49" i="3"/>
  <c r="F72" i="25"/>
  <c r="O49" i="3"/>
  <c r="I108" i="10"/>
  <c r="K53" i="25"/>
  <c r="F42" i="3"/>
  <c r="K59" i="25"/>
  <c r="N49" i="5"/>
  <c r="L49" i="5"/>
  <c r="R124" i="4"/>
  <c r="H58" i="3"/>
  <c r="K57" i="5"/>
  <c r="F57" i="5"/>
  <c r="P57" i="5"/>
  <c r="G49" i="5"/>
  <c r="H72" i="25"/>
  <c r="K57" i="25"/>
  <c r="E49" i="3"/>
  <c r="G72" i="25"/>
  <c r="K60" i="25"/>
  <c r="L49" i="3"/>
  <c r="J42" i="3"/>
  <c r="K63" i="25"/>
  <c r="C49" i="3"/>
  <c r="K66" i="25"/>
  <c r="N49" i="3"/>
  <c r="P42" i="3"/>
  <c r="G58" i="3"/>
  <c r="G57" i="5"/>
  <c r="M57" i="5"/>
  <c r="D57" i="5"/>
  <c r="M42" i="3"/>
  <c r="K62" i="25"/>
  <c r="L42" i="3"/>
  <c r="F58" i="3"/>
  <c r="N57" i="5"/>
  <c r="I57" i="5"/>
  <c r="S111" i="10"/>
  <c r="F49" i="5"/>
  <c r="K65" i="25"/>
  <c r="M49" i="3"/>
  <c r="K42" i="3"/>
  <c r="K68" i="25"/>
  <c r="K52" i="25"/>
  <c r="P49" i="5"/>
  <c r="D49" i="3"/>
  <c r="B42" i="3"/>
  <c r="B72" i="25"/>
  <c r="K55" i="25"/>
  <c r="K49" i="3"/>
  <c r="I42" i="3"/>
  <c r="I72" i="25"/>
  <c r="K58" i="25"/>
  <c r="F49" i="3"/>
  <c r="H42" i="3"/>
  <c r="O57" i="5"/>
  <c r="J57" i="5"/>
  <c r="E57" i="5"/>
  <c r="K61" i="25"/>
  <c r="I49" i="3"/>
  <c r="C42" i="3"/>
  <c r="K64" i="25"/>
  <c r="P49" i="3"/>
  <c r="N42" i="3"/>
  <c r="K67" i="25"/>
  <c r="G49" i="3"/>
  <c r="E42" i="3"/>
  <c r="E72" i="25"/>
  <c r="D49" i="5"/>
  <c r="O49" i="5"/>
  <c r="M49" i="5"/>
  <c r="I49" i="5"/>
  <c r="C49" i="5"/>
  <c r="B49" i="5"/>
  <c r="K49" i="5"/>
  <c r="E49" i="5"/>
  <c r="J49" i="5"/>
  <c r="H42" i="5"/>
  <c r="G42" i="5"/>
  <c r="F42" i="5"/>
  <c r="B42" i="5"/>
  <c r="D42" i="5"/>
  <c r="C42" i="5"/>
  <c r="M42" i="5"/>
  <c r="P42" i="5"/>
  <c r="O42" i="5"/>
  <c r="N42" i="5"/>
  <c r="I42" i="5"/>
  <c r="L42" i="5"/>
  <c r="K42" i="5"/>
  <c r="J42" i="5"/>
  <c r="R33" i="27"/>
  <c r="R32" i="27"/>
  <c r="O38" i="27"/>
  <c r="N38" i="27"/>
  <c r="M38" i="27"/>
  <c r="L38" i="27"/>
  <c r="K38" i="27"/>
  <c r="J38" i="27"/>
  <c r="E38" i="27"/>
  <c r="H38" i="27"/>
  <c r="G38" i="27"/>
  <c r="B38" i="27"/>
  <c r="R36" i="27"/>
  <c r="D38" i="27"/>
  <c r="C102" i="12"/>
  <c r="S87" i="10"/>
  <c r="S98" i="10"/>
  <c r="S94" i="10"/>
  <c r="S97" i="10"/>
  <c r="S99" i="10"/>
  <c r="S89" i="10"/>
  <c r="S102" i="10"/>
  <c r="S96" i="10"/>
  <c r="S85" i="10"/>
  <c r="S114" i="10"/>
  <c r="S113" i="10"/>
  <c r="S103" i="10"/>
  <c r="S106" i="10"/>
  <c r="S88" i="10"/>
  <c r="S105" i="10"/>
  <c r="S91" i="10"/>
  <c r="S110" i="10"/>
  <c r="S90" i="10"/>
  <c r="K79" i="25"/>
  <c r="D97" i="25"/>
  <c r="K89" i="25"/>
  <c r="K95" i="25"/>
  <c r="K82" i="25"/>
  <c r="K81" i="25"/>
  <c r="F97" i="25"/>
  <c r="B97" i="25"/>
  <c r="K80" i="25"/>
  <c r="C97" i="25"/>
  <c r="K84" i="25"/>
  <c r="K90" i="25"/>
  <c r="K91" i="25"/>
  <c r="G97" i="25"/>
  <c r="K85" i="25"/>
  <c r="K92" i="25"/>
  <c r="K87" i="25"/>
  <c r="K94" i="25"/>
  <c r="K78" i="25"/>
  <c r="I97" i="25"/>
  <c r="K93" i="25"/>
  <c r="K77" i="25"/>
  <c r="E97" i="25"/>
  <c r="H97" i="25"/>
  <c r="K86" i="25"/>
  <c r="K88" i="25"/>
  <c r="S122" i="4"/>
  <c r="R125" i="4"/>
  <c r="R106" i="4"/>
  <c r="R166" i="4"/>
  <c r="S163" i="4"/>
  <c r="S121" i="4"/>
  <c r="R147" i="4"/>
  <c r="S144" i="4"/>
  <c r="S102" i="4"/>
  <c r="R105" i="4"/>
  <c r="S164" i="4"/>
  <c r="R167" i="4"/>
  <c r="S145" i="4"/>
  <c r="R148" i="4"/>
  <c r="S165" i="4"/>
  <c r="R168" i="4"/>
  <c r="R104" i="4"/>
  <c r="S101" i="4"/>
  <c r="S146" i="4"/>
  <c r="R149" i="4"/>
  <c r="P64" i="5"/>
  <c r="O64" i="5"/>
  <c r="N64" i="5"/>
  <c r="I64" i="5"/>
  <c r="L64" i="5"/>
  <c r="K64" i="5"/>
  <c r="J64" i="5"/>
  <c r="E64" i="5"/>
  <c r="H64" i="5"/>
  <c r="G64" i="5"/>
  <c r="F64" i="5"/>
  <c r="D64" i="5"/>
  <c r="C57" i="5"/>
  <c r="C64" i="5"/>
  <c r="B57" i="5"/>
  <c r="B64" i="5"/>
  <c r="M64" i="5"/>
  <c r="B65" i="3"/>
  <c r="M65" i="3"/>
  <c r="H65" i="3"/>
  <c r="G65" i="3"/>
  <c r="N65" i="3"/>
  <c r="M58" i="3"/>
  <c r="E65" i="3"/>
  <c r="D58" i="3"/>
  <c r="D65" i="3"/>
  <c r="C58" i="3"/>
  <c r="C65" i="3"/>
  <c r="B58" i="3"/>
  <c r="J65" i="3"/>
  <c r="I58" i="3"/>
  <c r="P58" i="3"/>
  <c r="P65" i="3"/>
  <c r="O58" i="3"/>
  <c r="O65" i="3"/>
  <c r="N58" i="3"/>
  <c r="F65" i="3"/>
  <c r="E58" i="3"/>
  <c r="L58" i="3"/>
  <c r="L65" i="3"/>
  <c r="K58" i="3"/>
  <c r="R16" i="28"/>
  <c r="R17" i="28"/>
  <c r="R14" i="28"/>
  <c r="R15" i="28"/>
  <c r="B19" i="28"/>
  <c r="P19" i="28"/>
  <c r="O19" i="28"/>
  <c r="N19" i="28"/>
  <c r="M19" i="28"/>
  <c r="L19" i="28"/>
  <c r="K19" i="28"/>
  <c r="J19" i="28"/>
  <c r="H19" i="28"/>
  <c r="G19" i="28"/>
  <c r="F19" i="28"/>
  <c r="E19" i="28"/>
  <c r="D19" i="28"/>
  <c r="C19" i="28"/>
  <c r="Q38" i="27"/>
  <c r="R37" i="27"/>
  <c r="F38" i="27"/>
  <c r="I38" i="27"/>
  <c r="P38" i="27"/>
  <c r="R35" i="27"/>
  <c r="C38" i="27"/>
  <c r="O92" i="10"/>
  <c r="K92" i="10"/>
  <c r="C92" i="10"/>
  <c r="M108" i="10"/>
  <c r="G108" i="10"/>
  <c r="G92" i="10"/>
  <c r="K46" i="25"/>
  <c r="C182" i="11"/>
  <c r="C197" i="11"/>
  <c r="R61" i="5"/>
  <c r="R59" i="5"/>
  <c r="R55" i="3"/>
  <c r="R38" i="5"/>
  <c r="C202" i="11"/>
  <c r="E108" i="10"/>
  <c r="O108" i="10"/>
  <c r="M92" i="10"/>
  <c r="C173" i="11"/>
  <c r="R47" i="3"/>
  <c r="Q100" i="10"/>
  <c r="E92" i="10"/>
  <c r="I92" i="10"/>
  <c r="E123" i="11"/>
  <c r="E165" i="11"/>
  <c r="R45" i="5"/>
  <c r="E173" i="11"/>
  <c r="Q108" i="10"/>
  <c r="R53" i="5"/>
  <c r="C130" i="11"/>
  <c r="C191" i="11"/>
  <c r="C165" i="11"/>
  <c r="E182" i="11"/>
  <c r="K108" i="10"/>
  <c r="Q92" i="10"/>
  <c r="G32" i="8"/>
  <c r="R37" i="5"/>
  <c r="C96" i="12"/>
  <c r="G69" i="8"/>
  <c r="G39" i="8"/>
  <c r="C108" i="10"/>
  <c r="C107" i="12"/>
  <c r="E115" i="11"/>
  <c r="Q56" i="7"/>
  <c r="G22" i="8"/>
  <c r="R52" i="5"/>
  <c r="R54" i="5"/>
  <c r="R55" i="5"/>
  <c r="G13" i="8"/>
  <c r="G57" i="8"/>
  <c r="Q60" i="7"/>
  <c r="R62" i="3"/>
  <c r="R60" i="3"/>
  <c r="R46" i="5"/>
  <c r="R62" i="5"/>
  <c r="R47" i="5"/>
  <c r="R44" i="5"/>
  <c r="R40" i="5"/>
  <c r="R39" i="5"/>
  <c r="R53" i="3"/>
  <c r="R54" i="3"/>
  <c r="R46" i="3"/>
  <c r="R56" i="3"/>
  <c r="R61" i="3"/>
  <c r="R63" i="3"/>
  <c r="R40" i="3"/>
  <c r="R38" i="3"/>
  <c r="R37" i="3"/>
  <c r="R39" i="3"/>
  <c r="R18" i="28" l="1"/>
  <c r="Q19" i="28"/>
  <c r="S108" i="10"/>
  <c r="J47" i="25"/>
  <c r="S100" i="10"/>
  <c r="J72" i="25"/>
  <c r="Q49" i="5"/>
  <c r="K96" i="25"/>
  <c r="K71" i="25"/>
  <c r="J97" i="25"/>
  <c r="R56" i="5"/>
  <c r="S92" i="10"/>
  <c r="R63" i="5"/>
  <c r="Q57" i="5"/>
  <c r="R48" i="5"/>
  <c r="R64" i="3"/>
  <c r="Q65" i="3"/>
  <c r="R41" i="5"/>
  <c r="Q42" i="5"/>
  <c r="Q64" i="5"/>
  <c r="Q58" i="3"/>
  <c r="R48" i="3"/>
  <c r="R57" i="3"/>
  <c r="Q49" i="3"/>
  <c r="R41" i="3"/>
  <c r="Q42" i="3"/>
</calcChain>
</file>

<file path=xl/sharedStrings.xml><?xml version="1.0" encoding="utf-8"?>
<sst xmlns="http://schemas.openxmlformats.org/spreadsheetml/2006/main" count="2412" uniqueCount="652">
  <si>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</si>
  <si>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</si>
  <si>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</si>
  <si>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</si>
  <si>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</si>
  <si>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</si>
  <si>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</si>
  <si>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</si>
  <si>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</si>
  <si>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and Percentage of Children Receiving Visitation In the Last Month of Reporting Period</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</si>
  <si>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</si>
  <si>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</si>
  <si>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</si>
  <si>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</si>
  <si>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</si>
  <si>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</si>
  <si>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</si>
  <si>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Reports of Child Abuse &amp; Neglect</t>
  </si>
  <si>
    <t>Neglect</t>
  </si>
  <si>
    <t>Physical Abuse</t>
  </si>
  <si>
    <t>Sexual Abuse</t>
  </si>
  <si>
    <t>Emotional Abuse</t>
  </si>
  <si>
    <t>Total</t>
  </si>
  <si>
    <t>October 2014 – March 2015</t>
  </si>
  <si>
    <t>April 2015 – September 2015</t>
  </si>
  <si>
    <t>October 2015 – March 2016</t>
  </si>
  <si>
    <t>April 2016 – September 2016</t>
  </si>
  <si>
    <t>October 2016 – March 2017</t>
  </si>
  <si>
    <t>April 2017 – September 2017</t>
  </si>
  <si>
    <t>Total Reports</t>
  </si>
  <si>
    <t>Reports assigned to DCS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</si>
  <si>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</si>
  <si>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</si>
  <si>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</si>
  <si>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</si>
  <si>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</si>
  <si>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</si>
  <si>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</si>
  <si>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</si>
  <si>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</si>
  <si>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</si>
  <si>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</si>
  <si>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</si>
  <si>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</si>
  <si>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</si>
  <si>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</si>
  <si>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</si>
  <si>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</si>
  <si>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</si>
  <si>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</si>
  <si>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</si>
  <si>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</si>
  <si>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</si>
  <si>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</si>
  <si>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</si>
  <si>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</si>
  <si>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</si>
  <si>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</si>
  <si>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</si>
  <si>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</si>
  <si>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</si>
  <si>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</si>
  <si>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</si>
  <si>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</si>
  <si>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</si>
  <si>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</si>
  <si>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</si>
  <si>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</si>
  <si>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</si>
  <si>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</si>
  <si>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</si>
  <si>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</si>
  <si>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</si>
  <si>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</si>
  <si>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</si>
  <si>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</si>
  <si>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</si>
  <si>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</si>
  <si>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</si>
  <si>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</si>
  <si>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</si>
  <si>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</si>
  <si>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</si>
  <si>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</si>
  <si>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</si>
  <si>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</si>
  <si>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</si>
  <si>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</si>
  <si>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</si>
  <si>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</si>
  <si>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</si>
  <si>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</si>
  <si>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</si>
  <si>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</si>
  <si>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</si>
  <si>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</si>
  <si>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</si>
  <si>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</si>
  <si>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</si>
  <si>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</si>
  <si>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</si>
  <si>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</si>
  <si>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</si>
  <si>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</si>
  <si>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</si>
  <si>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</si>
  <si>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</si>
  <si>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</si>
  <si>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</si>
  <si>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</si>
  <si>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</si>
  <si>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</si>
  <si>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</si>
  <si>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</si>
  <si>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</si>
  <si>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</si>
  <si>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</si>
  <si>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</si>
  <si>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</si>
  <si>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</si>
  <si>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</si>
  <si>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</si>
  <si>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Infants Delivered to Safe Haven</t>
  </si>
  <si>
    <t>SAFE HAVEN INFANTS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</si>
  <si>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</si>
  <si>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</si>
  <si>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</si>
  <si>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</si>
  <si>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</si>
  <si>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</si>
  <si>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</si>
  <si>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</si>
  <si>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</si>
  <si>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</si>
  <si>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</si>
  <si>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</si>
  <si>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</si>
  <si>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</si>
  <si>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</si>
  <si>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</si>
  <si>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</si>
  <si>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</si>
  <si>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</si>
  <si>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</si>
  <si>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</si>
  <si>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</si>
  <si>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</si>
  <si>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</si>
  <si>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</si>
  <si>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</si>
  <si>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</si>
  <si>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</si>
  <si>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</si>
  <si>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</si>
  <si>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</si>
  <si>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</si>
  <si>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</si>
  <si>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</si>
  <si>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</si>
  <si>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</si>
  <si>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</si>
  <si>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</si>
  <si>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</si>
  <si>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</si>
  <si>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</si>
  <si>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</si>
  <si>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</si>
  <si>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</si>
  <si>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</si>
  <si>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</si>
  <si>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</si>
  <si>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</si>
  <si>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</si>
  <si>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</si>
  <si>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</si>
  <si>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</si>
  <si>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</si>
  <si>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</si>
  <si>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</si>
  <si>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</si>
  <si>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</si>
  <si>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</si>
  <si>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</si>
  <si>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</si>
  <si>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</si>
  <si>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</si>
  <si>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</si>
  <si>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</si>
  <si>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</si>
  <si>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</si>
  <si>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</si>
  <si>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</si>
  <si>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</si>
  <si>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</si>
  <si>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</si>
  <si>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</si>
  <si>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</si>
  <si>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</si>
  <si>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</si>
  <si>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</si>
  <si>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</si>
  <si>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</si>
  <si>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</si>
  <si>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</si>
  <si>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</si>
  <si>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</si>
  <si>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</si>
  <si>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</si>
  <si>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</si>
  <si>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</si>
  <si>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</si>
  <si>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</si>
  <si>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</si>
  <si>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</si>
  <si>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</si>
  <si>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</si>
  <si>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</si>
  <si>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</si>
  <si>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</si>
  <si>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</si>
  <si>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</si>
  <si>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</si>
  <si>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</si>
  <si>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</si>
  <si>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</si>
  <si>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</si>
  <si>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</si>
  <si>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</si>
  <si>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</si>
  <si>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</si>
  <si>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</si>
  <si>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</si>
  <si>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</si>
  <si>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</si>
  <si>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</si>
  <si>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</si>
  <si>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</si>
  <si>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</si>
  <si>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</si>
  <si>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</si>
  <si>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Number and Percentage of Children not  Receiving Visitation</t>
  </si>
  <si>
    <t>Oct 2014 - Mar 2015</t>
  </si>
  <si>
    <t>Apr 2016 - Sep 2016</t>
  </si>
  <si>
    <t>Oct 2016 - Mar 2017</t>
  </si>
  <si>
    <t>SEMI-ANNUAL COMPARISONS</t>
  </si>
  <si>
    <t>Reports -No Jurisdiction (military/tribal)</t>
  </si>
  <si>
    <t>Apr 2015 - Sep 2015</t>
  </si>
  <si>
    <t>Oct 2015 - Mar 2016</t>
  </si>
  <si>
    <t>Apr 2017 - Sep 2017</t>
  </si>
  <si>
    <t>Jul 2018 - Dec 2018</t>
  </si>
  <si>
    <t>Jan 2018 - Jun 2018</t>
  </si>
  <si>
    <t>Jan 2018 - Dec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</si>
  <si>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</si>
  <si>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</si>
  <si>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</si>
  <si>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</si>
  <si>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</si>
  <si>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</si>
  <si>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</si>
  <si>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</si>
  <si>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</si>
  <si>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</si>
  <si>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as of 6/30/2018</t>
  </si>
  <si>
    <t>Total OOH Population</t>
  </si>
  <si>
    <t>Children Not Receiving Visits</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</si>
  <si>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</si>
  <si>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</si>
  <si>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</si>
  <si>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</si>
  <si>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FY 2018</t>
  </si>
  <si>
    <t>FY 2019</t>
  </si>
  <si>
    <t>FY 2020</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</si>
  <si>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</si>
  <si>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</si>
  <si>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</si>
  <si>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</si>
  <si>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1/1/2018 through 6/30/2018</t>
  </si>
  <si>
    <t>10/1/2017 through 3/31/2018</t>
  </si>
  <si>
    <t xml:space="preserve"> 1/1/2018 through 6/30/2018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</si>
  <si>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</si>
  <si>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</si>
  <si>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</si>
  <si>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</si>
  <si>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</si>
  <si>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</si>
  <si>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</si>
  <si>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</si>
  <si>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</si>
  <si>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</si>
  <si>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</si>
  <si>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</si>
  <si>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</si>
  <si>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</si>
  <si>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</si>
  <si>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</si>
  <si>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 xml:space="preserve">Newly enrolled during period </t>
  </si>
  <si>
    <t xml:space="preserve">Graduated training during period </t>
  </si>
  <si>
    <t xml:space="preserve">Employment ended before completing </t>
  </si>
  <si>
    <t>Enrolled at beginning of period</t>
  </si>
  <si>
    <t xml:space="preserve">Enrolled at end of period </t>
  </si>
  <si>
    <t>Employee Rating for Specialists completing the training academy.</t>
  </si>
  <si>
    <t>Pre-Test cohort average</t>
  </si>
  <si>
    <t>Post-Test cohort average</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</si>
  <si>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</si>
  <si>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</si>
  <si>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</si>
  <si>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</si>
  <si>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</si>
  <si>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</si>
  <si>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</si>
  <si>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</si>
  <si>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</si>
  <si>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</si>
  <si>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</si>
  <si>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original dependency cases court denied or dismissed.</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</si>
  <si>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</si>
  <si>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</si>
  <si>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</si>
  <si>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</si>
  <si>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</si>
  <si>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</si>
  <si>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</si>
  <si>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</si>
  <si>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</si>
  <si>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</si>
  <si>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</si>
  <si>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</si>
  <si>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</si>
  <si>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</si>
  <si>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</si>
  <si>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</si>
  <si>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</si>
  <si>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</si>
  <si>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</si>
  <si>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</si>
  <si>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</si>
  <si>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Live with Other Relatives</t>
  </si>
  <si>
    <t>Long Term Foster Care</t>
  </si>
  <si>
    <t>Case Plan Goal being Developed</t>
  </si>
  <si>
    <r>
      <t xml:space="preserve">Percent Upheld </t>
    </r>
    <r>
      <rPr>
        <b/>
        <vertAlign val="superscript"/>
        <sz val="12"/>
        <color theme="1"/>
        <rFont val="Calibri"/>
        <family val="2"/>
        <scheme val="minor"/>
      </rPr>
      <t>7</t>
    </r>
  </si>
  <si>
    <r>
      <rPr>
        <vertAlign val="superscript"/>
        <sz val="9"/>
        <color theme="1"/>
        <rFont val="Calibri"/>
        <family val="2"/>
        <scheme val="minor"/>
      </rPr>
      <t xml:space="preserve">7 </t>
    </r>
    <r>
      <rPr>
        <sz val="9"/>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</si>
  <si>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</si>
  <si>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</si>
  <si>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</si>
  <si>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</si>
  <si>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</si>
  <si>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</si>
  <si>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</si>
  <si>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</si>
  <si>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</si>
  <si>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t xml:space="preserve">The number of child maltreatment deaths presented in the Semi-Annual Report is not comparable to child maltreatment deaths reported on the website by the Arizona Department of Child Safety (ADCS). </t>
  </si>
  <si>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</si>
  <si>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</si>
  <si>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</si>
  <si>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t>3 to 5</t>
  </si>
  <si>
    <t>6 to 9</t>
  </si>
  <si>
    <t>10 to 12</t>
  </si>
  <si>
    <t>Range Minimum</t>
  </si>
  <si>
    <t>Range Maximum</t>
  </si>
  <si>
    <t>1 to 2 years</t>
  </si>
  <si>
    <t>2 to 3 years</t>
  </si>
  <si>
    <t>Average Length</t>
  </si>
  <si>
    <t>Children Receiving Visits *</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</si>
  <si>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</si>
  <si>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</si>
  <si>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</si>
  <si>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</si>
  <si>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</si>
  <si>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</si>
  <si>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</si>
  <si>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as of 6/30/2018 </t>
    </r>
    <r>
      <rPr>
        <b/>
        <vertAlign val="superscript"/>
        <sz val="12"/>
        <color theme="0"/>
        <rFont val="Calibri"/>
        <family val="2"/>
        <scheme val="minor"/>
      </rPr>
      <t>16</t>
    </r>
  </si>
  <si>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</si>
  <si>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</si>
  <si>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</si>
  <si>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</si>
  <si>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</si>
  <si>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</si>
  <si>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</si>
  <si>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</si>
  <si>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</si>
  <si>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</si>
  <si>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</si>
  <si>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</si>
  <si>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</si>
  <si>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</si>
  <si>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</si>
  <si>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</si>
  <si>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</si>
  <si>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</si>
  <si>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</si>
  <si>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</si>
  <si>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</si>
  <si>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</si>
  <si>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</si>
  <si>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</si>
  <si>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</si>
  <si>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</si>
  <si>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</si>
  <si>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</si>
  <si>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</si>
  <si>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</si>
  <si>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</si>
  <si>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</si>
  <si>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</si>
  <si>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</si>
  <si>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</si>
  <si>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</si>
  <si>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</si>
  <si>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</si>
  <si>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</si>
  <si>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</si>
  <si>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</si>
  <si>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</si>
  <si>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</si>
  <si>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</si>
  <si>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</si>
  <si>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</si>
  <si>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</si>
  <si>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</si>
  <si>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</si>
  <si>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</si>
  <si>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</si>
  <si>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</si>
  <si>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</si>
  <si>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</si>
  <si>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</si>
  <si>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</si>
  <si>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</si>
  <si>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</si>
  <si>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</si>
  <si>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</si>
  <si>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</si>
  <si>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</si>
  <si>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</si>
  <si>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</si>
  <si>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</si>
  <si>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t>*The Department participates in the ADOA employee engagement survey.  In order to align with the Arizona Management System, effective June 2017, the Department will now report its results of the overall engagement ratio compared to the overall ratio of the state.  Data for FY 2016 have been updated to include prior ratio results.</t>
  </si>
  <si>
    <t>Percent of Office of Administrative Hearings (OAH) decisions 
where case findings are affirmed.</t>
  </si>
  <si>
    <t>Jul 2016 - Dec 2017</t>
  </si>
  <si>
    <t>Jan 2017 - Jun 2018</t>
  </si>
  <si>
    <t>Jul 2016 - Dec 2018</t>
  </si>
  <si>
    <t>Jan 2017 - Jun 2019</t>
  </si>
  <si>
    <t>Jul 2016 - Dec 2019</t>
  </si>
  <si>
    <t>Jan 2017 - Jun 2020</t>
  </si>
  <si>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</si>
  <si>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The Department’s initial Title IV-E Waiver program ended on December 31, 2008. In 2013, the Department began to develop a new Title IV-E Waiver application. The application was approved by the federal Children’s Bureau, and the Department began developing the intervention demonstration project. In addition, the Department in partnership with Arizona State University developed the demonstration project evaluation plan. Both have also been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</si>
  <si>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</si>
  <si>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</si>
  <si>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t xml:space="preserve">4  </t>
    </r>
    <r>
      <rPr>
        <sz val="10"/>
        <color theme="1"/>
        <rFont val="Calibri"/>
        <family val="2"/>
        <scheme val="minor"/>
      </rPr>
      <t>Data is provided by HRSS provider agencies.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</si>
  <si>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</si>
  <si>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</si>
  <si>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</si>
  <si>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</si>
  <si>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</si>
  <si>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</si>
  <si>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</si>
  <si>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</si>
  <si>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</si>
  <si>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</si>
  <si>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</si>
  <si>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</si>
  <si>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</si>
  <si>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t>as of  6/30/2018</t>
  </si>
  <si>
    <t>Unlicensed Kinship Homes</t>
  </si>
  <si>
    <t>BED SPACES</t>
  </si>
  <si>
    <t># of Reports</t>
  </si>
  <si>
    <t># of Report</t>
  </si>
  <si>
    <t>Percentage of Parents Receiving Visitation</t>
  </si>
  <si>
    <t># of FOSTER HOMES</t>
  </si>
  <si>
    <t>as of 03/31/2017</t>
  </si>
  <si>
    <t>Total Licensed Foster Homes</t>
  </si>
  <si>
    <t>2 years 10 months</t>
  </si>
  <si>
    <r>
      <t>Reports Completed</t>
    </r>
    <r>
      <rPr>
        <b/>
        <sz val="12"/>
        <color theme="0"/>
        <rFont val="Calibri"/>
        <family val="2"/>
        <scheme val="minor"/>
      </rPr>
      <t xml:space="preserve"> (10a -10c)</t>
    </r>
  </si>
  <si>
    <r>
      <t xml:space="preserve">Total Reports Received </t>
    </r>
    <r>
      <rPr>
        <b/>
        <sz val="12"/>
        <color theme="0"/>
        <rFont val="Calibri"/>
        <family val="2"/>
        <scheme val="minor"/>
      </rPr>
      <t>(7)</t>
    </r>
  </si>
  <si>
    <r>
      <t>Total Reports Received by Maltreatment Category</t>
    </r>
    <r>
      <rPr>
        <b/>
        <sz val="12"/>
        <color theme="0"/>
        <rFont val="Calibri"/>
        <family val="2"/>
        <scheme val="minor"/>
      </rPr>
      <t xml:space="preserve"> (7)</t>
    </r>
  </si>
  <si>
    <r>
      <t xml:space="preserve">Total Reports Received by Priority </t>
    </r>
    <r>
      <rPr>
        <b/>
        <sz val="12"/>
        <color theme="0"/>
        <rFont val="Calibri"/>
        <family val="2"/>
        <scheme val="minor"/>
      </rPr>
      <t>(7)</t>
    </r>
  </si>
  <si>
    <r>
      <t>Total Reports Not Responded to</t>
    </r>
    <r>
      <rPr>
        <b/>
        <sz val="12"/>
        <color theme="0"/>
        <rFont val="Calibri"/>
        <family val="2"/>
        <scheme val="minor"/>
      </rPr>
      <t xml:space="preserve"> (8)</t>
    </r>
  </si>
  <si>
    <r>
      <t xml:space="preserve">Reports Assigned for Investigation that Remain Open by Priority and Maltreatment Type and County </t>
    </r>
    <r>
      <rPr>
        <b/>
        <sz val="12"/>
        <color theme="0"/>
        <rFont val="Calibri"/>
        <family val="2"/>
        <scheme val="minor"/>
      </rPr>
      <t>(11)</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</si>
  <si>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</si>
  <si>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</si>
  <si>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</si>
  <si>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</si>
  <si>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</si>
  <si>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</si>
  <si>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</si>
  <si>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Unsubstantiated</t>
  </si>
  <si>
    <t xml:space="preserve">  % OF TOTAL</t>
  </si>
  <si>
    <r>
      <t xml:space="preserve">CHILDREN RECEIVING VISITIATION BY DCS CHILD SAFETY SPECIALIST </t>
    </r>
    <r>
      <rPr>
        <b/>
        <sz val="10"/>
        <color theme="0"/>
        <rFont val="Calibri"/>
        <family val="2"/>
      </rPr>
      <t xml:space="preserve">(19) </t>
    </r>
  </si>
  <si>
    <r>
      <t xml:space="preserve">PARENT(S) - GOAL of RETURN to PARENT - RECEIVING VISITIATION BY DCS CHILD SAFETY SPECIALIST </t>
    </r>
    <r>
      <rPr>
        <b/>
        <sz val="10"/>
        <color theme="0"/>
        <rFont val="Calibri"/>
        <family val="2"/>
      </rPr>
      <t xml:space="preserve">(21) </t>
    </r>
  </si>
  <si>
    <r>
      <t xml:space="preserve">LICENSED FOSTER HOMES RECEIVING VISITIATION BY LICENSING AGENCY REPRESENTATIVE </t>
    </r>
    <r>
      <rPr>
        <b/>
        <sz val="10"/>
        <color theme="0"/>
        <rFont val="Calibri"/>
        <family val="2"/>
      </rPr>
      <t xml:space="preserve">(18) </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</si>
  <si>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</si>
  <si>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</si>
  <si>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</si>
  <si>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</si>
  <si>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</si>
  <si>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</si>
  <si>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</si>
  <si>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</si>
  <si>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</si>
  <si>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</si>
  <si>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</si>
  <si>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</si>
  <si>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</si>
  <si>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</si>
  <si>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</si>
  <si>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</si>
  <si>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</si>
  <si>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</si>
  <si>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</si>
  <si>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</si>
  <si>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</si>
  <si>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</si>
  <si>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</si>
  <si>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</si>
  <si>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</si>
  <si>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</si>
  <si>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</si>
  <si>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</si>
  <si>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</si>
  <si>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</si>
  <si>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</si>
  <si>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MARTIAL STATUS OF ADOPTIVE PARENT(S) TO CHILD(REN)</t>
    </r>
    <r>
      <rPr>
        <b/>
        <sz val="10"/>
        <color theme="0"/>
        <rFont val="Calibri"/>
        <family val="2"/>
      </rPr>
      <t xml:space="preserve"> (26D)</t>
    </r>
  </si>
  <si>
    <r>
      <t xml:space="preserve">RELATIONSHIP OF ADOPTIVE PARENT(S) TO CHILD(REN) </t>
    </r>
    <r>
      <rPr>
        <b/>
        <sz val="10"/>
        <color theme="0"/>
        <rFont val="Calibri"/>
        <family val="2"/>
      </rPr>
      <t>(26D)</t>
    </r>
  </si>
  <si>
    <r>
      <t xml:space="preserve">CAUSE OF DISRUPTION  </t>
    </r>
    <r>
      <rPr>
        <b/>
        <sz val="10"/>
        <color theme="0"/>
        <rFont val="Calibri"/>
        <family val="2"/>
      </rPr>
      <t>(26C)</t>
    </r>
  </si>
  <si>
    <r>
      <t>DCS SPECIALISTS</t>
    </r>
    <r>
      <rPr>
        <sz val="14"/>
        <color theme="0"/>
        <rFont val="Calibri"/>
        <family val="2"/>
        <scheme val="minor"/>
      </rPr>
      <t xml:space="preserve"> </t>
    </r>
    <r>
      <rPr>
        <b/>
        <sz val="12"/>
        <color theme="0"/>
        <rFont val="Calibri"/>
        <family val="2"/>
        <scheme val="minor"/>
      </rPr>
      <t>(B4 and  B31)</t>
    </r>
  </si>
  <si>
    <r>
      <t xml:space="preserve">TRAINING </t>
    </r>
    <r>
      <rPr>
        <b/>
        <sz val="10"/>
        <color theme="0"/>
        <rFont val="Calibri"/>
        <family val="2"/>
        <scheme val="minor"/>
      </rPr>
      <t>(B1)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</si>
  <si>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</si>
  <si>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</si>
  <si>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r>
      <t xml:space="preserve">AGE </t>
    </r>
    <r>
      <rPr>
        <b/>
        <sz val="10"/>
        <color theme="0"/>
        <rFont val="Calibri"/>
        <family val="2"/>
      </rPr>
      <t>(20A)</t>
    </r>
  </si>
  <si>
    <r>
      <t>ETHNICITY (</t>
    </r>
    <r>
      <rPr>
        <b/>
        <sz val="10"/>
        <color theme="0"/>
        <rFont val="Calibri"/>
        <family val="2"/>
      </rPr>
      <t>20B)</t>
    </r>
  </si>
  <si>
    <r>
      <t xml:space="preserve">CASE PLAN GOAL (PERMANENCY GOAL) </t>
    </r>
    <r>
      <rPr>
        <b/>
        <sz val="10"/>
        <color theme="0"/>
        <rFont val="Calibri"/>
        <family val="2"/>
      </rPr>
      <t>(20C)</t>
    </r>
  </si>
  <si>
    <r>
      <t xml:space="preserve">LENGTH OF TIME IN CARE </t>
    </r>
    <r>
      <rPr>
        <b/>
        <sz val="10"/>
        <color theme="0"/>
        <rFont val="Calibri"/>
        <family val="2"/>
      </rPr>
      <t>(20E)</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</si>
  <si>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</si>
  <si>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</si>
  <si>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</si>
  <si>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</si>
  <si>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</si>
  <si>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</si>
  <si>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</si>
  <si>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</si>
  <si>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</si>
  <si>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</si>
  <si>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Number Of Children In An Open Or Active Child Safety Services Case Who Died As A Result Of Abuse 
as Categorized By The Custodial Relationship And County  </t>
    </r>
    <r>
      <rPr>
        <b/>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</si>
  <si>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</si>
  <si>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of Reports Substantiated</t>
    </r>
    <r>
      <rPr>
        <b/>
        <vertAlign val="superscript"/>
        <sz val="10"/>
        <color theme="1"/>
        <rFont val="Calibri"/>
        <family val="2"/>
        <scheme val="minor"/>
      </rPr>
      <t xml:space="preserve"> 1</t>
    </r>
  </si>
  <si>
    <r>
      <t>Number and Percentage of Foster Homes not Receiving Visitation</t>
    </r>
    <r>
      <rPr>
        <b/>
        <vertAlign val="superscript"/>
        <sz val="10"/>
        <color rgb="FF000000"/>
        <rFont val="Calibri"/>
        <family val="2"/>
        <scheme val="minor"/>
      </rPr>
      <t>4</t>
    </r>
  </si>
  <si>
    <t>July 2018 - 
December 2018</t>
  </si>
  <si>
    <t>July 2018 – 
December 2018</t>
  </si>
  <si>
    <t xml:space="preserve"> 7/1/2018 through 12/31/2018</t>
  </si>
  <si>
    <t>as of 12/31/2018</t>
  </si>
  <si>
    <r>
      <t xml:space="preserve">LICENSED COMMUNITY &amp; LICENSED KINSHIP HOMES </t>
    </r>
    <r>
      <rPr>
        <b/>
        <sz val="11"/>
        <color theme="0"/>
        <rFont val="Calibri"/>
        <family val="2"/>
      </rPr>
      <t xml:space="preserve">(17) </t>
    </r>
  </si>
  <si>
    <r>
      <t xml:space="preserve">UNLICENSED KINSHIP HOMES </t>
    </r>
    <r>
      <rPr>
        <b/>
        <sz val="11"/>
        <color theme="0"/>
        <rFont val="Calibri"/>
        <family val="2"/>
      </rPr>
      <t xml:space="preserve"> (17) </t>
    </r>
  </si>
  <si>
    <r>
      <t xml:space="preserve"> RUNAWAY / ABSCONDED </t>
    </r>
    <r>
      <rPr>
        <b/>
        <vertAlign val="superscript"/>
        <sz val="10"/>
        <color theme="1"/>
        <rFont val="Calibri"/>
        <family val="2"/>
      </rPr>
      <t>12</t>
    </r>
  </si>
  <si>
    <t>As of 6/30/2018</t>
  </si>
  <si>
    <t>As of 3/31/2018</t>
  </si>
  <si>
    <t>Success in meeting training requirements. 
(The DCS training academy is approximately 22 weeks.)</t>
  </si>
  <si>
    <t>As of 12/31/2018</t>
  </si>
  <si>
    <t>7/1/2018 through 12/31/2018</t>
  </si>
  <si>
    <t>as of TEMPLATE</t>
  </si>
  <si>
    <t xml:space="preserve"> TEMPLATE 7/1/2018 through 12/31/2018</t>
  </si>
  <si>
    <t>Template as of 12/31/2018</t>
  </si>
  <si>
    <t>Template as of 12/31/2019</t>
  </si>
  <si>
    <t>Template 1/1/2018 through 6/30/2018</t>
  </si>
  <si>
    <t>Template as of 6/30/2018</t>
  </si>
  <si>
    <t>Template 7/1/2018 through 12/31/2018</t>
  </si>
  <si>
    <r>
      <t xml:space="preserve">as of 12/31/2018 </t>
    </r>
    <r>
      <rPr>
        <b/>
        <vertAlign val="superscript"/>
        <sz val="12"/>
        <color theme="0"/>
        <rFont val="Calibri"/>
        <family val="2"/>
        <scheme val="minor"/>
      </rPr>
      <t>16</t>
    </r>
  </si>
  <si>
    <r>
      <t xml:space="preserve">Template as of 12/31/2018 </t>
    </r>
    <r>
      <rPr>
        <b/>
        <vertAlign val="superscript"/>
        <sz val="12"/>
        <color theme="0"/>
        <rFont val="Calibri"/>
        <family val="2"/>
        <scheme val="minor"/>
      </rPr>
      <t>16</t>
    </r>
  </si>
  <si>
    <t>as of DD/MM/YYY</t>
  </si>
  <si>
    <t>DD/MM/YYYY through DD/MM/YYYY</t>
  </si>
  <si>
    <t>275 </t>
  </si>
  <si>
    <t>232 </t>
  </si>
  <si>
    <t> 250</t>
  </si>
  <si>
    <t> 5</t>
  </si>
  <si>
    <t> 63</t>
  </si>
  <si>
    <t>*Previous enrollment and graduation counts included individuals who completed training but had not submitted a required checklist.  Beginning the reporting period of July 2018-December 2018, this is no longer used to determine enrollment.</t>
  </si>
  <si>
    <r>
      <t>Jul 2018 - Dec 2018</t>
    </r>
    <r>
      <rPr>
        <b/>
        <sz val="8"/>
        <rFont val="Calibri"/>
        <family val="2"/>
        <scheme val="minor"/>
      </rPr>
      <t>*</t>
    </r>
  </si>
  <si>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</si>
  <si>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t>DDD FOSTER HOME</t>
  </si>
  <si>
    <t>MISSING CHILD</t>
  </si>
  <si>
    <t>RELATIVE PLACEMENT</t>
  </si>
  <si>
    <t xml:space="preserve">FAMILY FOSTER CARE </t>
  </si>
  <si>
    <t>Drug Overdose - Accidental</t>
  </si>
  <si>
    <t>Pending Office of Medical Examiner Report</t>
  </si>
  <si>
    <t xml:space="preserve">Autopsy Not Done </t>
  </si>
  <si>
    <t>Licensed Community Foster Homes</t>
  </si>
  <si>
    <t>as of  12/31/2018</t>
  </si>
  <si>
    <t>FAM REJECT CHLD</t>
  </si>
  <si>
    <t xml:space="preserve">FAMILY CRISIS  </t>
  </si>
  <si>
    <t>LIC/CERT REVOKE</t>
  </si>
  <si>
    <t xml:space="preserve">NO COPE W/CHLD </t>
  </si>
  <si>
    <t xml:space="preserve">UNABLE TO BOND </t>
  </si>
  <si>
    <t>8 months</t>
  </si>
  <si>
    <t>0 days</t>
  </si>
  <si>
    <t>1 year 6 months</t>
  </si>
  <si>
    <t>10 years 6 months</t>
  </si>
  <si>
    <t>INDEPENDENT LIVING</t>
  </si>
  <si>
    <t>UNLICENSED REALATIVE</t>
  </si>
  <si>
    <t>HOSPITAL</t>
  </si>
  <si>
    <t>SEMI-ANNUAL CHILD WELFARE REPORT</t>
  </si>
  <si>
    <t>Reporting Period: July 1, 2018 through December 31, 2018</t>
  </si>
  <si>
    <t>Total Affirmed Findings</t>
  </si>
  <si>
    <t>Total Decisions</t>
  </si>
  <si>
    <t>Percent of Original dependency cases where court denied or dismissed.</t>
  </si>
  <si>
    <t>5 years 2 months</t>
  </si>
  <si>
    <t>5 years 1 month</t>
  </si>
  <si>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March 12, 2019.</t>
    </r>
  </si>
  <si>
    <t>Backlog Privatization</t>
  </si>
  <si>
    <r>
      <t>FY 2020 TOTAL DCS ESTIMATED EXPENDITURES</t>
    </r>
    <r>
      <rPr>
        <b/>
        <vertAlign val="superscript"/>
        <sz val="16"/>
        <color theme="0"/>
        <rFont val="Arial"/>
        <family val="2"/>
      </rPr>
      <t>1/</t>
    </r>
  </si>
  <si>
    <r>
      <rPr>
        <b/>
        <u/>
        <sz val="11"/>
        <color theme="1"/>
        <rFont val="Calibri"/>
        <family val="2"/>
        <scheme val="minor"/>
      </rPr>
      <t>FAITH-BASED ORGANIZATIONS</t>
    </r>
    <r>
      <rPr>
        <b/>
        <sz val="11"/>
        <color theme="1"/>
        <rFont val="Calibri"/>
        <family val="2"/>
        <scheme val="minor"/>
      </rPr>
      <t xml:space="preserve">
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t>
    </r>
    <r>
      <rPr>
        <b/>
        <sz val="11"/>
        <color theme="1"/>
        <rFont val="Calibri"/>
        <family val="2"/>
        <scheme val="minor"/>
      </rPr>
      <t>• Arizona 1.27</t>
    </r>
    <r>
      <rPr>
        <sz val="11"/>
        <color theme="1"/>
        <rFont val="Calibri"/>
        <family val="2"/>
        <scheme val="minor"/>
      </rPr>
      <t xml:space="preserve">
Arizona 1.27 is a network of churches that offers foster parent courses, training for potential foster parents and events.  This organization also partners with CarePortal to help implement the CarePortal program.
</t>
    </r>
    <r>
      <rPr>
        <b/>
        <sz val="11"/>
        <color theme="1"/>
        <rFont val="Calibri"/>
        <family val="2"/>
        <scheme val="minor"/>
      </rPr>
      <t>• CarePortal</t>
    </r>
    <r>
      <rPr>
        <sz val="11"/>
        <color theme="1"/>
        <rFont val="Calibri"/>
        <family val="2"/>
        <scheme val="minor"/>
      </rPr>
      <t xml:space="preserve">
CarePortal is an organization that facilitates a network of churches who help to provide services and tangible goods for families involved with DCS. The program has been very successful in Pima, Maricopa and Yuma Counties. 
</t>
    </r>
    <r>
      <rPr>
        <b/>
        <i/>
        <sz val="11"/>
        <color theme="1"/>
        <rFont val="Calibri"/>
        <family val="2"/>
        <scheme val="minor"/>
      </rPr>
      <t xml:space="preserve">Participating churches include:  </t>
    </r>
    <r>
      <rPr>
        <sz val="11"/>
        <color theme="1"/>
        <rFont val="Calibri"/>
        <family val="2"/>
        <scheme val="minor"/>
      </rPr>
      <t xml:space="preserve">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Methodist,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t>
    </r>
    <r>
      <rPr>
        <b/>
        <sz val="11"/>
        <color theme="1"/>
        <rFont val="Calibri"/>
        <family val="2"/>
        <scheme val="minor"/>
      </rPr>
      <t>• Faith Council</t>
    </r>
    <r>
      <rPr>
        <sz val="11"/>
        <color theme="1"/>
        <rFont val="Calibri"/>
        <family val="2"/>
        <scheme val="minor"/>
      </rPr>
      <t xml:space="preserve">
The Faith Council is a statewide network of faith-based, community and government organizations. This group continues to be a great source of collaboration for the Department of Child Safety and faith-based partners.
</t>
    </r>
    <r>
      <rPr>
        <b/>
        <sz val="11"/>
        <color theme="1"/>
        <rFont val="Calibri"/>
        <family val="2"/>
        <scheme val="minor"/>
      </rPr>
      <t>• Feed My Starving Children (FMSC)</t>
    </r>
    <r>
      <rPr>
        <sz val="11"/>
        <color theme="1"/>
        <rFont val="Calibri"/>
        <family val="2"/>
        <scheme val="minor"/>
      </rPr>
      <t xml:space="preserve">
FMSC hosted an event where thousands of meals were packed for hungry children around the world. 500 DCS staff members and foster parents worked side-by-side to pack the meals. Snacks were provided, and volunteers set up carnival games for the children in attendance.
</t>
    </r>
    <r>
      <rPr>
        <b/>
        <sz val="11"/>
        <color theme="1"/>
        <rFont val="Calibri"/>
        <family val="2"/>
        <scheme val="minor"/>
      </rPr>
      <t>• Grand Canyon University (GCU)</t>
    </r>
    <r>
      <rPr>
        <sz val="11"/>
        <color theme="1"/>
        <rFont val="Calibri"/>
        <family val="2"/>
        <scheme val="minor"/>
      </rPr>
      <t xml:space="preserve">
Our partnership with GCU has benefitted our foster families in many ways. They continue to supply tickets for various events, including men’s basketball games and plays.
</t>
    </r>
    <r>
      <rPr>
        <b/>
        <sz val="11"/>
        <color theme="1"/>
        <rFont val="Calibri"/>
        <family val="2"/>
        <scheme val="minor"/>
      </rPr>
      <t>• OCJ Kids</t>
    </r>
    <r>
      <rPr>
        <sz val="11"/>
        <color theme="1"/>
        <rFont val="Calibri"/>
        <family val="2"/>
        <scheme val="minor"/>
      </rPr>
      <t xml:space="preserve">
OCJ Kids has several programs which provide mentoring for children in care, as well as pajamas, personal care kits, kinship kits, cowboy camps and more.
</t>
    </r>
    <r>
      <rPr>
        <b/>
        <sz val="11"/>
        <color theme="1"/>
        <rFont val="Calibri"/>
        <family val="2"/>
        <scheme val="minor"/>
      </rPr>
      <t>• Phoenix Rescue Mission</t>
    </r>
    <r>
      <rPr>
        <sz val="11"/>
        <color theme="1"/>
        <rFont val="Calibri"/>
        <family val="2"/>
        <scheme val="minor"/>
      </rPr>
      <t xml:space="preserve">
Phoenix Rescue Mission donated backpacks with school supplies for children in foster care during back-to-school season, as well as turkeys and food boxes for some of our families at Thanksgiving.
</t>
    </r>
    <r>
      <rPr>
        <b/>
        <sz val="11"/>
        <color theme="1"/>
        <rFont val="Calibri"/>
        <family val="2"/>
        <scheme val="minor"/>
      </rPr>
      <t>• Royal Family Kids Camp</t>
    </r>
    <r>
      <rPr>
        <sz val="11"/>
        <color theme="1"/>
        <rFont val="Calibri"/>
        <family val="2"/>
        <scheme val="minor"/>
      </rPr>
      <t xml:space="preserve">
Royal Family Kids Camp sponsored 12 camp scholarships for children in foster care to attend a week-long summer camp.
</t>
    </r>
    <r>
      <rPr>
        <b/>
        <sz val="11"/>
        <color theme="1"/>
        <rFont val="Calibri"/>
        <family val="2"/>
        <scheme val="minor"/>
      </rPr>
      <t xml:space="preserve">
• Seventh Day Adventist Church (Apache Junction)</t>
    </r>
    <r>
      <rPr>
        <sz val="11"/>
        <color theme="1"/>
        <rFont val="Calibri"/>
        <family val="2"/>
        <scheme val="minor"/>
      </rPr>
      <t xml:space="preserve">
Throughout the year, a women’s group from the Seventh Day Adventist Church in Apache Junction puts together “Bags of Love.” Each handmade bag contains personal care products and a quilt. The bags are given out to children entering foster care. The church has donated dozens of Bags of Love.
</t>
    </r>
    <r>
      <rPr>
        <b/>
        <sz val="11"/>
        <color theme="1"/>
        <rFont val="Calibri"/>
        <family val="2"/>
        <scheme val="minor"/>
      </rPr>
      <t>• Skyway Church</t>
    </r>
    <r>
      <rPr>
        <sz val="11"/>
        <color theme="1"/>
        <rFont val="Calibri"/>
        <family val="2"/>
        <scheme val="minor"/>
      </rPr>
      <t xml:space="preserve">
Skyway Church participated in our Giving Tree program, providing holiday gifts for 50 children in foster care.
</t>
    </r>
  </si>
  <si>
    <t>Reports Assigned to DCS</t>
  </si>
  <si>
    <t>Employee satisfaction (engagement) for employees in Department of Child Safety.</t>
  </si>
  <si>
    <t>Total Decisions Denied/Dismissed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</si>
  <si>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</si>
  <si>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r>
      <t xml:space="preserve">Reports Assigned for Investigation by Priority and Maltreatment Type and County </t>
    </r>
    <r>
      <rPr>
        <b/>
        <sz val="12"/>
        <color theme="0"/>
        <rFont val="Calibri"/>
        <family val="2"/>
        <scheme val="minor"/>
      </rPr>
      <t xml:space="preserve">(9)  </t>
    </r>
  </si>
  <si>
    <t xml:space="preserve">TRANSFER FROM ANOTHER STATE AGENCY </t>
  </si>
  <si>
    <r>
      <t xml:space="preserve">RATIO OF FILLED SUPERVISOR POSITIONS TO FILLED DCS SPECIALIST POSITIONS: </t>
    </r>
    <r>
      <rPr>
        <b/>
        <u/>
        <sz val="10"/>
        <rFont val="Calibri"/>
        <family val="2"/>
        <scheme val="minor"/>
      </rPr>
      <t>1:6</t>
    </r>
  </si>
  <si>
    <r>
      <t xml:space="preserve">Maximum Range </t>
    </r>
    <r>
      <rPr>
        <b/>
        <vertAlign val="superscript"/>
        <sz val="10"/>
        <color rgb="FF000000"/>
        <rFont val="Calibri"/>
        <family val="2"/>
      </rPr>
      <t>8</t>
    </r>
  </si>
  <si>
    <r>
      <rPr>
        <b/>
        <vertAlign val="superscript"/>
        <sz val="8"/>
        <rFont val="Calibri"/>
        <family val="2"/>
      </rPr>
      <t>9</t>
    </r>
    <r>
      <rPr>
        <b/>
        <sz val="8"/>
        <rFont val="Calibri"/>
        <family val="2"/>
      </rPr>
      <t>Age Breakout has been changed since the prior reporting period.</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</si>
  <si>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</si>
  <si>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r>
      <t xml:space="preserve">SHELTER or RECEIVING HOME  &gt; 21 CONSECUTIVE DAYS BY AGE </t>
    </r>
    <r>
      <rPr>
        <b/>
        <vertAlign val="superscript"/>
        <sz val="11"/>
        <color theme="0"/>
        <rFont val="Calibri"/>
        <family val="2"/>
      </rPr>
      <t xml:space="preserve"> </t>
    </r>
    <r>
      <rPr>
        <b/>
        <sz val="11"/>
        <color theme="0"/>
        <rFont val="Calibri"/>
        <family val="2"/>
      </rPr>
      <t>(16)</t>
    </r>
  </si>
  <si>
    <t>Total Licensed Kinship Foster Homes</t>
  </si>
  <si>
    <t>Unable to Determine (Medical Examiner)</t>
  </si>
  <si>
    <t>Sudden Unexplained Infant Death</t>
  </si>
  <si>
    <t>* Number and percentage of children receiving visitation In the last month of reporting period.
** Number and percentage of foster homes receiving visitation in the last quarter of reporting period.</t>
  </si>
  <si>
    <t>Foster Homes Receiving Visits **</t>
  </si>
  <si>
    <t>Licensed Kinship Foster Homes with NO Out-Of-Home Child(ren) Placed</t>
  </si>
  <si>
    <r>
      <t xml:space="preserve">Licensed Kinship Foster Homes with Out-Of-Home Child(ren) Placed </t>
    </r>
    <r>
      <rPr>
        <b/>
        <i/>
        <vertAlign val="superscript"/>
        <sz val="10"/>
        <color rgb="FF000000"/>
        <rFont val="Calibri"/>
        <family val="2"/>
      </rPr>
      <t>9</t>
    </r>
  </si>
  <si>
    <r>
      <t xml:space="preserve">BED SPACES </t>
    </r>
    <r>
      <rPr>
        <b/>
        <vertAlign val="superscript"/>
        <sz val="10"/>
        <color rgb="FF000000"/>
        <rFont val="Calibri"/>
        <family val="2"/>
      </rPr>
      <t>10</t>
    </r>
  </si>
  <si>
    <r>
      <t>PRIMARY LEGAL STATUS</t>
    </r>
    <r>
      <rPr>
        <b/>
        <sz val="12"/>
        <color theme="0"/>
        <rFont val="Calibri"/>
        <family val="2"/>
      </rPr>
      <t xml:space="preserve"> (0 TO 17 YRS OLD)</t>
    </r>
    <r>
      <rPr>
        <b/>
        <sz val="11"/>
        <color theme="0"/>
        <rFont val="Calibri"/>
        <family val="2"/>
      </rPr>
      <t xml:space="preserve">  20F</t>
    </r>
  </si>
  <si>
    <r>
      <t xml:space="preserve">CASELOADS </t>
    </r>
    <r>
      <rPr>
        <b/>
        <sz val="12"/>
        <color theme="0"/>
        <rFont val="Calibri"/>
        <family val="2"/>
        <scheme val="minor"/>
      </rPr>
      <t>(B2, B4, B5, B6)</t>
    </r>
  </si>
  <si>
    <r>
      <rPr>
        <vertAlign val="superscript"/>
        <sz val="8"/>
        <rFont val="Calibri"/>
        <family val="2"/>
      </rPr>
      <t>9</t>
    </r>
    <r>
      <rPr>
        <sz val="8"/>
        <rFont val="Calibri"/>
        <family val="2"/>
      </rPr>
      <t xml:space="preserve"> Includes the count of Licensed Kinship homes where there is at least one out-of-home child placed.
</t>
    </r>
    <r>
      <rPr>
        <vertAlign val="superscript"/>
        <sz val="8"/>
        <rFont val="Calibri"/>
        <family val="2"/>
      </rPr>
      <t>10</t>
    </r>
    <r>
      <rPr>
        <sz val="8"/>
        <rFont val="Calibri"/>
        <family val="2"/>
      </rPr>
      <t xml:space="preserve"> Excludes homes with restircted beds, ICPC, and bed holds.</t>
    </r>
  </si>
  <si>
    <r>
      <t>3.43</t>
    </r>
    <r>
      <rPr>
        <b/>
        <sz val="12"/>
        <color theme="1"/>
        <rFont val="Calibri"/>
        <family val="2"/>
        <scheme val="minor"/>
      </rPr>
      <t>*</t>
    </r>
  </si>
  <si>
    <r>
      <t>*</t>
    </r>
    <r>
      <rPr>
        <sz val="9"/>
        <color theme="1"/>
        <rFont val="Times New Roman"/>
        <family val="1"/>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FY18 to better illustrate the effectiveness of training.</t>
    </r>
  </si>
  <si>
    <t xml:space="preserve">Percent of OAH decisions where case findings are affirmed. </t>
  </si>
  <si>
    <r>
      <t xml:space="preserve">76.92% </t>
    </r>
    <r>
      <rPr>
        <vertAlign val="superscript"/>
        <sz val="10"/>
        <color theme="1"/>
        <rFont val="Calibri"/>
        <family val="2"/>
        <scheme val="minor"/>
      </rPr>
      <t>23</t>
    </r>
  </si>
  <si>
    <r>
      <t xml:space="preserve">Number of Licensed Foster Homes </t>
    </r>
    <r>
      <rPr>
        <b/>
        <vertAlign val="superscript"/>
        <sz val="10"/>
        <color theme="1"/>
        <rFont val="Calibri"/>
        <family val="2"/>
        <scheme val="minor"/>
      </rPr>
      <t>2</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</si>
  <si>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</si>
  <si>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PROJECTED ANNUALIZED DCS TURNOVER RATE </t>
    </r>
    <r>
      <rPr>
        <b/>
        <vertAlign val="superscript"/>
        <sz val="11"/>
        <rFont val="Calibri"/>
        <family val="2"/>
        <scheme val="minor"/>
      </rPr>
      <t>21</t>
    </r>
  </si>
  <si>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</si>
  <si>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r>
      <t>Executive Summary</t>
    </r>
    <r>
      <rPr>
        <b/>
        <sz val="18"/>
        <color theme="1"/>
        <rFont val="Times New Roman"/>
        <family val="1"/>
      </rPr>
      <t xml:space="preserve">    </t>
    </r>
    <r>
      <rPr>
        <b/>
        <sz val="18"/>
        <color theme="0"/>
        <rFont val="Times New Roman"/>
        <family val="1"/>
      </rPr>
      <t xml:space="preserve"> ..</t>
    </r>
  </si>
  <si>
    <t>1-5</t>
  </si>
  <si>
    <t>10-11</t>
  </si>
  <si>
    <t>15-16</t>
  </si>
  <si>
    <t>18-19</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</si>
  <si>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</si>
  <si>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t>
    </r>
  </si>
  <si>
    <t>23</t>
  </si>
  <si>
    <t>29-30</t>
  </si>
  <si>
    <t>32-33</t>
  </si>
  <si>
    <t>% Reported of Statewide</t>
  </si>
  <si>
    <t>% Removed of Statewide</t>
  </si>
  <si>
    <t>calvindcs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</si>
</sst>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s>
  <fonts count="127" x14ac:knownFonts="1">
    <font>
      <sz val="11"/>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4"/>
      <color theme="1"/>
      <name val="Calibri"/>
      <family val="2"/>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u/>
      <sz val="9"/>
      <color theme="1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8"/>
      <color rgb="FF000000"/>
      <name val="Times New Roman"/>
      <family val="1"/>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sz val="7"/>
      <color rgb="FF000000"/>
      <name val="Calibri"/>
      <family val="2"/>
      <scheme val="minor"/>
    </font>
    <font>
      <b/>
      <vertAlign val="superscript"/>
      <sz val="12"/>
      <color theme="0"/>
      <name val="Calibri"/>
      <family val="2"/>
    </font>
    <font>
      <sz val="9"/>
      <color theme="10"/>
      <name val="Calibri"/>
      <family val="2"/>
      <scheme val="minor"/>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sz val="9"/>
      <color theme="1"/>
      <name val="Times New Roman"/>
      <family val="1"/>
    </font>
    <font>
      <sz val="9"/>
      <color theme="1"/>
      <name val="Times New Roman"/>
      <family val="1"/>
    </font>
    <font>
      <b/>
      <vertAlign val="superscript"/>
      <sz val="10"/>
      <color theme="1"/>
      <name val="Calibri"/>
      <family val="2"/>
      <scheme val="minor"/>
    </font>
    <font>
      <sz val="12"/>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u/>
      <sz val="18"/>
      <color theme="1"/>
      <name val="Times New Roman"/>
      <family val="1"/>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u/>
      <sz val="11"/>
      <color theme="1"/>
      <name val="Calibri"/>
      <family val="2"/>
      <scheme val="minor"/>
    </font>
    <font>
      <b/>
      <i/>
      <sz val="11"/>
      <color theme="1"/>
      <name val="Calibri"/>
      <family val="2"/>
      <scheme val="minor"/>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b/>
      <sz val="18"/>
      <color theme="1"/>
      <name val="Times New Roman"/>
      <family val="1"/>
    </font>
    <font>
      <b/>
      <sz val="18"/>
      <color theme="0"/>
      <name val="Times New Roman"/>
      <family val="1"/>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s>
  <borders count="1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double">
        <color indexed="64"/>
      </bottom>
      <diagonal/>
    </border>
    <border>
      <left style="thick">
        <color indexed="64"/>
      </left>
      <right/>
      <top/>
      <bottom style="thick">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s>
  <cellStyleXfs count="15">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3" fillId="0" borderId="0" applyFont="0" applyFill="0" applyBorder="0" applyAlignment="0" applyProtection="0"/>
    <xf numFmtId="0" fontId="76" fillId="0" borderId="0"/>
    <xf numFmtId="0" fontId="3" fillId="0" borderId="0"/>
    <xf numFmtId="0" fontId="3" fillId="0" borderId="0"/>
    <xf numFmtId="9" fontId="3" fillId="0" borderId="0" applyFont="0" applyFill="0" applyBorder="0" applyAlignment="0" applyProtection="0"/>
    <xf numFmtId="43" fontId="39" fillId="0" borderId="0" applyFont="0" applyFill="0" applyBorder="0" applyAlignment="0" applyProtection="0"/>
    <xf numFmtId="0" fontId="24" fillId="0" borderId="0"/>
    <xf numFmtId="9" fontId="114" fillId="0" borderId="0" applyFont="0" applyFill="0" applyBorder="0" applyAlignment="0" applyProtection="0"/>
    <xf numFmtId="43" fontId="3" fillId="0" borderId="0" applyFont="0" applyFill="0" applyBorder="0" applyAlignment="0" applyProtection="0"/>
  </cellStyleXfs>
  <cellXfs count="1396">
    <xf numFmtId="0" fontId="0" fillId="0" borderId="0" xfId="0"/>
    <xf numFmtId="0" fontId="1" fillId="0" borderId="0" xfId="0" applyFont="1"/>
    <xf numFmtId="0" fontId="4" fillId="0" borderId="0" xfId="0" applyFont="1"/>
    <xf numFmtId="0" fontId="6" fillId="0" borderId="0" xfId="0" applyFont="1"/>
    <xf numFmtId="164" fontId="6" fillId="0" borderId="0" xfId="2" applyNumberFormat="1" applyFont="1" applyBorder="1" applyAlignment="1">
      <alignment horizontal="center"/>
    </xf>
    <xf numFmtId="0" fontId="6" fillId="0" borderId="0" xfId="0" applyFont="1" applyBorder="1"/>
    <xf numFmtId="0" fontId="11" fillId="0" borderId="0" xfId="0" applyFont="1" applyBorder="1"/>
    <xf numFmtId="0" fontId="6" fillId="0" borderId="0" xfId="0" applyFont="1" applyBorder="1" applyAlignment="1">
      <alignment horizontal="right" wrapText="1"/>
    </xf>
    <xf numFmtId="164" fontId="7" fillId="0" borderId="0" xfId="2" applyNumberFormat="1" applyFont="1" applyBorder="1" applyAlignment="1">
      <alignment horizontal="center"/>
    </xf>
    <xf numFmtId="167" fontId="7" fillId="0" borderId="0" xfId="2" applyNumberFormat="1" applyFont="1" applyBorder="1" applyAlignment="1">
      <alignment horizontal="center"/>
    </xf>
    <xf numFmtId="2" fontId="7" fillId="0" borderId="0" xfId="2" applyNumberFormat="1" applyFont="1" applyBorder="1" applyAlignment="1">
      <alignment horizontal="center"/>
    </xf>
    <xf numFmtId="168" fontId="6"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10" fontId="0" fillId="0" borderId="0" xfId="0" applyNumberFormat="1" applyFont="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xf numFmtId="0" fontId="33" fillId="0" borderId="0" xfId="0" applyFont="1"/>
    <xf numFmtId="0" fontId="32" fillId="3" borderId="0" xfId="0" applyFont="1" applyFill="1"/>
    <xf numFmtId="0" fontId="12" fillId="0" borderId="0" xfId="0" applyFont="1" applyBorder="1" applyAlignment="1">
      <alignment wrapText="1"/>
    </xf>
    <xf numFmtId="0" fontId="32" fillId="0" borderId="0" xfId="0" applyFont="1"/>
    <xf numFmtId="0" fontId="0" fillId="0" borderId="0" xfId="0" applyAlignment="1">
      <alignment horizontal="left" vertical="top"/>
    </xf>
    <xf numFmtId="0" fontId="10"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6" fillId="0" borderId="0" xfId="0" applyFont="1" applyAlignment="1">
      <alignment horizontal="center"/>
    </xf>
    <xf numFmtId="0" fontId="0" fillId="0" borderId="0" xfId="0" applyFont="1" applyAlignment="1">
      <alignment horizontal="center" vertical="center"/>
    </xf>
    <xf numFmtId="0" fontId="5"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5" fillId="0" borderId="0" xfId="5" applyFont="1" applyFill="1" applyBorder="1" applyAlignment="1">
      <alignment horizontal="center"/>
    </xf>
    <xf numFmtId="0" fontId="5" fillId="0" borderId="0" xfId="5" applyFont="1" applyFill="1" applyBorder="1"/>
    <xf numFmtId="0" fontId="5" fillId="0" borderId="0" xfId="5" applyFont="1" applyFill="1" applyBorder="1" applyAlignment="1">
      <alignment horizontal="center" wrapText="1"/>
    </xf>
    <xf numFmtId="0" fontId="39" fillId="0" borderId="0" xfId="5" applyFont="1" applyFill="1" applyBorder="1" applyAlignment="1">
      <alignment horizontal="center" wrapText="1"/>
    </xf>
    <xf numFmtId="0" fontId="5"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5" fillId="0" borderId="0" xfId="5" applyFill="1"/>
    <xf numFmtId="0" fontId="0" fillId="0" borderId="0" xfId="1" applyFont="1" applyFill="1" applyBorder="1"/>
    <xf numFmtId="0" fontId="5" fillId="0" borderId="0" xfId="1" applyFont="1" applyFill="1" applyBorder="1"/>
    <xf numFmtId="170" fontId="5"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41" fillId="0" borderId="0" xfId="1" applyFont="1" applyBorder="1" applyAlignment="1">
      <alignment horizontal="center" vertical="center" wrapText="1"/>
    </xf>
    <xf numFmtId="0" fontId="41" fillId="0" borderId="0" xfId="1" applyFont="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6" fillId="0" borderId="29" xfId="0" applyNumberFormat="1" applyFont="1" applyBorder="1" applyAlignment="1">
      <alignment horizontal="center" vertical="center" shrinkToFit="1"/>
    </xf>
    <xf numFmtId="164" fontId="46"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10" fillId="2" borderId="1" xfId="0" applyFont="1" applyFill="1" applyBorder="1" applyAlignment="1">
      <alignment horizontal="center" textRotation="90" wrapText="1"/>
    </xf>
    <xf numFmtId="0" fontId="9"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5" fillId="2" borderId="50" xfId="0" applyFont="1" applyFill="1" applyBorder="1" applyAlignment="1">
      <alignment horizontal="right" vertical="top" wrapText="1"/>
    </xf>
    <xf numFmtId="0" fontId="45" fillId="2" borderId="42" xfId="0" applyFont="1" applyFill="1" applyBorder="1" applyAlignment="1">
      <alignment horizontal="right" vertical="top" wrapText="1" indent="1"/>
    </xf>
    <xf numFmtId="0" fontId="45" fillId="2" borderId="42" xfId="0" applyFont="1" applyFill="1" applyBorder="1" applyAlignment="1">
      <alignment horizontal="right" vertical="top" wrapText="1"/>
    </xf>
    <xf numFmtId="0" fontId="45" fillId="2" borderId="64" xfId="0" applyFont="1" applyFill="1" applyBorder="1" applyAlignment="1">
      <alignment horizontal="right" vertical="top" wrapText="1" indent="1"/>
    </xf>
    <xf numFmtId="0" fontId="45" fillId="2" borderId="44" xfId="0" applyFont="1" applyFill="1" applyBorder="1" applyAlignment="1">
      <alignment horizontal="right" vertical="top" wrapText="1" indent="1"/>
    </xf>
    <xf numFmtId="0" fontId="45" fillId="2" borderId="1" xfId="0" applyFont="1" applyFill="1" applyBorder="1" applyAlignment="1">
      <alignment horizontal="right" vertical="top" wrapText="1"/>
    </xf>
    <xf numFmtId="0" fontId="26" fillId="0" borderId="0" xfId="0" applyFont="1" applyBorder="1" applyAlignment="1"/>
    <xf numFmtId="0" fontId="13" fillId="2" borderId="78" xfId="0" applyFont="1" applyFill="1" applyBorder="1" applyAlignment="1">
      <alignment horizontal="center" vertical="center" wrapText="1"/>
    </xf>
    <xf numFmtId="3" fontId="10"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9"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0"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8"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8"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3" fillId="0" borderId="0" xfId="5" applyFont="1"/>
    <xf numFmtId="0" fontId="53" fillId="0" borderId="0" xfId="0" applyFont="1"/>
    <xf numFmtId="0" fontId="53" fillId="0" borderId="0" xfId="0" applyFont="1" applyAlignment="1">
      <alignment vertical="top"/>
    </xf>
    <xf numFmtId="0" fontId="53" fillId="0" borderId="0" xfId="5" applyFont="1" applyAlignment="1">
      <alignment horizontal="center"/>
    </xf>
    <xf numFmtId="0" fontId="53" fillId="0" borderId="0" xfId="5" applyFont="1" applyBorder="1" applyAlignment="1">
      <alignment horizontal="center"/>
    </xf>
    <xf numFmtId="0" fontId="53" fillId="0" borderId="81" xfId="5" applyFont="1" applyBorder="1" applyAlignment="1">
      <alignment horizontal="center"/>
    </xf>
    <xf numFmtId="0" fontId="53" fillId="0" borderId="81" xfId="5" applyFont="1" applyBorder="1" applyAlignment="1">
      <alignment horizontal="right"/>
    </xf>
    <xf numFmtId="0" fontId="53" fillId="0" borderId="80" xfId="5" applyFont="1" applyBorder="1"/>
    <xf numFmtId="0" fontId="53" fillId="0" borderId="0" xfId="5" applyFont="1" applyBorder="1" applyAlignment="1">
      <alignment horizontal="right" wrapText="1"/>
    </xf>
    <xf numFmtId="0" fontId="53" fillId="2" borderId="51" xfId="5" applyFont="1" applyFill="1" applyBorder="1"/>
    <xf numFmtId="0" fontId="53" fillId="2" borderId="32" xfId="5" applyFont="1" applyFill="1" applyBorder="1"/>
    <xf numFmtId="0" fontId="53" fillId="2" borderId="51" xfId="5" applyFont="1" applyFill="1" applyBorder="1" applyAlignment="1">
      <alignment horizontal="right"/>
    </xf>
    <xf numFmtId="0" fontId="53" fillId="2" borderId="32" xfId="5" applyFont="1" applyFill="1" applyBorder="1" applyAlignment="1">
      <alignment horizontal="right"/>
    </xf>
    <xf numFmtId="0" fontId="7" fillId="7" borderId="2" xfId="0" applyFont="1" applyFill="1" applyBorder="1" applyAlignment="1">
      <alignment horizontal="center" vertical="center" wrapText="1"/>
    </xf>
    <xf numFmtId="0" fontId="51" fillId="2" borderId="29" xfId="0" applyFont="1" applyFill="1" applyBorder="1" applyAlignment="1">
      <alignment horizontal="center" textRotation="90" wrapText="1"/>
    </xf>
    <xf numFmtId="0" fontId="44" fillId="8" borderId="57" xfId="0" applyFont="1" applyFill="1" applyBorder="1" applyAlignment="1">
      <alignment horizontal="center" wrapText="1"/>
    </xf>
    <xf numFmtId="0" fontId="0" fillId="8" borderId="31" xfId="0" applyFont="1" applyFill="1" applyBorder="1"/>
    <xf numFmtId="0" fontId="9" fillId="4" borderId="64"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44" fillId="8" borderId="14" xfId="0" applyFont="1" applyFill="1" applyBorder="1" applyAlignment="1">
      <alignment horizontal="center" wrapText="1"/>
    </xf>
    <xf numFmtId="0" fontId="0" fillId="8" borderId="18" xfId="0" applyFont="1" applyFill="1" applyBorder="1"/>
    <xf numFmtId="0" fontId="7"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7" fillId="7" borderId="79" xfId="0" applyFont="1" applyFill="1" applyBorder="1" applyAlignment="1">
      <alignment horizontal="center" textRotation="90" wrapText="1"/>
    </xf>
    <xf numFmtId="0" fontId="7" fillId="7" borderId="68" xfId="0" applyFont="1" applyFill="1" applyBorder="1" applyAlignment="1">
      <alignment horizontal="center" textRotation="90" wrapText="1"/>
    </xf>
    <xf numFmtId="0" fontId="7"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7" fillId="2" borderId="6" xfId="0" applyFont="1" applyFill="1" applyBorder="1" applyAlignment="1">
      <alignment horizontal="center" textRotation="90" wrapText="1"/>
    </xf>
    <xf numFmtId="0" fontId="62" fillId="2" borderId="22" xfId="0" applyFont="1" applyFill="1" applyBorder="1" applyAlignment="1">
      <alignment horizontal="center" vertical="center" wrapText="1"/>
    </xf>
    <xf numFmtId="0" fontId="7" fillId="2" borderId="60" xfId="0" applyFont="1" applyFill="1" applyBorder="1" applyAlignment="1">
      <alignment horizontal="center" textRotation="90" wrapText="1"/>
    </xf>
    <xf numFmtId="0" fontId="7"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7" fillId="2" borderId="30" xfId="0" applyFont="1" applyFill="1" applyBorder="1" applyAlignment="1">
      <alignment horizontal="center" textRotation="90" wrapText="1"/>
    </xf>
    <xf numFmtId="0" fontId="52" fillId="2" borderId="57" xfId="0" applyFont="1" applyFill="1" applyBorder="1" applyAlignment="1">
      <alignment horizontal="center" wrapText="1"/>
    </xf>
    <xf numFmtId="0" fontId="52" fillId="2" borderId="73" xfId="0" applyFont="1" applyFill="1" applyBorder="1" applyAlignment="1">
      <alignment horizontal="center" wrapText="1"/>
    </xf>
    <xf numFmtId="0" fontId="7" fillId="2" borderId="2" xfId="0" applyFont="1" applyFill="1" applyBorder="1" applyAlignment="1">
      <alignment horizontal="center" vertical="center" wrapText="1"/>
    </xf>
    <xf numFmtId="0" fontId="43" fillId="8" borderId="61" xfId="0" applyFont="1" applyFill="1" applyBorder="1" applyAlignment="1">
      <alignment horizontal="center" vertical="center" wrapText="1"/>
    </xf>
    <xf numFmtId="0" fontId="43" fillId="8" borderId="67" xfId="0" applyFont="1" applyFill="1" applyBorder="1" applyAlignment="1">
      <alignment horizontal="center" vertical="center" wrapText="1"/>
    </xf>
    <xf numFmtId="0" fontId="51" fillId="2" borderId="60" xfId="3" applyFont="1" applyFill="1" applyBorder="1" applyAlignment="1">
      <alignment horizontal="center" wrapText="1"/>
    </xf>
    <xf numFmtId="0" fontId="64" fillId="0" borderId="0" xfId="0" applyFont="1"/>
    <xf numFmtId="166" fontId="0" fillId="8" borderId="9" xfId="0" applyNumberFormat="1" applyFont="1" applyFill="1" applyBorder="1" applyAlignment="1">
      <alignment horizontal="center" vertical="center" textRotation="90"/>
    </xf>
    <xf numFmtId="0" fontId="53" fillId="8" borderId="0" xfId="3" applyFont="1" applyFill="1" applyBorder="1" applyAlignment="1">
      <alignment horizontal="right" vertical="center"/>
    </xf>
    <xf numFmtId="165" fontId="53" fillId="8" borderId="0" xfId="3" applyNumberFormat="1" applyFont="1" applyFill="1" applyBorder="1" applyAlignment="1">
      <alignment horizontal="center" vertical="center"/>
    </xf>
    <xf numFmtId="165" fontId="51" fillId="8" borderId="0" xfId="3" applyNumberFormat="1" applyFont="1" applyFill="1" applyBorder="1" applyAlignment="1">
      <alignment horizontal="center" vertical="center"/>
    </xf>
    <xf numFmtId="0" fontId="51"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1" fillId="2" borderId="43" xfId="0" applyFont="1" applyFill="1" applyBorder="1" applyAlignment="1">
      <alignment horizontal="center"/>
    </xf>
    <xf numFmtId="0" fontId="51" fillId="2" borderId="84" xfId="0" applyFont="1" applyFill="1" applyBorder="1" applyAlignment="1">
      <alignment horizontal="center"/>
    </xf>
    <xf numFmtId="0" fontId="51" fillId="2" borderId="54" xfId="5" applyFont="1" applyFill="1" applyBorder="1" applyAlignment="1">
      <alignment horizontal="center"/>
    </xf>
    <xf numFmtId="0" fontId="51" fillId="2" borderId="23" xfId="5" applyFont="1" applyFill="1" applyBorder="1"/>
    <xf numFmtId="0" fontId="51" fillId="2" borderId="53" xfId="5" applyFont="1" applyFill="1" applyBorder="1" applyAlignment="1">
      <alignment horizontal="right"/>
    </xf>
    <xf numFmtId="0" fontId="67" fillId="2" borderId="25" xfId="5" applyFont="1" applyFill="1" applyBorder="1" applyAlignment="1">
      <alignment horizontal="centerContinuous"/>
    </xf>
    <xf numFmtId="0" fontId="68" fillId="2" borderId="24" xfId="5" applyFont="1" applyFill="1" applyBorder="1" applyAlignment="1">
      <alignment horizontal="centerContinuous"/>
    </xf>
    <xf numFmtId="0" fontId="68" fillId="2" borderId="2" xfId="5" applyFont="1" applyFill="1" applyBorder="1" applyAlignment="1">
      <alignment horizontal="centerContinuous"/>
    </xf>
    <xf numFmtId="0" fontId="69" fillId="5" borderId="8" xfId="5" applyFont="1" applyFill="1" applyBorder="1" applyAlignment="1">
      <alignment horizontal="center"/>
    </xf>
    <xf numFmtId="164" fontId="6" fillId="12" borderId="10" xfId="0" applyNumberFormat="1" applyFont="1" applyFill="1" applyBorder="1" applyAlignment="1">
      <alignment horizontal="center" vertical="center" wrapText="1"/>
    </xf>
    <xf numFmtId="0" fontId="51" fillId="2" borderId="28" xfId="0" applyFont="1" applyFill="1" applyBorder="1" applyAlignment="1">
      <alignment horizontal="center" textRotation="90"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0" fontId="67" fillId="2" borderId="25" xfId="5" quotePrefix="1" applyFont="1" applyFill="1" applyBorder="1" applyAlignment="1">
      <alignment horizontal="centerContinuous"/>
    </xf>
    <xf numFmtId="0" fontId="0" fillId="0" borderId="0" xfId="0"/>
    <xf numFmtId="0" fontId="4" fillId="6" borderId="23" xfId="0" applyFont="1" applyFill="1" applyBorder="1" applyAlignment="1">
      <alignment horizontal="right" vertical="center" wrapText="1"/>
    </xf>
    <xf numFmtId="0" fontId="4" fillId="6" borderId="8" xfId="0" applyFont="1" applyFill="1" applyBorder="1" applyAlignment="1">
      <alignment horizontal="right" vertical="center" wrapText="1"/>
    </xf>
    <xf numFmtId="3" fontId="0" fillId="6" borderId="8" xfId="0" applyNumberFormat="1" applyFont="1" applyFill="1" applyBorder="1" applyAlignment="1">
      <alignment horizontal="center" vertical="center" wrapText="1"/>
    </xf>
    <xf numFmtId="10" fontId="0" fillId="6" borderId="8" xfId="0" applyNumberFormat="1" applyFont="1" applyFill="1" applyBorder="1" applyAlignment="1">
      <alignment horizontal="center" vertical="center" wrapText="1"/>
    </xf>
    <xf numFmtId="10" fontId="0" fillId="6" borderId="4"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0" borderId="37" xfId="0" applyNumberFormat="1" applyFont="1" applyBorder="1" applyAlignment="1">
      <alignment horizontal="center" vertical="center"/>
    </xf>
    <xf numFmtId="9" fontId="4" fillId="0" borderId="4"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9" fontId="50" fillId="0" borderId="18" xfId="0" applyNumberFormat="1"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85" xfId="0" applyFont="1" applyBorder="1" applyAlignment="1">
      <alignment horizontal="center" vertical="center" wrapText="1"/>
    </xf>
    <xf numFmtId="9" fontId="50" fillId="0" borderId="37" xfId="0" applyNumberFormat="1" applyFont="1" applyBorder="1" applyAlignment="1">
      <alignment horizontal="center" vertical="center" wrapText="1"/>
    </xf>
    <xf numFmtId="3" fontId="50"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9" fillId="2" borderId="64" xfId="0" applyFont="1" applyFill="1" applyBorder="1" applyAlignment="1">
      <alignment horizontal="center" vertical="center" wrapText="1"/>
    </xf>
    <xf numFmtId="3" fontId="57" fillId="0" borderId="16" xfId="0" applyNumberFormat="1" applyFont="1" applyBorder="1" applyAlignment="1">
      <alignment horizontal="center" vertical="center" wrapText="1"/>
    </xf>
    <xf numFmtId="3" fontId="57" fillId="0" borderId="18" xfId="0" applyNumberFormat="1" applyFont="1" applyBorder="1" applyAlignment="1">
      <alignment horizontal="center" vertical="center" wrapText="1"/>
    </xf>
    <xf numFmtId="3" fontId="57" fillId="0" borderId="28" xfId="0" applyNumberFormat="1" applyFont="1" applyBorder="1" applyAlignment="1">
      <alignment horizontal="center" vertical="center" wrapText="1"/>
    </xf>
    <xf numFmtId="3" fontId="57" fillId="0" borderId="13" xfId="0" applyNumberFormat="1" applyFont="1" applyBorder="1" applyAlignment="1">
      <alignment horizontal="center" vertical="center" wrapText="1"/>
    </xf>
    <xf numFmtId="3" fontId="57" fillId="0" borderId="36" xfId="0" applyNumberFormat="1" applyFont="1" applyBorder="1" applyAlignment="1">
      <alignment horizontal="center" vertical="center" wrapText="1"/>
    </xf>
    <xf numFmtId="3" fontId="57" fillId="0" borderId="12"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1" fillId="2" borderId="60" xfId="0" applyFont="1" applyFill="1" applyBorder="1" applyAlignment="1">
      <alignment horizontal="center" vertical="center" wrapText="1"/>
    </xf>
    <xf numFmtId="10" fontId="9" fillId="0" borderId="60" xfId="5" applyNumberFormat="1" applyFont="1" applyFill="1" applyBorder="1" applyAlignment="1">
      <alignment horizontal="center" vertical="center"/>
    </xf>
    <xf numFmtId="10" fontId="9" fillId="0" borderId="61" xfId="5"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88" xfId="1" quotePrefix="1" applyBorder="1"/>
    <xf numFmtId="0" fontId="2" fillId="0" borderId="89" xfId="1" quotePrefix="1" applyBorder="1"/>
    <xf numFmtId="0" fontId="2" fillId="0" borderId="89" xfId="1" applyBorder="1"/>
    <xf numFmtId="0" fontId="73" fillId="5" borderId="0" xfId="0" applyFont="1" applyFill="1" applyBorder="1" applyAlignment="1">
      <alignment horizontal="left" vertical="center"/>
    </xf>
    <xf numFmtId="0" fontId="73" fillId="5" borderId="0" xfId="0" applyFont="1" applyFill="1" applyBorder="1" applyAlignment="1">
      <alignment horizontal="center"/>
    </xf>
    <xf numFmtId="0" fontId="74" fillId="0" borderId="0" xfId="0" applyFont="1" applyBorder="1" applyAlignment="1">
      <alignment horizontal="center" vertical="center" wrapText="1"/>
    </xf>
    <xf numFmtId="9" fontId="74" fillId="0" borderId="0" xfId="0" applyNumberFormat="1" applyFont="1" applyBorder="1" applyAlignment="1">
      <alignment horizontal="center" vertical="center" wrapText="1"/>
    </xf>
    <xf numFmtId="3" fontId="74" fillId="0" borderId="0" xfId="0" applyNumberFormat="1" applyFont="1" applyBorder="1" applyAlignment="1">
      <alignment horizontal="center" vertical="center" wrapText="1"/>
    </xf>
    <xf numFmtId="10" fontId="74" fillId="0" borderId="0"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3" fillId="15" borderId="57" xfId="3" applyNumberFormat="1" applyFont="1" applyFill="1" applyBorder="1" applyAlignment="1">
      <alignment horizontal="center" vertical="center"/>
    </xf>
    <xf numFmtId="3" fontId="53" fillId="15" borderId="10" xfId="3" applyNumberFormat="1" applyFont="1" applyFill="1" applyBorder="1" applyAlignment="1">
      <alignment horizontal="center" vertical="center"/>
    </xf>
    <xf numFmtId="164" fontId="49" fillId="0" borderId="15" xfId="0" applyNumberFormat="1" applyFont="1" applyBorder="1" applyAlignment="1">
      <alignment horizontal="center" vertical="center" wrapText="1"/>
    </xf>
    <xf numFmtId="0" fontId="10" fillId="2" borderId="3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164" fontId="49" fillId="0" borderId="18" xfId="0" applyNumberFormat="1" applyFont="1" applyBorder="1" applyAlignment="1">
      <alignment horizontal="center" vertical="center" wrapText="1"/>
    </xf>
    <xf numFmtId="164" fontId="49" fillId="0" borderId="31" xfId="0" applyNumberFormat="1" applyFont="1" applyBorder="1" applyAlignment="1">
      <alignment horizontal="center" vertical="center" wrapText="1"/>
    </xf>
    <xf numFmtId="164" fontId="49" fillId="0" borderId="20" xfId="0" applyNumberFormat="1" applyFont="1" applyBorder="1" applyAlignment="1">
      <alignment horizontal="center" vertical="center" wrapText="1"/>
    </xf>
    <xf numFmtId="164" fontId="49" fillId="0" borderId="19" xfId="0" applyNumberFormat="1" applyFont="1" applyBorder="1" applyAlignment="1">
      <alignment horizontal="center" vertical="center" wrapText="1"/>
    </xf>
    <xf numFmtId="164" fontId="49" fillId="0" borderId="56" xfId="0" applyNumberFormat="1" applyFont="1" applyBorder="1" applyAlignment="1">
      <alignment horizontal="center" vertical="center" wrapText="1"/>
    </xf>
    <xf numFmtId="164" fontId="49" fillId="0" borderId="61" xfId="0" applyNumberFormat="1" applyFont="1" applyBorder="1" applyAlignment="1">
      <alignment horizontal="center" vertical="center" wrapText="1"/>
    </xf>
    <xf numFmtId="9" fontId="9" fillId="0" borderId="54" xfId="0" applyNumberFormat="1" applyFont="1" applyBorder="1" applyAlignment="1">
      <alignment horizontal="center" vertical="center"/>
    </xf>
    <xf numFmtId="9" fontId="9"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2" fillId="0" borderId="89" xfId="1" applyNumberFormat="1" applyBorder="1" applyAlignment="1">
      <alignment horizontal="center"/>
    </xf>
    <xf numFmtId="0" fontId="77" fillId="0" borderId="0" xfId="0" applyFont="1" applyBorder="1" applyAlignment="1">
      <alignment horizontal="center" vertical="center" wrapText="1"/>
    </xf>
    <xf numFmtId="10" fontId="0" fillId="0" borderId="31" xfId="0" applyNumberFormat="1" applyFont="1" applyBorder="1" applyAlignment="1">
      <alignment horizontal="center" vertical="center"/>
    </xf>
    <xf numFmtId="10" fontId="0" fillId="0" borderId="75" xfId="0" applyNumberFormat="1" applyFont="1" applyBorder="1" applyAlignment="1">
      <alignment horizontal="center" vertical="center"/>
    </xf>
    <xf numFmtId="16" fontId="2" fillId="0" borderId="89" xfId="1" quotePrefix="1" applyNumberFormat="1" applyBorder="1" applyAlignment="1">
      <alignment horizontal="center"/>
    </xf>
    <xf numFmtId="0" fontId="77" fillId="0" borderId="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53" xfId="0" applyFont="1" applyFill="1" applyBorder="1" applyAlignment="1">
      <alignment horizontal="center" vertical="center" wrapText="1"/>
    </xf>
    <xf numFmtId="3" fontId="57" fillId="0" borderId="35" xfId="0" applyNumberFormat="1" applyFont="1" applyBorder="1" applyAlignment="1">
      <alignment horizontal="center" vertical="center" wrapText="1"/>
    </xf>
    <xf numFmtId="0" fontId="9" fillId="2" borderId="5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8" fillId="0" borderId="0" xfId="0" applyFont="1" applyBorder="1" applyAlignment="1">
      <alignment horizontal="left" vertical="top"/>
    </xf>
    <xf numFmtId="3" fontId="77" fillId="0" borderId="0" xfId="0" applyNumberFormat="1" applyFont="1" applyBorder="1" applyAlignment="1">
      <alignment horizontal="center" vertical="center" wrapText="1"/>
    </xf>
    <xf numFmtId="0" fontId="83"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2" fillId="0" borderId="89" xfId="1" quotePrefix="1" applyNumberFormat="1" applyBorder="1" applyAlignment="1">
      <alignment horizontal="center"/>
    </xf>
    <xf numFmtId="0" fontId="4" fillId="4" borderId="6" xfId="0" applyFont="1" applyFill="1" applyBorder="1" applyAlignment="1">
      <alignment horizontal="center" vertical="center" wrapText="1"/>
    </xf>
    <xf numFmtId="0" fontId="0" fillId="4" borderId="24" xfId="0" applyFont="1" applyFill="1" applyBorder="1" applyAlignment="1">
      <alignment horizontal="right"/>
    </xf>
    <xf numFmtId="0" fontId="51" fillId="2" borderId="51" xfId="3" applyFont="1" applyFill="1" applyBorder="1" applyAlignment="1">
      <alignment horizontal="right" vertical="center"/>
    </xf>
    <xf numFmtId="0" fontId="51" fillId="2" borderId="32" xfId="3" applyFont="1" applyFill="1" applyBorder="1" applyAlignment="1">
      <alignment horizontal="right" vertical="center"/>
    </xf>
    <xf numFmtId="0" fontId="51" fillId="2" borderId="53" xfId="3" applyFont="1" applyFill="1" applyBorder="1" applyAlignment="1">
      <alignment horizontal="right" vertical="center"/>
    </xf>
    <xf numFmtId="0" fontId="51" fillId="2" borderId="2" xfId="3" applyFont="1" applyFill="1" applyBorder="1" applyAlignment="1">
      <alignment horizontal="center"/>
    </xf>
    <xf numFmtId="3" fontId="51" fillId="0" borderId="52" xfId="3" applyNumberFormat="1" applyFont="1" applyFill="1" applyBorder="1" applyAlignment="1">
      <alignment horizontal="center" vertical="center"/>
    </xf>
    <xf numFmtId="3" fontId="51" fillId="0" borderId="17" xfId="3" applyNumberFormat="1" applyFont="1" applyFill="1" applyBorder="1" applyAlignment="1">
      <alignment horizontal="center" vertical="center"/>
    </xf>
    <xf numFmtId="0" fontId="51" fillId="2" borderId="67" xfId="0" applyFont="1" applyFill="1" applyBorder="1" applyAlignment="1">
      <alignment horizontal="center"/>
    </xf>
    <xf numFmtId="0" fontId="51" fillId="2" borderId="60" xfId="0" applyFont="1" applyFill="1" applyBorder="1" applyAlignment="1">
      <alignment horizontal="center"/>
    </xf>
    <xf numFmtId="0" fontId="51" fillId="2" borderId="61" xfId="3" applyFont="1" applyFill="1" applyBorder="1" applyAlignment="1">
      <alignment horizontal="center" wrapText="1"/>
    </xf>
    <xf numFmtId="3" fontId="53" fillId="15" borderId="15" xfId="3" applyNumberFormat="1" applyFont="1" applyFill="1" applyBorder="1" applyAlignment="1">
      <alignment horizontal="center" vertical="center"/>
    </xf>
    <xf numFmtId="3" fontId="53" fillId="15" borderId="19" xfId="3" applyNumberFormat="1" applyFont="1" applyFill="1" applyBorder="1" applyAlignment="1">
      <alignment horizontal="center" vertical="center"/>
    </xf>
    <xf numFmtId="165" fontId="53" fillId="8" borderId="9" xfId="3" applyNumberFormat="1" applyFont="1" applyFill="1" applyBorder="1" applyAlignment="1">
      <alignment horizontal="center" vertical="center"/>
    </xf>
    <xf numFmtId="165" fontId="53" fillId="8" borderId="5" xfId="3" applyNumberFormat="1" applyFont="1" applyFill="1" applyBorder="1" applyAlignment="1">
      <alignment horizontal="center" vertical="center"/>
    </xf>
    <xf numFmtId="3" fontId="53" fillId="15" borderId="31" xfId="3" applyNumberFormat="1" applyFont="1" applyFill="1" applyBorder="1" applyAlignment="1">
      <alignment horizontal="center" vertical="center"/>
    </xf>
    <xf numFmtId="3" fontId="53" fillId="15" borderId="20" xfId="3" applyNumberFormat="1" applyFont="1" applyFill="1" applyBorder="1" applyAlignment="1">
      <alignment horizontal="center" vertical="center"/>
    </xf>
    <xf numFmtId="3" fontId="51"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1" fillId="2" borderId="91" xfId="0" applyFont="1" applyFill="1" applyBorder="1" applyAlignment="1">
      <alignment horizontal="center"/>
    </xf>
    <xf numFmtId="0" fontId="51"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3" fillId="3" borderId="4" xfId="0" applyNumberFormat="1" applyFont="1" applyFill="1" applyBorder="1" applyAlignment="1">
      <alignment horizontal="center" vertical="center" wrapText="1"/>
    </xf>
    <xf numFmtId="9" fontId="53" fillId="3" borderId="4" xfId="0" applyNumberFormat="1" applyFont="1" applyFill="1" applyBorder="1" applyAlignment="1">
      <alignment horizontal="center" vertical="center" wrapText="1"/>
    </xf>
    <xf numFmtId="0" fontId="53" fillId="3" borderId="4" xfId="0" applyFont="1" applyFill="1" applyBorder="1" applyAlignment="1">
      <alignment horizontal="center" vertical="center" wrapText="1"/>
    </xf>
    <xf numFmtId="3" fontId="53" fillId="3" borderId="5" xfId="0" applyNumberFormat="1" applyFont="1" applyFill="1" applyBorder="1" applyAlignment="1">
      <alignment horizontal="center" vertical="center" wrapText="1"/>
    </xf>
    <xf numFmtId="3" fontId="53" fillId="3" borderId="6" xfId="0" applyNumberFormat="1" applyFont="1" applyFill="1" applyBorder="1" applyAlignment="1">
      <alignment horizontal="center" vertical="center" wrapText="1"/>
    </xf>
    <xf numFmtId="164" fontId="53" fillId="3" borderId="4" xfId="0" applyNumberFormat="1" applyFont="1" applyFill="1" applyBorder="1" applyAlignment="1">
      <alignment horizontal="center" vertical="center" wrapText="1"/>
    </xf>
    <xf numFmtId="164" fontId="53" fillId="3" borderId="3"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4" fillId="3" borderId="43" xfId="0" applyNumberFormat="1" applyFont="1" applyFill="1" applyBorder="1" applyAlignment="1">
      <alignment horizontal="center" vertical="center"/>
    </xf>
    <xf numFmtId="9" fontId="0" fillId="3" borderId="4"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9" xfId="0"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51" xfId="0" applyNumberFormat="1" applyFill="1" applyBorder="1" applyAlignment="1">
      <alignment horizontal="center" vertical="center"/>
    </xf>
    <xf numFmtId="164" fontId="0" fillId="3" borderId="15" xfId="0" applyNumberFormat="1" applyFont="1" applyFill="1" applyBorder="1" applyAlignment="1">
      <alignment horizontal="center" vertical="center" wrapText="1"/>
    </xf>
    <xf numFmtId="3" fontId="0" fillId="3" borderId="32" xfId="0" applyNumberFormat="1" applyFill="1" applyBorder="1" applyAlignment="1">
      <alignment horizontal="center" vertical="center"/>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0" fontId="0" fillId="3" borderId="55" xfId="0" applyFill="1" applyBorder="1" applyAlignment="1">
      <alignment horizontal="center" vertical="center"/>
    </xf>
    <xf numFmtId="9" fontId="0" fillId="3" borderId="54" xfId="0" applyNumberFormat="1" applyFont="1" applyFill="1" applyBorder="1" applyAlignment="1">
      <alignment horizontal="center" vertical="center" wrapText="1"/>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2"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0"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7"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5" fillId="3" borderId="14" xfId="0" applyNumberFormat="1" applyFont="1" applyFill="1" applyBorder="1" applyAlignment="1">
      <alignment horizontal="center" vertical="center" wrapText="1"/>
    </xf>
    <xf numFmtId="3" fontId="75" fillId="3" borderId="16" xfId="0" applyNumberFormat="1" applyFont="1" applyFill="1" applyBorder="1" applyAlignment="1">
      <alignment horizontal="center" vertical="center" wrapText="1"/>
    </xf>
    <xf numFmtId="3" fontId="75"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xf>
    <xf numFmtId="164" fontId="9" fillId="3" borderId="73" xfId="0" applyNumberFormat="1" applyFont="1" applyFill="1" applyBorder="1" applyAlignment="1">
      <alignment horizontal="center" vertical="center"/>
    </xf>
    <xf numFmtId="164" fontId="9" fillId="3" borderId="15" xfId="0" applyNumberFormat="1" applyFont="1" applyFill="1" applyBorder="1" applyAlignment="1">
      <alignment horizontal="center" vertical="center"/>
    </xf>
    <xf numFmtId="3" fontId="9" fillId="3" borderId="34"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19"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3" fontId="9" fillId="3" borderId="39" xfId="0" applyNumberFormat="1" applyFont="1" applyFill="1" applyBorder="1" applyAlignment="1">
      <alignment horizontal="center" vertical="center"/>
    </xf>
    <xf numFmtId="164" fontId="9" fillId="3" borderId="62" xfId="0" applyNumberFormat="1" applyFont="1" applyFill="1" applyBorder="1" applyAlignment="1">
      <alignment horizontal="center" vertical="center"/>
    </xf>
    <xf numFmtId="164" fontId="9" fillId="3" borderId="56" xfId="0" applyNumberFormat="1" applyFont="1" applyFill="1" applyBorder="1" applyAlignment="1">
      <alignment horizontal="center" vertical="center"/>
    </xf>
    <xf numFmtId="3" fontId="9" fillId="3" borderId="47"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3" fontId="49" fillId="3" borderId="14" xfId="0" applyNumberFormat="1" applyFont="1" applyFill="1" applyBorder="1" applyAlignment="1">
      <alignment horizontal="center" vertical="center" wrapText="1"/>
    </xf>
    <xf numFmtId="164" fontId="49" fillId="3" borderId="57"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164" fontId="49"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49" fillId="3" borderId="10" xfId="0" applyNumberFormat="1" applyFont="1" applyFill="1" applyBorder="1" applyAlignment="1">
      <alignment horizontal="center" vertical="center" wrapText="1"/>
    </xf>
    <xf numFmtId="0" fontId="49" fillId="3" borderId="16" xfId="0" applyFont="1" applyFill="1" applyBorder="1" applyAlignment="1">
      <alignment horizontal="center" vertical="center" wrapText="1"/>
    </xf>
    <xf numFmtId="164" fontId="49" fillId="3" borderId="19"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4" fontId="49" fillId="3" borderId="46" xfId="0" applyNumberFormat="1" applyFont="1" applyFill="1" applyBorder="1" applyAlignment="1">
      <alignment horizontal="center" vertical="center" wrapText="1"/>
    </xf>
    <xf numFmtId="0" fontId="49" fillId="3" borderId="39" xfId="0" applyFont="1" applyFill="1" applyBorder="1" applyAlignment="1">
      <alignment horizontal="center" vertical="center" wrapText="1"/>
    </xf>
    <xf numFmtId="164" fontId="49"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50"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50"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9" fillId="3" borderId="34" xfId="0" applyFont="1" applyFill="1" applyBorder="1" applyAlignment="1">
      <alignment horizontal="center" vertical="center" wrapText="1"/>
    </xf>
    <xf numFmtId="0" fontId="49" fillId="3" borderId="57" xfId="0" applyFont="1" applyFill="1" applyBorder="1" applyAlignment="1">
      <alignment horizontal="center" vertical="center" wrapText="1"/>
    </xf>
    <xf numFmtId="0" fontId="49" fillId="3" borderId="73"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67"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4" fillId="3" borderId="69" xfId="0" applyNumberFormat="1" applyFont="1" applyFill="1" applyBorder="1" applyAlignment="1">
      <alignment horizontal="center" vertical="center"/>
    </xf>
    <xf numFmtId="3" fontId="53" fillId="3" borderId="14" xfId="3" applyNumberFormat="1" applyFont="1" applyFill="1" applyBorder="1" applyAlignment="1">
      <alignment horizontal="center" vertical="center"/>
    </xf>
    <xf numFmtId="3" fontId="53" fillId="3" borderId="57" xfId="3" applyNumberFormat="1" applyFont="1" applyFill="1" applyBorder="1" applyAlignment="1">
      <alignment horizontal="center" vertical="center"/>
    </xf>
    <xf numFmtId="3" fontId="53" fillId="3" borderId="16" xfId="3" applyNumberFormat="1" applyFont="1" applyFill="1" applyBorder="1" applyAlignment="1">
      <alignment horizontal="center" vertical="center"/>
    </xf>
    <xf numFmtId="3" fontId="53" fillId="3" borderId="10" xfId="3" applyNumberFormat="1" applyFont="1" applyFill="1" applyBorder="1" applyAlignment="1">
      <alignment horizontal="center" vertical="center"/>
    </xf>
    <xf numFmtId="3" fontId="53" fillId="3" borderId="18" xfId="3" applyNumberFormat="1" applyFont="1" applyFill="1" applyBorder="1" applyAlignment="1">
      <alignment horizontal="center" vertical="center"/>
    </xf>
    <xf numFmtId="3" fontId="53" fillId="3" borderId="31" xfId="3" applyNumberFormat="1" applyFont="1" applyFill="1" applyBorder="1" applyAlignment="1">
      <alignment horizontal="center" vertical="center"/>
    </xf>
    <xf numFmtId="3" fontId="53" fillId="3" borderId="15" xfId="3" applyNumberFormat="1" applyFont="1" applyFill="1" applyBorder="1" applyAlignment="1">
      <alignment horizontal="center" vertical="center"/>
    </xf>
    <xf numFmtId="3" fontId="53" fillId="3" borderId="19" xfId="3" applyNumberFormat="1" applyFont="1" applyFill="1" applyBorder="1" applyAlignment="1">
      <alignment horizontal="center" vertical="center"/>
    </xf>
    <xf numFmtId="3" fontId="53" fillId="3" borderId="20" xfId="3" applyNumberFormat="1" applyFont="1" applyFill="1" applyBorder="1" applyAlignment="1">
      <alignment horizontal="center" vertical="center"/>
    </xf>
    <xf numFmtId="3" fontId="4" fillId="3" borderId="14" xfId="0" applyNumberFormat="1" applyFont="1" applyFill="1" applyBorder="1" applyAlignment="1">
      <alignment horizontal="center"/>
    </xf>
    <xf numFmtId="3" fontId="4" fillId="3" borderId="57" xfId="0" applyNumberFormat="1" applyFont="1" applyFill="1" applyBorder="1" applyAlignment="1">
      <alignment horizontal="center"/>
    </xf>
    <xf numFmtId="3" fontId="51" fillId="3" borderId="16" xfId="0" applyNumberFormat="1" applyFont="1" applyFill="1" applyBorder="1" applyAlignment="1">
      <alignment horizontal="center"/>
    </xf>
    <xf numFmtId="3" fontId="51" fillId="3" borderId="10" xfId="0" applyNumberFormat="1" applyFont="1" applyFill="1" applyBorder="1" applyAlignment="1">
      <alignment horizontal="center"/>
    </xf>
    <xf numFmtId="3" fontId="7" fillId="3" borderId="18" xfId="5" applyNumberFormat="1" applyFont="1" applyFill="1" applyBorder="1" applyAlignment="1">
      <alignment horizontal="center"/>
    </xf>
    <xf numFmtId="164" fontId="53" fillId="3" borderId="14" xfId="2" applyNumberFormat="1" applyFont="1" applyFill="1" applyBorder="1" applyAlignment="1">
      <alignment horizontal="center"/>
    </xf>
    <xf numFmtId="164" fontId="53" fillId="3" borderId="57" xfId="2" applyNumberFormat="1" applyFont="1" applyFill="1" applyBorder="1" applyAlignment="1">
      <alignment horizontal="center"/>
    </xf>
    <xf numFmtId="164" fontId="53" fillId="3" borderId="18" xfId="2" applyNumberFormat="1" applyFont="1" applyFill="1" applyBorder="1" applyAlignment="1">
      <alignment horizontal="center"/>
    </xf>
    <xf numFmtId="164" fontId="53" fillId="3" borderId="31" xfId="2" applyNumberFormat="1" applyFont="1" applyFill="1" applyBorder="1" applyAlignment="1">
      <alignment horizontal="center"/>
    </xf>
    <xf numFmtId="3" fontId="6" fillId="3" borderId="14" xfId="5" applyNumberFormat="1" applyFont="1" applyFill="1" applyBorder="1" applyAlignment="1">
      <alignment horizontal="center"/>
    </xf>
    <xf numFmtId="3" fontId="6" fillId="3" borderId="57" xfId="5" applyNumberFormat="1" applyFont="1" applyFill="1" applyBorder="1" applyAlignment="1">
      <alignment horizontal="center"/>
    </xf>
    <xf numFmtId="3" fontId="6" fillId="3" borderId="16" xfId="5" applyNumberFormat="1" applyFont="1" applyFill="1" applyBorder="1" applyAlignment="1">
      <alignment horizontal="center"/>
    </xf>
    <xf numFmtId="3" fontId="6" fillId="3" borderId="10" xfId="5" applyNumberFormat="1" applyFont="1" applyFill="1" applyBorder="1" applyAlignment="1">
      <alignment horizontal="center"/>
    </xf>
    <xf numFmtId="3" fontId="6" fillId="3" borderId="39" xfId="5" applyNumberFormat="1" applyFont="1" applyFill="1" applyBorder="1" applyAlignment="1">
      <alignment horizontal="center"/>
    </xf>
    <xf numFmtId="3" fontId="6" fillId="3" borderId="46" xfId="5" applyNumberFormat="1" applyFont="1" applyFill="1" applyBorder="1" applyAlignment="1">
      <alignment horizontal="center"/>
    </xf>
    <xf numFmtId="3" fontId="7" fillId="3" borderId="43" xfId="5" applyNumberFormat="1" applyFont="1" applyFill="1" applyBorder="1" applyAlignment="1">
      <alignment horizontal="center"/>
    </xf>
    <xf numFmtId="3" fontId="7" fillId="3" borderId="84" xfId="5" applyNumberFormat="1" applyFont="1" applyFill="1" applyBorder="1" applyAlignment="1">
      <alignment horizontal="center"/>
    </xf>
    <xf numFmtId="3" fontId="7" fillId="3" borderId="54" xfId="5" applyNumberFormat="1" applyFont="1" applyFill="1" applyBorder="1" applyAlignment="1">
      <alignment horizontal="center"/>
    </xf>
    <xf numFmtId="3" fontId="53" fillId="3" borderId="39" xfId="5" applyNumberFormat="1" applyFont="1" applyFill="1" applyBorder="1" applyAlignment="1">
      <alignment horizontal="center"/>
    </xf>
    <xf numFmtId="3" fontId="53" fillId="3" borderId="46" xfId="5" applyNumberFormat="1" applyFont="1" applyFill="1" applyBorder="1" applyAlignment="1">
      <alignment horizontal="center"/>
    </xf>
    <xf numFmtId="3" fontId="51" fillId="3" borderId="43" xfId="5" applyNumberFormat="1" applyFont="1" applyFill="1" applyBorder="1" applyAlignment="1">
      <alignment horizontal="center"/>
    </xf>
    <xf numFmtId="3" fontId="51" fillId="3" borderId="84" xfId="5" applyNumberFormat="1" applyFont="1" applyFill="1" applyBorder="1" applyAlignment="1">
      <alignment horizontal="center"/>
    </xf>
    <xf numFmtId="3" fontId="3" fillId="3" borderId="14" xfId="5" applyNumberFormat="1" applyFont="1" applyFill="1" applyBorder="1" applyAlignment="1">
      <alignment horizontal="center"/>
    </xf>
    <xf numFmtId="3" fontId="3" fillId="3" borderId="57" xfId="5" applyNumberFormat="1" applyFont="1" applyFill="1" applyBorder="1" applyAlignment="1">
      <alignment horizontal="center"/>
    </xf>
    <xf numFmtId="3" fontId="3" fillId="3" borderId="15" xfId="5" applyNumberFormat="1" applyFont="1" applyFill="1" applyBorder="1" applyAlignment="1">
      <alignment horizontal="center"/>
    </xf>
    <xf numFmtId="3" fontId="4" fillId="3" borderId="52" xfId="5" applyNumberFormat="1" applyFont="1" applyFill="1" applyBorder="1" applyAlignment="1">
      <alignment horizontal="center"/>
    </xf>
    <xf numFmtId="3" fontId="53" fillId="3" borderId="16" xfId="0" applyNumberFormat="1" applyFont="1" applyFill="1" applyBorder="1" applyAlignment="1">
      <alignment horizontal="center"/>
    </xf>
    <xf numFmtId="3" fontId="53" fillId="3" borderId="10" xfId="0" applyNumberFormat="1" applyFont="1" applyFill="1" applyBorder="1" applyAlignment="1">
      <alignment horizontal="center"/>
    </xf>
    <xf numFmtId="3" fontId="53" fillId="3" borderId="19" xfId="0" applyNumberFormat="1" applyFont="1" applyFill="1" applyBorder="1" applyAlignment="1">
      <alignment horizontal="center"/>
    </xf>
    <xf numFmtId="3" fontId="4" fillId="3" borderId="17" xfId="5" applyNumberFormat="1" applyFont="1" applyFill="1" applyBorder="1" applyAlignment="1">
      <alignment horizontal="center"/>
    </xf>
    <xf numFmtId="3" fontId="3" fillId="3" borderId="39" xfId="5" applyNumberFormat="1" applyFont="1" applyFill="1" applyBorder="1" applyAlignment="1">
      <alignment horizontal="center"/>
    </xf>
    <xf numFmtId="3" fontId="3" fillId="3" borderId="46" xfId="5" applyNumberFormat="1" applyFont="1" applyFill="1" applyBorder="1" applyAlignment="1">
      <alignment horizontal="center"/>
    </xf>
    <xf numFmtId="3" fontId="3" fillId="3" borderId="56" xfId="5" applyNumberFormat="1" applyFont="1" applyFill="1" applyBorder="1" applyAlignment="1">
      <alignment horizontal="center"/>
    </xf>
    <xf numFmtId="3" fontId="4" fillId="3" borderId="40" xfId="5" applyNumberFormat="1" applyFont="1" applyFill="1" applyBorder="1" applyAlignment="1">
      <alignment horizontal="center"/>
    </xf>
    <xf numFmtId="3" fontId="53" fillId="3" borderId="43" xfId="5" applyNumberFormat="1" applyFont="1" applyFill="1" applyBorder="1" applyAlignment="1">
      <alignment horizontal="center"/>
    </xf>
    <xf numFmtId="3" fontId="53" fillId="3" borderId="84" xfId="5" applyNumberFormat="1" applyFont="1" applyFill="1" applyBorder="1" applyAlignment="1">
      <alignment horizontal="center"/>
    </xf>
    <xf numFmtId="0" fontId="5" fillId="3" borderId="0" xfId="5" applyFont="1" applyFill="1" applyBorder="1" applyAlignment="1">
      <alignment horizontal="center" wrapText="1"/>
    </xf>
    <xf numFmtId="3" fontId="0" fillId="4" borderId="16"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4" fillId="4" borderId="43"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9" xfId="0"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3" fontId="0" fillId="4" borderId="39"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wrapText="1"/>
    </xf>
    <xf numFmtId="9" fontId="0" fillId="4" borderId="54" xfId="0" applyNumberFormat="1" applyFont="1" applyFill="1" applyBorder="1" applyAlignment="1">
      <alignment horizontal="center" vertical="center" wrapText="1"/>
    </xf>
    <xf numFmtId="3" fontId="0" fillId="4" borderId="51" xfId="0" applyNumberFormat="1" applyFill="1" applyBorder="1" applyAlignment="1">
      <alignment horizontal="center" vertical="center"/>
    </xf>
    <xf numFmtId="164" fontId="0" fillId="4" borderId="15" xfId="0" applyNumberFormat="1" applyFont="1" applyFill="1" applyBorder="1" applyAlignment="1">
      <alignment horizontal="center" vertical="center" wrapText="1"/>
    </xf>
    <xf numFmtId="3" fontId="0" fillId="4" borderId="32" xfId="0" applyNumberFormat="1" applyFill="1" applyBorder="1" applyAlignment="1">
      <alignment horizontal="center" vertical="center"/>
    </xf>
    <xf numFmtId="0" fontId="0" fillId="4" borderId="55" xfId="0"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43" fillId="4" borderId="14" xfId="0" applyFont="1" applyFill="1" applyBorder="1" applyAlignment="1">
      <alignment horizontal="center" textRotation="90" wrapText="1"/>
    </xf>
    <xf numFmtId="0" fontId="0" fillId="0" borderId="0" xfId="0" applyAlignment="1">
      <alignment horizontal="center" vertical="top"/>
    </xf>
    <xf numFmtId="0" fontId="43" fillId="16" borderId="94" xfId="0" applyFont="1" applyFill="1" applyBorder="1" applyAlignment="1">
      <alignment horizontal="left" vertical="top"/>
    </xf>
    <xf numFmtId="0" fontId="43" fillId="16" borderId="95" xfId="0" applyFont="1" applyFill="1" applyBorder="1" applyAlignment="1">
      <alignment horizontal="left" vertical="top"/>
    </xf>
    <xf numFmtId="0" fontId="43" fillId="16" borderId="95" xfId="0" applyFont="1" applyFill="1" applyBorder="1" applyAlignment="1">
      <alignment horizontal="center" vertical="top"/>
    </xf>
    <xf numFmtId="0" fontId="43"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9" fillId="4" borderId="78" xfId="0" applyFont="1" applyFill="1" applyBorder="1" applyAlignment="1">
      <alignment horizontal="center" vertical="center" wrapText="1"/>
    </xf>
    <xf numFmtId="0" fontId="9"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7" fillId="0" borderId="37" xfId="0" applyNumberFormat="1" applyFont="1" applyBorder="1" applyAlignment="1">
      <alignment horizontal="center" vertical="center" wrapText="1"/>
    </xf>
    <xf numFmtId="3" fontId="57" fillId="0" borderId="17" xfId="0" applyNumberFormat="1" applyFont="1" applyBorder="1" applyAlignment="1">
      <alignment horizontal="center" vertical="center" wrapText="1"/>
    </xf>
    <xf numFmtId="3" fontId="57" fillId="0" borderId="59" xfId="0" applyNumberFormat="1" applyFont="1" applyBorder="1" applyAlignment="1">
      <alignment horizontal="center" vertical="center" wrapText="1"/>
    </xf>
    <xf numFmtId="0" fontId="7" fillId="7" borderId="1" xfId="0" applyFont="1" applyFill="1" applyBorder="1" applyAlignment="1">
      <alignment horizontal="center" textRotation="90" wrapText="1"/>
    </xf>
    <xf numFmtId="3" fontId="51" fillId="3" borderId="50" xfId="3" applyNumberFormat="1" applyFont="1" applyFill="1" applyBorder="1" applyAlignment="1">
      <alignment horizontal="center" vertical="center"/>
    </xf>
    <xf numFmtId="3" fontId="51" fillId="3" borderId="42" xfId="3" applyNumberFormat="1" applyFont="1" applyFill="1" applyBorder="1" applyAlignment="1">
      <alignment horizontal="center" vertical="center"/>
    </xf>
    <xf numFmtId="3" fontId="51" fillId="3" borderId="44" xfId="3" applyNumberFormat="1" applyFont="1" applyFill="1" applyBorder="1" applyAlignment="1">
      <alignment horizontal="center" vertical="center"/>
    </xf>
    <xf numFmtId="3" fontId="53" fillId="0" borderId="84" xfId="5" applyNumberFormat="1" applyFont="1" applyFill="1" applyBorder="1" applyAlignment="1">
      <alignment horizontal="center"/>
    </xf>
    <xf numFmtId="3" fontId="53" fillId="0" borderId="54" xfId="5" applyNumberFormat="1" applyFont="1" applyFill="1" applyBorder="1" applyAlignment="1">
      <alignment horizontal="center"/>
    </xf>
    <xf numFmtId="3" fontId="4" fillId="0" borderId="4" xfId="5" applyNumberFormat="1" applyFont="1" applyFill="1" applyBorder="1" applyAlignment="1">
      <alignment horizontal="center"/>
    </xf>
    <xf numFmtId="0" fontId="51" fillId="4" borderId="22" xfId="5" applyFont="1" applyFill="1" applyBorder="1" applyAlignment="1"/>
    <xf numFmtId="0" fontId="51" fillId="4" borderId="9" xfId="5" applyFont="1" applyFill="1" applyBorder="1" applyAlignment="1"/>
    <xf numFmtId="0" fontId="10" fillId="3" borderId="32" xfId="5" applyFont="1" applyFill="1" applyBorder="1" applyAlignment="1">
      <alignment horizontal="center" vertical="center" wrapText="1"/>
    </xf>
    <xf numFmtId="3" fontId="9" fillId="0" borderId="57" xfId="5" applyNumberFormat="1" applyFont="1" applyFill="1" applyBorder="1" applyAlignment="1">
      <alignment horizontal="center" vertical="center"/>
    </xf>
    <xf numFmtId="3" fontId="9" fillId="0" borderId="15" xfId="5" applyNumberFormat="1" applyFont="1" applyFill="1" applyBorder="1" applyAlignment="1">
      <alignment horizontal="center" vertical="center"/>
    </xf>
    <xf numFmtId="3" fontId="9" fillId="0" borderId="29" xfId="5" applyNumberFormat="1" applyFont="1" applyFill="1" applyBorder="1" applyAlignment="1">
      <alignment horizontal="center" vertical="center"/>
    </xf>
    <xf numFmtId="3" fontId="9" fillId="0" borderId="38" xfId="5" applyNumberFormat="1" applyFont="1" applyFill="1" applyBorder="1" applyAlignment="1">
      <alignment horizontal="center" vertical="center"/>
    </xf>
    <xf numFmtId="0" fontId="10" fillId="3" borderId="53" xfId="5" applyFont="1" applyFill="1" applyBorder="1" applyAlignment="1">
      <alignment horizontal="center" vertical="center" wrapText="1"/>
    </xf>
    <xf numFmtId="3" fontId="9" fillId="0" borderId="84" xfId="5" applyNumberFormat="1" applyFont="1" applyFill="1" applyBorder="1" applyAlignment="1">
      <alignment horizontal="center" vertical="center"/>
    </xf>
    <xf numFmtId="3" fontId="9" fillId="0" borderId="54" xfId="5" applyNumberFormat="1" applyFont="1" applyFill="1" applyBorder="1" applyAlignment="1">
      <alignment horizontal="center" vertical="center"/>
    </xf>
    <xf numFmtId="3" fontId="9" fillId="0" borderId="10" xfId="5" applyNumberFormat="1" applyFont="1" applyFill="1" applyBorder="1" applyAlignment="1">
      <alignment horizontal="center" vertical="center"/>
    </xf>
    <xf numFmtId="3" fontId="9" fillId="0" borderId="19" xfId="5" applyNumberFormat="1" applyFont="1" applyFill="1" applyBorder="1" applyAlignment="1">
      <alignment horizontal="center" vertical="center"/>
    </xf>
    <xf numFmtId="4" fontId="9" fillId="0" borderId="31" xfId="5" applyNumberFormat="1" applyFont="1" applyFill="1" applyBorder="1" applyAlignment="1">
      <alignment horizontal="center" vertical="center"/>
    </xf>
    <xf numFmtId="4" fontId="9" fillId="0" borderId="20" xfId="5" applyNumberFormat="1" applyFont="1" applyFill="1" applyBorder="1" applyAlignment="1">
      <alignment horizontal="center" vertical="center"/>
    </xf>
    <xf numFmtId="3" fontId="9" fillId="0" borderId="14" xfId="5" applyNumberFormat="1" applyFont="1" applyFill="1" applyBorder="1" applyAlignment="1">
      <alignment horizontal="center" vertical="center"/>
    </xf>
    <xf numFmtId="3" fontId="9" fillId="0" borderId="36" xfId="5" applyNumberFormat="1" applyFont="1" applyFill="1" applyBorder="1" applyAlignment="1">
      <alignment horizontal="center" vertical="center"/>
    </xf>
    <xf numFmtId="3" fontId="9" fillId="0" borderId="43" xfId="5" applyNumberFormat="1" applyFont="1" applyFill="1" applyBorder="1" applyAlignment="1">
      <alignment horizontal="center" vertical="center"/>
    </xf>
    <xf numFmtId="0" fontId="10" fillId="0" borderId="32" xfId="5" applyFont="1" applyFill="1" applyBorder="1" applyAlignment="1">
      <alignment horizontal="center" vertical="center" wrapText="1"/>
    </xf>
    <xf numFmtId="3" fontId="9" fillId="0" borderId="16" xfId="5" applyNumberFormat="1" applyFont="1" applyFill="1" applyBorder="1" applyAlignment="1">
      <alignment horizontal="center" vertical="center"/>
    </xf>
    <xf numFmtId="0" fontId="10" fillId="0" borderId="53" xfId="5" applyFont="1" applyFill="1" applyBorder="1" applyAlignment="1">
      <alignment horizontal="center" vertical="center" wrapText="1"/>
    </xf>
    <xf numFmtId="4" fontId="9" fillId="0" borderId="18" xfId="5" applyNumberFormat="1" applyFont="1" applyFill="1" applyBorder="1" applyAlignment="1">
      <alignment horizontal="center" vertical="center"/>
    </xf>
    <xf numFmtId="10" fontId="9"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9" fillId="0" borderId="0" xfId="1" applyFont="1" applyBorder="1" applyAlignment="1">
      <alignment vertical="center"/>
    </xf>
    <xf numFmtId="0" fontId="9" fillId="0" borderId="0" xfId="0" applyFont="1"/>
    <xf numFmtId="0" fontId="9" fillId="0" borderId="0" xfId="0" applyFont="1" applyAlignment="1">
      <alignment horizontal="center" vertical="center"/>
    </xf>
    <xf numFmtId="0" fontId="51"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1" fillId="2" borderId="14" xfId="0" applyFont="1" applyFill="1" applyBorder="1" applyAlignment="1">
      <alignment horizontal="center" textRotation="90" wrapText="1"/>
    </xf>
    <xf numFmtId="3" fontId="46" fillId="3" borderId="16" xfId="0" applyNumberFormat="1" applyFont="1" applyFill="1" applyBorder="1" applyAlignment="1">
      <alignment horizontal="center" vertical="center" shrinkToFit="1"/>
    </xf>
    <xf numFmtId="3" fontId="46" fillId="3" borderId="39" xfId="0" applyNumberFormat="1" applyFont="1" applyFill="1" applyBorder="1" applyAlignment="1">
      <alignment horizontal="center" vertical="center" shrinkToFit="1"/>
    </xf>
    <xf numFmtId="3" fontId="0" fillId="0" borderId="0" xfId="0" applyNumberFormat="1"/>
    <xf numFmtId="0" fontId="6" fillId="0" borderId="0" xfId="5" applyFont="1" applyAlignment="1">
      <alignment vertical="top"/>
    </xf>
    <xf numFmtId="0" fontId="9"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9" fillId="17" borderId="42" xfId="0" applyFont="1" applyFill="1" applyBorder="1" applyAlignment="1">
      <alignment horizontal="center" vertical="center" wrapText="1"/>
    </xf>
    <xf numFmtId="0" fontId="9"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50"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7" fillId="0" borderId="50" xfId="0" applyNumberFormat="1" applyFont="1" applyBorder="1" applyAlignment="1">
      <alignment horizontal="center" vertical="center" wrapText="1"/>
    </xf>
    <xf numFmtId="3" fontId="57" fillId="0" borderId="42" xfId="0" applyNumberFormat="1" applyFont="1" applyBorder="1" applyAlignment="1">
      <alignment horizontal="center" vertical="center" wrapText="1"/>
    </xf>
    <xf numFmtId="3" fontId="57" fillId="0" borderId="77" xfId="0" applyNumberFormat="1" applyFont="1" applyBorder="1" applyAlignment="1">
      <alignment horizontal="center" vertical="center" wrapText="1"/>
    </xf>
    <xf numFmtId="3" fontId="57" fillId="0" borderId="44" xfId="0" applyNumberFormat="1" applyFont="1" applyBorder="1" applyAlignment="1">
      <alignment horizontal="center" vertical="center" wrapText="1"/>
    </xf>
    <xf numFmtId="3" fontId="57" fillId="0" borderId="64"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wrapText="1"/>
    </xf>
    <xf numFmtId="3" fontId="17" fillId="3" borderId="58" xfId="0" applyNumberFormat="1"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07" fillId="0" borderId="0" xfId="0" applyFont="1" applyAlignment="1">
      <alignment horizontal="center" vertical="center"/>
    </xf>
    <xf numFmtId="16" fontId="2" fillId="0" borderId="88" xfId="1" quotePrefix="1" applyNumberFormat="1" applyBorder="1" applyAlignment="1">
      <alignment horizontal="center"/>
    </xf>
    <xf numFmtId="0" fontId="0" fillId="0" borderId="9" xfId="0" applyBorder="1"/>
    <xf numFmtId="165" fontId="51"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7" fillId="0" borderId="65" xfId="0" applyNumberFormat="1" applyFont="1" applyBorder="1" applyAlignment="1">
      <alignment horizontal="center" vertical="center" wrapText="1"/>
    </xf>
    <xf numFmtId="3" fontId="57"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7" fillId="2" borderId="50" xfId="0" applyNumberFormat="1" applyFont="1" applyFill="1" applyBorder="1" applyAlignment="1">
      <alignment horizontal="center" vertical="center" wrapText="1"/>
    </xf>
    <xf numFmtId="3" fontId="57" fillId="2" borderId="42" xfId="0" applyNumberFormat="1" applyFont="1" applyFill="1" applyBorder="1" applyAlignment="1">
      <alignment horizontal="center" vertical="center" wrapText="1"/>
    </xf>
    <xf numFmtId="3" fontId="57" fillId="2" borderId="44" xfId="0" applyNumberFormat="1" applyFont="1" applyFill="1" applyBorder="1" applyAlignment="1">
      <alignment horizontal="center" vertical="center" wrapText="1"/>
    </xf>
    <xf numFmtId="3" fontId="57"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7" fillId="0" borderId="51" xfId="0" applyNumberFormat="1" applyFont="1" applyBorder="1" applyAlignment="1">
      <alignment horizontal="center" vertical="center" wrapText="1"/>
    </xf>
    <xf numFmtId="3" fontId="57" fillId="0" borderId="32" xfId="0" applyNumberFormat="1" applyFont="1" applyBorder="1" applyAlignment="1">
      <alignment horizontal="center" vertical="center" wrapText="1"/>
    </xf>
    <xf numFmtId="3" fontId="57" fillId="0" borderId="53" xfId="0" applyNumberFormat="1" applyFont="1" applyBorder="1" applyAlignment="1">
      <alignment horizontal="center" vertical="center" wrapText="1"/>
    </xf>
    <xf numFmtId="3" fontId="57" fillId="2" borderId="51" xfId="0" applyNumberFormat="1" applyFont="1" applyFill="1" applyBorder="1" applyAlignment="1">
      <alignment horizontal="center" vertical="center" wrapText="1"/>
    </xf>
    <xf numFmtId="3" fontId="57" fillId="2" borderId="32" xfId="0" applyNumberFormat="1" applyFont="1" applyFill="1" applyBorder="1" applyAlignment="1">
      <alignment horizontal="center" vertical="center" wrapText="1"/>
    </xf>
    <xf numFmtId="3" fontId="57" fillId="2" borderId="53" xfId="0" applyNumberFormat="1" applyFont="1" applyFill="1" applyBorder="1" applyAlignment="1">
      <alignment horizontal="center" vertical="center" wrapText="1"/>
    </xf>
    <xf numFmtId="3" fontId="57" fillId="2" borderId="78" xfId="0" applyNumberFormat="1" applyFont="1" applyFill="1" applyBorder="1" applyAlignment="1">
      <alignment horizontal="center" vertical="center" wrapText="1"/>
    </xf>
    <xf numFmtId="3" fontId="57" fillId="2" borderId="55" xfId="0" applyNumberFormat="1" applyFont="1" applyFill="1" applyBorder="1" applyAlignment="1">
      <alignment horizontal="center" vertical="center" wrapText="1"/>
    </xf>
    <xf numFmtId="3" fontId="57"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7"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4"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7"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110" fillId="0" borderId="0" xfId="0" applyFont="1" applyAlignment="1">
      <alignment horizontal="left" vertical="top"/>
    </xf>
    <xf numFmtId="0" fontId="8" fillId="4" borderId="25" xfId="0" applyFont="1" applyFill="1" applyBorder="1" applyAlignment="1">
      <alignment horizontal="center" textRotation="90" wrapText="1"/>
    </xf>
    <xf numFmtId="0" fontId="7" fillId="2" borderId="67" xfId="0" applyFont="1" applyFill="1" applyBorder="1" applyAlignment="1">
      <alignment horizontal="center" textRotation="90" wrapText="1"/>
    </xf>
    <xf numFmtId="0" fontId="10" fillId="2" borderId="67" xfId="0" applyFont="1" applyFill="1" applyBorder="1" applyAlignment="1">
      <alignment horizontal="center" textRotation="90" wrapText="1"/>
    </xf>
    <xf numFmtId="0" fontId="10" fillId="2" borderId="60" xfId="0" applyFont="1" applyFill="1" applyBorder="1" applyAlignment="1">
      <alignment horizontal="center" textRotation="90" wrapText="1"/>
    </xf>
    <xf numFmtId="0" fontId="10" fillId="2" borderId="61" xfId="0" applyFont="1" applyFill="1" applyBorder="1" applyAlignment="1">
      <alignment horizontal="center" textRotation="90" wrapText="1"/>
    </xf>
    <xf numFmtId="0" fontId="10"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0"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4" fillId="3" borderId="5" xfId="0" applyNumberFormat="1" applyFont="1" applyFill="1" applyBorder="1" applyAlignment="1">
      <alignment horizontal="center" vertical="center"/>
    </xf>
    <xf numFmtId="9" fontId="4"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4"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6" fillId="3" borderId="11" xfId="5" applyNumberFormat="1" applyFont="1" applyFill="1" applyBorder="1" applyAlignment="1">
      <alignment horizontal="center"/>
    </xf>
    <xf numFmtId="3" fontId="53" fillId="3" borderId="62" xfId="5" applyNumberFormat="1" applyFont="1" applyFill="1" applyBorder="1" applyAlignment="1">
      <alignment horizontal="center"/>
    </xf>
    <xf numFmtId="3" fontId="51" fillId="3" borderId="86" xfId="5" applyNumberFormat="1" applyFont="1" applyFill="1" applyBorder="1" applyAlignment="1">
      <alignment horizontal="center"/>
    </xf>
    <xf numFmtId="3" fontId="51" fillId="3" borderId="50" xfId="5" applyNumberFormat="1" applyFont="1" applyFill="1" applyBorder="1" applyAlignment="1">
      <alignment horizontal="center"/>
    </xf>
    <xf numFmtId="3" fontId="51" fillId="3" borderId="42" xfId="5" applyNumberFormat="1" applyFont="1" applyFill="1" applyBorder="1" applyAlignment="1">
      <alignment horizontal="center"/>
    </xf>
    <xf numFmtId="3" fontId="51" fillId="3" borderId="63" xfId="5" applyNumberFormat="1" applyFont="1" applyFill="1" applyBorder="1" applyAlignment="1">
      <alignment horizontal="center"/>
    </xf>
    <xf numFmtId="3" fontId="51" fillId="3" borderId="3" xfId="5" applyNumberFormat="1" applyFont="1" applyFill="1" applyBorder="1" applyAlignment="1">
      <alignment horizontal="center"/>
    </xf>
    <xf numFmtId="3" fontId="6" fillId="3" borderId="73" xfId="5" applyNumberFormat="1" applyFont="1" applyFill="1" applyBorder="1" applyAlignment="1">
      <alignment horizontal="center"/>
    </xf>
    <xf numFmtId="3" fontId="6" fillId="3" borderId="62" xfId="5" applyNumberFormat="1" applyFont="1" applyFill="1" applyBorder="1" applyAlignment="1">
      <alignment horizontal="center"/>
    </xf>
    <xf numFmtId="3" fontId="51" fillId="3" borderId="64" xfId="5" applyNumberFormat="1" applyFont="1" applyFill="1" applyBorder="1" applyAlignment="1">
      <alignment horizontal="center"/>
    </xf>
    <xf numFmtId="0" fontId="51" fillId="2" borderId="80" xfId="0" applyFont="1" applyFill="1" applyBorder="1" applyAlignment="1">
      <alignment horizontal="center"/>
    </xf>
    <xf numFmtId="164" fontId="53" fillId="3" borderId="73" xfId="2" applyNumberFormat="1" applyFont="1" applyFill="1" applyBorder="1" applyAlignment="1">
      <alignment horizontal="center"/>
    </xf>
    <xf numFmtId="164" fontId="53" fillId="3" borderId="75" xfId="2" applyNumberFormat="1" applyFont="1" applyFill="1" applyBorder="1" applyAlignment="1">
      <alignment horizontal="center"/>
    </xf>
    <xf numFmtId="0" fontId="51" fillId="2" borderId="6" xfId="5" applyFont="1" applyFill="1" applyBorder="1" applyAlignment="1">
      <alignment horizontal="center"/>
    </xf>
    <xf numFmtId="164" fontId="53" fillId="3" borderId="50" xfId="2" applyNumberFormat="1" applyFont="1" applyFill="1" applyBorder="1" applyAlignment="1">
      <alignment horizontal="center"/>
    </xf>
    <xf numFmtId="164" fontId="53" fillId="3" borderId="44" xfId="2" applyNumberFormat="1" applyFont="1" applyFill="1" applyBorder="1" applyAlignment="1">
      <alignment horizontal="center"/>
    </xf>
    <xf numFmtId="0" fontId="51" fillId="2" borderId="86" xfId="0" applyFont="1" applyFill="1" applyBorder="1" applyAlignment="1">
      <alignment horizontal="center"/>
    </xf>
    <xf numFmtId="3" fontId="4" fillId="3" borderId="73" xfId="0" applyNumberFormat="1" applyFont="1" applyFill="1" applyBorder="1" applyAlignment="1">
      <alignment horizontal="center"/>
    </xf>
    <xf numFmtId="3" fontId="51" fillId="3" borderId="11" xfId="0" applyNumberFormat="1" applyFont="1" applyFill="1" applyBorder="1" applyAlignment="1">
      <alignment horizontal="center"/>
    </xf>
    <xf numFmtId="3" fontId="7" fillId="0" borderId="75" xfId="5" applyNumberFormat="1" applyFont="1" applyFill="1" applyBorder="1" applyAlignment="1">
      <alignment horizontal="center"/>
    </xf>
    <xf numFmtId="0" fontId="51" fillId="2" borderId="1" xfId="5" applyFont="1" applyFill="1" applyBorder="1" applyAlignment="1">
      <alignment horizontal="center"/>
    </xf>
    <xf numFmtId="3" fontId="4" fillId="3" borderId="50" xfId="5" applyNumberFormat="1" applyFont="1" applyFill="1" applyBorder="1" applyAlignment="1">
      <alignment horizontal="center"/>
    </xf>
    <xf numFmtId="3" fontId="7" fillId="0" borderId="44" xfId="5" applyNumberFormat="1" applyFont="1" applyFill="1" applyBorder="1" applyAlignment="1">
      <alignment horizontal="center"/>
    </xf>
    <xf numFmtId="0" fontId="51"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7" fillId="0" borderId="90" xfId="0" applyNumberFormat="1" applyFont="1" applyFill="1" applyBorder="1" applyAlignment="1">
      <alignment horizontal="center" vertical="center" wrapText="1"/>
    </xf>
    <xf numFmtId="0" fontId="10" fillId="2" borderId="3" xfId="1" applyFont="1" applyFill="1" applyBorder="1" applyAlignment="1">
      <alignment vertical="center" wrapText="1"/>
    </xf>
    <xf numFmtId="0" fontId="10" fillId="2" borderId="3" xfId="0" applyFont="1" applyFill="1" applyBorder="1" applyAlignment="1">
      <alignment vertical="center" wrapText="1"/>
    </xf>
    <xf numFmtId="0" fontId="10" fillId="2" borderId="6" xfId="0" applyFont="1" applyFill="1" applyBorder="1" applyAlignment="1">
      <alignment vertical="center" wrapText="1"/>
    </xf>
    <xf numFmtId="0" fontId="10" fillId="2" borderId="1" xfId="0" applyFont="1" applyFill="1" applyBorder="1" applyAlignment="1">
      <alignment vertical="center" wrapText="1"/>
    </xf>
    <xf numFmtId="0" fontId="50" fillId="2" borderId="3" xfId="0" applyFont="1" applyFill="1" applyBorder="1" applyAlignment="1">
      <alignment vertical="center" wrapText="1"/>
    </xf>
    <xf numFmtId="14" fontId="0" fillId="0" borderId="0" xfId="0" applyNumberFormat="1" applyFont="1" applyAlignment="1">
      <alignment horizontal="center" vertical="center"/>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91"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62" fillId="2" borderId="22"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27" fillId="0" borderId="24" xfId="0" applyFont="1" applyBorder="1" applyAlignment="1">
      <alignment horizontal="left" vertical="top" wrapText="1"/>
    </xf>
    <xf numFmtId="0" fontId="51" fillId="2" borderId="53" xfId="5" applyFont="1" applyFill="1" applyBorder="1" applyAlignment="1">
      <alignment horizontal="right"/>
    </xf>
    <xf numFmtId="0" fontId="53" fillId="2" borderId="51" xfId="5" applyFont="1" applyFill="1" applyBorder="1" applyAlignment="1">
      <alignment horizontal="right"/>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4" fillId="0" borderId="106" xfId="0" applyNumberFormat="1" applyFont="1" applyBorder="1" applyAlignment="1">
      <alignment horizontal="center" vertical="center"/>
    </xf>
    <xf numFmtId="0" fontId="59" fillId="5" borderId="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vertical="top" wrapText="1"/>
    </xf>
    <xf numFmtId="0" fontId="56"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50" fillId="2" borderId="82" xfId="0" applyFont="1" applyFill="1" applyBorder="1" applyAlignment="1">
      <alignment horizontal="right" vertical="center" wrapText="1"/>
    </xf>
    <xf numFmtId="0" fontId="50"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3" fillId="3" borderId="11" xfId="0" applyNumberFormat="1" applyFont="1" applyFill="1" applyBorder="1" applyAlignment="1">
      <alignment horizontal="center"/>
    </xf>
    <xf numFmtId="3" fontId="6" fillId="3" borderId="18" xfId="5" applyNumberFormat="1" applyFont="1" applyFill="1" applyBorder="1" applyAlignment="1">
      <alignment horizontal="center"/>
    </xf>
    <xf numFmtId="3" fontId="6" fillId="3" borderId="31" xfId="5" applyNumberFormat="1" applyFont="1" applyFill="1" applyBorder="1" applyAlignment="1">
      <alignment horizontal="center"/>
    </xf>
    <xf numFmtId="3" fontId="6" fillId="0" borderId="75" xfId="5" applyNumberFormat="1" applyFont="1" applyFill="1" applyBorder="1" applyAlignment="1">
      <alignment horizontal="center"/>
    </xf>
    <xf numFmtId="164" fontId="51" fillId="3" borderId="50" xfId="2" applyNumberFormat="1" applyFont="1" applyFill="1" applyBorder="1" applyAlignment="1">
      <alignment horizontal="center"/>
    </xf>
    <xf numFmtId="3" fontId="51" fillId="0" borderId="84" xfId="5" applyNumberFormat="1" applyFont="1" applyFill="1" applyBorder="1" applyAlignment="1">
      <alignment horizontal="center"/>
    </xf>
    <xf numFmtId="3" fontId="51" fillId="0" borderId="54" xfId="5" applyNumberFormat="1" applyFont="1" applyFill="1" applyBorder="1" applyAlignment="1">
      <alignment horizontal="center"/>
    </xf>
    <xf numFmtId="0" fontId="5"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3" fillId="3" borderId="55" xfId="5" applyNumberFormat="1" applyFont="1" applyFill="1" applyBorder="1" applyAlignment="1">
      <alignment horizontal="center"/>
    </xf>
    <xf numFmtId="3" fontId="3" fillId="3" borderId="47" xfId="5" applyNumberFormat="1" applyFont="1" applyFill="1" applyBorder="1" applyAlignment="1">
      <alignment horizontal="center"/>
    </xf>
    <xf numFmtId="3" fontId="3" fillId="3" borderId="62" xfId="5" applyNumberFormat="1" applyFont="1" applyFill="1" applyBorder="1" applyAlignment="1">
      <alignment horizontal="center"/>
    </xf>
    <xf numFmtId="3" fontId="53" fillId="3" borderId="10" xfId="5" applyNumberFormat="1" applyFont="1" applyFill="1" applyBorder="1" applyAlignment="1">
      <alignment horizontal="center"/>
    </xf>
    <xf numFmtId="3" fontId="53" fillId="3" borderId="11" xfId="5" applyNumberFormat="1" applyFont="1" applyFill="1" applyBorder="1" applyAlignment="1">
      <alignment horizontal="center"/>
    </xf>
    <xf numFmtId="3" fontId="53" fillId="3" borderId="14" xfId="5" applyNumberFormat="1" applyFont="1" applyFill="1" applyBorder="1" applyAlignment="1">
      <alignment horizontal="center"/>
    </xf>
    <xf numFmtId="3" fontId="53" fillId="3" borderId="57" xfId="5" applyNumberFormat="1" applyFont="1" applyFill="1" applyBorder="1" applyAlignment="1">
      <alignment horizontal="center"/>
    </xf>
    <xf numFmtId="3" fontId="53" fillId="3" borderId="73" xfId="5" applyNumberFormat="1" applyFont="1" applyFill="1" applyBorder="1" applyAlignment="1">
      <alignment horizontal="center"/>
    </xf>
    <xf numFmtId="3" fontId="53" fillId="3" borderId="16" xfId="5" applyNumberFormat="1" applyFont="1" applyFill="1" applyBorder="1" applyAlignment="1">
      <alignment horizontal="center"/>
    </xf>
    <xf numFmtId="0" fontId="51" fillId="2" borderId="78" xfId="3" applyFont="1" applyFill="1" applyBorder="1" applyAlignment="1">
      <alignment horizontal="right" vertical="center"/>
    </xf>
    <xf numFmtId="3" fontId="51"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3" fillId="8" borderId="24" xfId="3" applyFont="1" applyFill="1" applyBorder="1" applyAlignment="1">
      <alignment horizontal="right" vertical="center"/>
    </xf>
    <xf numFmtId="165" fontId="53" fillId="8" borderId="25" xfId="3" applyNumberFormat="1" applyFont="1" applyFill="1" applyBorder="1" applyAlignment="1">
      <alignment horizontal="center" vertical="center"/>
    </xf>
    <xf numFmtId="165" fontId="53" fillId="8" borderId="24" xfId="3" applyNumberFormat="1" applyFont="1" applyFill="1" applyBorder="1" applyAlignment="1">
      <alignment horizontal="center" vertical="center"/>
    </xf>
    <xf numFmtId="165" fontId="53" fillId="8" borderId="2" xfId="3" applyNumberFormat="1" applyFont="1" applyFill="1" applyBorder="1" applyAlignment="1">
      <alignment horizontal="center" vertical="center"/>
    </xf>
    <xf numFmtId="165" fontId="51" fillId="8" borderId="2" xfId="3" applyNumberFormat="1" applyFont="1" applyFill="1" applyBorder="1" applyAlignment="1">
      <alignment horizontal="center" vertical="center"/>
    </xf>
    <xf numFmtId="164" fontId="9" fillId="0" borderId="86" xfId="0" applyNumberFormat="1" applyFont="1" applyBorder="1" applyAlignment="1">
      <alignment horizontal="center" vertical="center"/>
    </xf>
    <xf numFmtId="3" fontId="53"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3"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7"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3" fillId="15" borderId="14" xfId="3" applyNumberFormat="1" applyFont="1" applyFill="1" applyBorder="1" applyAlignment="1">
      <alignment horizontal="center" vertical="center"/>
    </xf>
    <xf numFmtId="10" fontId="9" fillId="0" borderId="57" xfId="5" applyNumberFormat="1" applyFont="1" applyFill="1" applyBorder="1" applyAlignment="1">
      <alignment horizontal="center" vertical="center"/>
    </xf>
    <xf numFmtId="10" fontId="9" fillId="0" borderId="15" xfId="5" applyNumberFormat="1" applyFont="1" applyFill="1" applyBorder="1" applyAlignment="1">
      <alignment horizontal="center" vertical="center"/>
    </xf>
    <xf numFmtId="3" fontId="53" fillId="15" borderId="18" xfId="3" applyNumberFormat="1" applyFont="1" applyFill="1" applyBorder="1" applyAlignment="1">
      <alignment horizontal="center" vertical="center"/>
    </xf>
    <xf numFmtId="3" fontId="9" fillId="0" borderId="31" xfId="5" applyNumberFormat="1" applyFont="1" applyFill="1" applyBorder="1" applyAlignment="1">
      <alignment horizontal="center" vertical="center"/>
    </xf>
    <xf numFmtId="10" fontId="9" fillId="0" borderId="31" xfId="5" applyNumberFormat="1" applyFont="1" applyFill="1" applyBorder="1" applyAlignment="1">
      <alignment horizontal="center" vertical="center"/>
    </xf>
    <xf numFmtId="10" fontId="9" fillId="0" borderId="20" xfId="5" applyNumberFormat="1" applyFont="1" applyFill="1" applyBorder="1" applyAlignment="1">
      <alignment horizontal="center" vertical="center"/>
    </xf>
    <xf numFmtId="0" fontId="49" fillId="3" borderId="103" xfId="0" applyFont="1" applyFill="1" applyBorder="1" applyAlignment="1">
      <alignment horizontal="center" vertical="center" wrapText="1"/>
    </xf>
    <xf numFmtId="3" fontId="50" fillId="0" borderId="67" xfId="0" applyNumberFormat="1" applyFont="1" applyBorder="1" applyAlignment="1">
      <alignment horizontal="center" vertical="center" wrapText="1"/>
    </xf>
    <xf numFmtId="0" fontId="53" fillId="3" borderId="16" xfId="0" applyFont="1" applyFill="1" applyBorder="1" applyAlignment="1">
      <alignment horizontal="center" vertical="center" wrapText="1"/>
    </xf>
    <xf numFmtId="0" fontId="5" fillId="0" borderId="0" xfId="5" applyFont="1" applyFill="1" applyBorder="1" applyAlignment="1">
      <alignment vertical="top"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6" fillId="2" borderId="29" xfId="0" applyFont="1" applyFill="1" applyBorder="1" applyAlignment="1">
      <alignment horizontal="right" vertical="center" wrapText="1"/>
    </xf>
    <xf numFmtId="0" fontId="46" fillId="2" borderId="10" xfId="0" applyFont="1" applyFill="1" applyBorder="1" applyAlignment="1">
      <alignment horizontal="right" vertical="center" wrapText="1"/>
    </xf>
    <xf numFmtId="0" fontId="46" fillId="2" borderId="46" xfId="0" applyFont="1" applyFill="1" applyBorder="1" applyAlignment="1">
      <alignment horizontal="right" vertical="center" wrapText="1"/>
    </xf>
    <xf numFmtId="0" fontId="0" fillId="0" borderId="0" xfId="0" applyFill="1" applyBorder="1"/>
    <xf numFmtId="0" fontId="20" fillId="3" borderId="0" xfId="0" applyFont="1" applyFill="1" applyBorder="1" applyAlignment="1">
      <alignment horizontal="center" vertical="center" wrapText="1"/>
    </xf>
    <xf numFmtId="3" fontId="53" fillId="15" borderId="76" xfId="3" applyNumberFormat="1" applyFont="1" applyFill="1" applyBorder="1" applyAlignment="1">
      <alignment horizontal="center" vertical="center"/>
    </xf>
    <xf numFmtId="0" fontId="51" fillId="2" borderId="68" xfId="3" applyFont="1" applyFill="1" applyBorder="1" applyAlignment="1">
      <alignment horizontal="center" wrapText="1"/>
    </xf>
    <xf numFmtId="0" fontId="51"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3" fontId="4" fillId="3" borderId="3" xfId="0" applyNumberFormat="1" applyFont="1" applyFill="1" applyBorder="1" applyAlignment="1">
      <alignment horizontal="center" vertical="center"/>
    </xf>
    <xf numFmtId="0" fontId="17" fillId="2" borderId="7" xfId="0" applyFont="1" applyFill="1" applyBorder="1" applyAlignment="1">
      <alignment horizontal="center" vertical="center" wrapText="1"/>
    </xf>
    <xf numFmtId="0" fontId="119" fillId="2" borderId="50" xfId="0" applyFont="1" applyFill="1" applyBorder="1" applyAlignment="1">
      <alignment horizontal="left" vertical="center" wrapText="1"/>
    </xf>
    <xf numFmtId="3" fontId="120" fillId="3" borderId="79" xfId="0" applyNumberFormat="1" applyFont="1" applyFill="1" applyBorder="1" applyAlignment="1">
      <alignment horizontal="center" vertical="center"/>
    </xf>
    <xf numFmtId="10" fontId="121" fillId="13" borderId="22" xfId="0" applyNumberFormat="1" applyFont="1" applyFill="1" applyBorder="1" applyAlignment="1">
      <alignment horizontal="center" vertical="center" wrapText="1"/>
    </xf>
    <xf numFmtId="0" fontId="119" fillId="2" borderId="63" xfId="0" applyFont="1" applyFill="1" applyBorder="1" applyAlignment="1">
      <alignment horizontal="left" vertical="center" wrapText="1"/>
    </xf>
    <xf numFmtId="3" fontId="120" fillId="3" borderId="110" xfId="0" applyNumberFormat="1" applyFont="1" applyFill="1" applyBorder="1" applyAlignment="1">
      <alignment horizontal="center" vertical="center"/>
    </xf>
    <xf numFmtId="10" fontId="121"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0" fontId="17" fillId="2" borderId="64" xfId="0" applyFont="1" applyFill="1" applyBorder="1" applyAlignment="1">
      <alignment horizontal="right" vertical="center" wrapText="1"/>
    </xf>
    <xf numFmtId="3" fontId="53" fillId="0" borderId="4" xfId="0" applyNumberFormat="1" applyFont="1" applyFill="1" applyBorder="1" applyAlignment="1">
      <alignment horizontal="center" vertical="center" wrapText="1"/>
    </xf>
    <xf numFmtId="3" fontId="19" fillId="0" borderId="0" xfId="0" applyNumberFormat="1" applyFont="1"/>
    <xf numFmtId="3" fontId="120" fillId="0" borderId="112" xfId="0" applyNumberFormat="1" applyFont="1" applyFill="1" applyBorder="1" applyAlignment="1">
      <alignment horizontal="center" vertical="center"/>
    </xf>
    <xf numFmtId="3" fontId="120" fillId="0" borderId="113" xfId="0" applyNumberFormat="1" applyFont="1" applyFill="1" applyBorder="1" applyAlignment="1">
      <alignment horizontal="center" vertical="center"/>
    </xf>
    <xf numFmtId="3" fontId="53" fillId="0" borderId="14" xfId="3" applyNumberFormat="1" applyFont="1" applyFill="1" applyBorder="1" applyAlignment="1">
      <alignment horizontal="center" vertical="center"/>
    </xf>
    <xf numFmtId="3" fontId="53" fillId="0" borderId="57" xfId="3" applyNumberFormat="1" applyFont="1" applyFill="1" applyBorder="1" applyAlignment="1">
      <alignment horizontal="center" vertical="center"/>
    </xf>
    <xf numFmtId="3" fontId="53" fillId="0" borderId="16" xfId="3" applyNumberFormat="1" applyFont="1" applyFill="1" applyBorder="1" applyAlignment="1">
      <alignment horizontal="center" vertical="center"/>
    </xf>
    <xf numFmtId="3" fontId="53" fillId="0" borderId="10" xfId="3" applyNumberFormat="1" applyFont="1" applyFill="1" applyBorder="1" applyAlignment="1">
      <alignment horizontal="center" vertical="center"/>
    </xf>
    <xf numFmtId="3" fontId="53" fillId="0" borderId="15" xfId="3" applyNumberFormat="1" applyFont="1" applyFill="1" applyBorder="1" applyAlignment="1">
      <alignment horizontal="center" vertical="center"/>
    </xf>
    <xf numFmtId="3" fontId="53" fillId="0" borderId="19" xfId="3" applyNumberFormat="1" applyFont="1" applyFill="1" applyBorder="1" applyAlignment="1">
      <alignment horizontal="center" vertical="center"/>
    </xf>
    <xf numFmtId="37" fontId="20" fillId="0" borderId="8" xfId="14"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4" fillId="3" borderId="114" xfId="0" applyNumberFormat="1" applyFont="1" applyFill="1" applyBorder="1" applyAlignment="1">
      <alignment horizontal="center" vertical="center"/>
    </xf>
    <xf numFmtId="10" fontId="121" fillId="13" borderId="115" xfId="0" applyNumberFormat="1" applyFont="1" applyFill="1" applyBorder="1" applyAlignment="1">
      <alignment horizontal="center" vertical="center" wrapText="1"/>
    </xf>
    <xf numFmtId="3" fontId="4" fillId="3" borderId="116" xfId="0" applyNumberFormat="1" applyFont="1" applyFill="1" applyBorder="1" applyAlignment="1">
      <alignment horizontal="center" vertical="center"/>
    </xf>
    <xf numFmtId="10" fontId="121" fillId="13" borderId="117" xfId="0" applyNumberFormat="1" applyFont="1" applyFill="1" applyBorder="1" applyAlignment="1">
      <alignment horizontal="center" vertical="center" wrapText="1"/>
    </xf>
    <xf numFmtId="1" fontId="121" fillId="13" borderId="118" xfId="0" applyNumberFormat="1" applyFont="1" applyFill="1" applyBorder="1" applyAlignment="1">
      <alignment horizontal="center" vertical="center" wrapText="1"/>
    </xf>
    <xf numFmtId="1" fontId="121" fillId="13" borderId="119" xfId="0" applyNumberFormat="1" applyFont="1" applyFill="1" applyBorder="1" applyAlignment="1">
      <alignment horizontal="center" vertical="center" wrapText="1"/>
    </xf>
    <xf numFmtId="37" fontId="20" fillId="0" borderId="120" xfId="14" applyNumberFormat="1" applyFont="1" applyFill="1" applyBorder="1" applyAlignment="1">
      <alignment horizontal="center" vertical="center"/>
    </xf>
    <xf numFmtId="37" fontId="20" fillId="0" borderId="121" xfId="14" applyNumberFormat="1" applyFont="1" applyFill="1" applyBorder="1" applyAlignment="1">
      <alignment horizontal="center" vertical="center"/>
    </xf>
    <xf numFmtId="0" fontId="9" fillId="0" borderId="0" xfId="1" applyFont="1" applyFill="1" applyBorder="1" applyAlignment="1">
      <alignment vertical="center"/>
    </xf>
    <xf numFmtId="164" fontId="0" fillId="0" borderId="0" xfId="0" applyNumberFormat="1"/>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3" fillId="0" borderId="5" xfId="0" applyNumberFormat="1" applyFont="1" applyFill="1" applyBorder="1" applyAlignment="1">
      <alignment horizontal="center" vertical="center" wrapText="1"/>
    </xf>
    <xf numFmtId="164" fontId="53" fillId="0" borderId="4" xfId="0" applyNumberFormat="1" applyFont="1" applyFill="1" applyBorder="1" applyAlignment="1">
      <alignment horizontal="center" vertical="center" wrapText="1"/>
    </xf>
    <xf numFmtId="164" fontId="51" fillId="20" borderId="44" xfId="2" applyNumberFormat="1" applyFont="1" applyFill="1" applyBorder="1" applyAlignment="1">
      <alignment horizontal="center"/>
    </xf>
    <xf numFmtId="3" fontId="4" fillId="0" borderId="3" xfId="0" applyNumberFormat="1" applyFont="1" applyFill="1" applyBorder="1" applyAlignment="1">
      <alignment horizontal="center" vertical="center"/>
    </xf>
    <xf numFmtId="3" fontId="53" fillId="15" borderId="75" xfId="3" applyNumberFormat="1" applyFont="1" applyFill="1" applyBorder="1" applyAlignment="1">
      <alignment horizontal="center" vertical="center"/>
    </xf>
    <xf numFmtId="3" fontId="51" fillId="0" borderId="44" xfId="3" applyNumberFormat="1" applyFont="1" applyFill="1" applyBorder="1" applyAlignment="1">
      <alignment horizontal="center" vertical="center"/>
    </xf>
    <xf numFmtId="0" fontId="28" fillId="0" borderId="0" xfId="0" applyFont="1" applyFill="1"/>
    <xf numFmtId="0" fontId="53" fillId="0" borderId="7" xfId="5" applyFont="1" applyBorder="1" applyAlignment="1">
      <alignment horizontal="right"/>
    </xf>
    <xf numFmtId="0" fontId="6" fillId="0" borderId="7" xfId="5" applyFont="1" applyBorder="1"/>
    <xf numFmtId="3" fontId="34"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18" fillId="0" borderId="0" xfId="0" applyFont="1" applyFill="1" applyBorder="1" applyAlignment="1">
      <alignment vertical="top" wrapText="1"/>
    </xf>
    <xf numFmtId="0" fontId="0" fillId="0" borderId="0" xfId="0" applyAlignment="1">
      <alignment horizontal="center" vertical="top" wrapText="1"/>
    </xf>
    <xf numFmtId="0" fontId="72"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xf>
    <xf numFmtId="0" fontId="56" fillId="5" borderId="25"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93" fillId="0" borderId="0" xfId="0" applyFont="1" applyAlignment="1">
      <alignment horizontal="left" vertical="top" wrapText="1"/>
    </xf>
    <xf numFmtId="0" fontId="10" fillId="2" borderId="6" xfId="0" applyFont="1" applyFill="1" applyBorder="1" applyAlignment="1">
      <alignment vertical="center" wrapText="1"/>
    </xf>
    <xf numFmtId="0" fontId="10" fillId="2" borderId="3" xfId="0" applyFont="1" applyFill="1" applyBorder="1" applyAlignment="1">
      <alignment vertical="center" wrapText="1"/>
    </xf>
    <xf numFmtId="0" fontId="50" fillId="2" borderId="6" xfId="0" applyFont="1" applyFill="1" applyBorder="1" applyAlignment="1">
      <alignment vertical="center" wrapText="1"/>
    </xf>
    <xf numFmtId="0" fontId="50" fillId="2" borderId="3" xfId="0" applyFont="1" applyFill="1" applyBorder="1" applyAlignment="1">
      <alignment vertical="center" wrapText="1"/>
    </xf>
    <xf numFmtId="0" fontId="9" fillId="0" borderId="7" xfId="1" applyFont="1" applyBorder="1" applyAlignment="1">
      <alignment horizontal="left" vertical="top" wrapText="1"/>
    </xf>
    <xf numFmtId="0" fontId="9" fillId="0" borderId="0" xfId="1" applyFont="1" applyAlignment="1">
      <alignment horizontal="left" vertical="top" wrapText="1"/>
    </xf>
    <xf numFmtId="0" fontId="9" fillId="0" borderId="0" xfId="0" applyFont="1" applyAlignment="1">
      <alignment horizontal="left" vertical="top" wrapText="1"/>
    </xf>
    <xf numFmtId="0" fontId="70" fillId="4" borderId="25" xfId="0" applyFont="1" applyFill="1" applyBorder="1" applyAlignment="1">
      <alignment horizontal="center" vertical="center"/>
    </xf>
    <xf numFmtId="0" fontId="70" fillId="4" borderId="24" xfId="0" applyFont="1" applyFill="1" applyBorder="1" applyAlignment="1">
      <alignment horizontal="center" vertical="center"/>
    </xf>
    <xf numFmtId="0" fontId="70" fillId="4" borderId="2" xfId="0" applyFont="1" applyFill="1" applyBorder="1" applyAlignment="1">
      <alignment horizontal="center" vertical="center"/>
    </xf>
    <xf numFmtId="0" fontId="47" fillId="5" borderId="25" xfId="0" applyFont="1" applyFill="1" applyBorder="1" applyAlignment="1">
      <alignment horizontal="center" vertical="center" wrapText="1"/>
    </xf>
    <xf numFmtId="0" fontId="47" fillId="5" borderId="24"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43" fillId="4" borderId="67" xfId="0" applyFont="1" applyFill="1" applyBorder="1" applyAlignment="1">
      <alignment horizontal="center" vertical="center" wrapText="1"/>
    </xf>
    <xf numFmtId="0" fontId="43" fillId="4" borderId="61" xfId="0" applyFont="1" applyFill="1" applyBorder="1" applyAlignment="1">
      <alignment horizontal="center" vertical="center" wrapText="1"/>
    </xf>
    <xf numFmtId="0" fontId="4" fillId="2" borderId="78" xfId="0" applyFont="1" applyFill="1" applyBorder="1" applyAlignment="1">
      <alignment horizontal="right" vertical="top" wrapText="1"/>
    </xf>
    <xf numFmtId="0" fontId="4" fillId="2" borderId="37" xfId="0" applyFont="1" applyFill="1" applyBorder="1" applyAlignment="1">
      <alignment horizontal="right" vertical="top" wrapText="1"/>
    </xf>
    <xf numFmtId="0" fontId="4" fillId="2" borderId="55" xfId="0" applyFont="1" applyFill="1" applyBorder="1" applyAlignment="1">
      <alignment horizontal="right" vertical="top" wrapText="1"/>
    </xf>
    <xf numFmtId="0" fontId="4" fillId="2" borderId="40" xfId="0" applyFont="1" applyFill="1" applyBorder="1" applyAlignment="1">
      <alignment horizontal="right" vertical="top" wrapText="1"/>
    </xf>
    <xf numFmtId="0" fontId="4" fillId="2" borderId="23" xfId="0" applyFont="1" applyFill="1" applyBorder="1" applyAlignment="1">
      <alignment horizontal="right" vertical="top"/>
    </xf>
    <xf numFmtId="0" fontId="4" fillId="2" borderId="4" xfId="0" applyFont="1" applyFill="1" applyBorder="1" applyAlignment="1">
      <alignment horizontal="right" vertical="top"/>
    </xf>
    <xf numFmtId="0" fontId="4" fillId="2" borderId="32" xfId="0" applyFont="1" applyFill="1" applyBorder="1" applyAlignment="1">
      <alignment horizontal="right" wrapText="1"/>
    </xf>
    <xf numFmtId="0" fontId="4" fillId="2" borderId="17" xfId="0" applyFont="1" applyFill="1" applyBorder="1" applyAlignment="1">
      <alignment horizontal="right" wrapText="1"/>
    </xf>
    <xf numFmtId="0" fontId="4" fillId="2" borderId="55" xfId="0" applyFont="1" applyFill="1" applyBorder="1" applyAlignment="1">
      <alignment horizontal="right" wrapText="1"/>
    </xf>
    <xf numFmtId="0" fontId="4" fillId="2" borderId="40" xfId="0" applyFont="1" applyFill="1" applyBorder="1" applyAlignment="1">
      <alignment horizontal="right" wrapText="1"/>
    </xf>
    <xf numFmtId="0" fontId="4" fillId="2" borderId="23" xfId="0" applyFont="1" applyFill="1" applyBorder="1" applyAlignment="1">
      <alignment horizontal="right" wrapText="1"/>
    </xf>
    <xf numFmtId="0" fontId="4" fillId="2" borderId="4" xfId="0" applyFont="1" applyFill="1" applyBorder="1" applyAlignment="1">
      <alignment horizontal="right" wrapText="1"/>
    </xf>
    <xf numFmtId="0" fontId="51" fillId="2" borderId="51" xfId="0" applyFont="1" applyFill="1" applyBorder="1" applyAlignment="1">
      <alignment horizontal="center" vertical="center" wrapText="1"/>
    </xf>
    <xf numFmtId="0" fontId="51" fillId="2" borderId="52" xfId="0" applyFont="1" applyFill="1" applyBorder="1" applyAlignment="1">
      <alignment horizontal="center" vertical="center" wrapText="1"/>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wrapText="1"/>
    </xf>
    <xf numFmtId="0" fontId="46" fillId="2" borderId="73" xfId="0" applyFont="1" applyFill="1" applyBorder="1" applyAlignment="1">
      <alignment horizontal="right" vertical="center" wrapText="1"/>
    </xf>
    <xf numFmtId="0" fontId="46" fillId="2" borderId="52" xfId="0" applyFont="1" applyFill="1" applyBorder="1" applyAlignment="1">
      <alignment horizontal="right" vertical="center" wrapText="1"/>
    </xf>
    <xf numFmtId="0" fontId="46" fillId="2" borderId="11" xfId="0" applyFont="1" applyFill="1" applyBorder="1" applyAlignment="1">
      <alignment horizontal="right" vertical="center" wrapText="1"/>
    </xf>
    <xf numFmtId="0" fontId="46" fillId="2" borderId="17" xfId="0" applyFont="1" applyFill="1" applyBorder="1" applyAlignment="1">
      <alignment horizontal="right" vertical="center" wrapText="1"/>
    </xf>
    <xf numFmtId="0" fontId="46" fillId="2" borderId="62" xfId="0" applyFont="1" applyFill="1" applyBorder="1" applyAlignment="1">
      <alignment horizontal="right" vertical="center" wrapText="1"/>
    </xf>
    <xf numFmtId="0" fontId="46" fillId="2" borderId="40"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24" xfId="0" applyFont="1" applyFill="1" applyBorder="1" applyAlignment="1">
      <alignment horizontal="center" vertical="center" wrapText="1"/>
    </xf>
    <xf numFmtId="0" fontId="47" fillId="5" borderId="22" xfId="0" applyFont="1" applyFill="1" applyBorder="1" applyAlignment="1">
      <alignment horizontal="center"/>
    </xf>
    <xf numFmtId="0" fontId="47" fillId="5" borderId="7" xfId="0" applyFont="1" applyFill="1" applyBorder="1" applyAlignment="1">
      <alignment horizontal="center"/>
    </xf>
    <xf numFmtId="0" fontId="47" fillId="5" borderId="30" xfId="0" applyFont="1" applyFill="1" applyBorder="1" applyAlignment="1">
      <alignment horizontal="center"/>
    </xf>
    <xf numFmtId="0" fontId="10" fillId="2" borderId="5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3"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47" fillId="4" borderId="14" xfId="0" applyFont="1" applyFill="1" applyBorder="1" applyAlignment="1">
      <alignment horizontal="center"/>
    </xf>
    <xf numFmtId="0" fontId="47" fillId="4" borderId="57" xfId="0" applyFont="1" applyFill="1" applyBorder="1" applyAlignment="1">
      <alignment horizontal="center"/>
    </xf>
    <xf numFmtId="0" fontId="47" fillId="5" borderId="25" xfId="0" applyFont="1" applyFill="1" applyBorder="1" applyAlignment="1">
      <alignment horizontal="center" vertical="center"/>
    </xf>
    <xf numFmtId="0" fontId="47" fillId="5" borderId="24" xfId="0" applyFont="1" applyFill="1" applyBorder="1" applyAlignment="1">
      <alignment horizontal="center" vertical="center"/>
    </xf>
    <xf numFmtId="0" fontId="47"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7" fillId="5" borderId="22"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30" xfId="0" applyFont="1" applyFill="1" applyBorder="1" applyAlignment="1">
      <alignment horizontal="center" vertical="center"/>
    </xf>
    <xf numFmtId="0" fontId="47" fillId="5" borderId="25" xfId="0" applyFont="1" applyFill="1" applyBorder="1" applyAlignment="1">
      <alignment horizontal="center"/>
    </xf>
    <xf numFmtId="0" fontId="47" fillId="5" borderId="24" xfId="0" applyFont="1" applyFill="1" applyBorder="1" applyAlignment="1">
      <alignment horizontal="center"/>
    </xf>
    <xf numFmtId="0" fontId="47" fillId="5" borderId="2" xfId="0" applyFont="1" applyFill="1" applyBorder="1" applyAlignment="1">
      <alignment horizontal="center"/>
    </xf>
    <xf numFmtId="0" fontId="59" fillId="5" borderId="25" xfId="0" applyFont="1" applyFill="1" applyBorder="1" applyAlignment="1">
      <alignment horizontal="center"/>
    </xf>
    <xf numFmtId="0" fontId="59" fillId="5" borderId="24" xfId="0" applyFont="1" applyFill="1" applyBorder="1" applyAlignment="1">
      <alignment horizontal="center"/>
    </xf>
    <xf numFmtId="0" fontId="59" fillId="5" borderId="2" xfId="0" applyFont="1" applyFill="1" applyBorder="1" applyAlignment="1">
      <alignment horizontal="center"/>
    </xf>
    <xf numFmtId="0" fontId="28" fillId="0" borderId="7" xfId="0" applyFont="1" applyBorder="1" applyAlignment="1">
      <alignment horizontal="left" vertical="top" wrapText="1"/>
    </xf>
    <xf numFmtId="0" fontId="47" fillId="9" borderId="25" xfId="0" applyFont="1" applyFill="1" applyBorder="1" applyAlignment="1">
      <alignment horizontal="center"/>
    </xf>
    <xf numFmtId="0" fontId="47" fillId="9" borderId="24" xfId="0" applyFont="1" applyFill="1" applyBorder="1" applyAlignment="1">
      <alignment horizontal="center"/>
    </xf>
    <xf numFmtId="0" fontId="47" fillId="9" borderId="2" xfId="0" applyFont="1" applyFill="1" applyBorder="1" applyAlignment="1">
      <alignment horizontal="center"/>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91" fillId="0" borderId="7" xfId="0" applyFont="1" applyFill="1" applyBorder="1" applyAlignment="1">
      <alignment horizontal="left" vertical="top" wrapText="1"/>
    </xf>
    <xf numFmtId="0" fontId="91" fillId="0" borderId="0" xfId="0" applyFont="1" applyFill="1" applyBorder="1" applyAlignment="1">
      <alignment horizontal="left" vertical="top" wrapText="1"/>
    </xf>
    <xf numFmtId="0" fontId="14" fillId="5" borderId="22" xfId="0" applyFont="1" applyFill="1" applyBorder="1" applyAlignment="1">
      <alignment horizontal="center" vertical="center" wrapText="1"/>
    </xf>
    <xf numFmtId="0" fontId="14" fillId="5" borderId="30"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169" fontId="43" fillId="8" borderId="25" xfId="0" applyNumberFormat="1" applyFont="1" applyFill="1" applyBorder="1" applyAlignment="1">
      <alignment horizontal="center" wrapText="1"/>
    </xf>
    <xf numFmtId="169" fontId="43" fillId="8" borderId="33" xfId="0" applyNumberFormat="1" applyFont="1" applyFill="1" applyBorder="1" applyAlignment="1">
      <alignment horizontal="center" wrapText="1"/>
    </xf>
    <xf numFmtId="169" fontId="43" fillId="8" borderId="24" xfId="0" applyNumberFormat="1" applyFont="1" applyFill="1" applyBorder="1" applyAlignment="1">
      <alignment horizontal="center" wrapText="1"/>
    </xf>
    <xf numFmtId="3" fontId="81" fillId="19" borderId="0" xfId="0" applyNumberFormat="1" applyFont="1" applyFill="1" applyBorder="1" applyAlignment="1">
      <alignment horizontal="left" vertical="top"/>
    </xf>
    <xf numFmtId="0" fontId="118" fillId="0" borderId="0" xfId="0" applyFont="1" applyFill="1" applyBorder="1" applyAlignment="1">
      <alignment horizontal="left" vertical="top" wrapText="1"/>
    </xf>
    <xf numFmtId="0" fontId="59" fillId="5" borderId="25"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16" fillId="3" borderId="7" xfId="0" applyFont="1" applyFill="1" applyBorder="1" applyAlignment="1">
      <alignment horizontal="left" vertical="top" wrapText="1"/>
    </xf>
    <xf numFmtId="0" fontId="60" fillId="5" borderId="25" xfId="0" applyFont="1" applyFill="1" applyBorder="1" applyAlignment="1">
      <alignment horizontal="center" wrapText="1"/>
    </xf>
    <xf numFmtId="0" fontId="60" fillId="5" borderId="24" xfId="0" applyFont="1" applyFill="1" applyBorder="1" applyAlignment="1">
      <alignment horizontal="center" wrapText="1"/>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86" fillId="0" borderId="0" xfId="0" applyFont="1" applyFill="1" applyBorder="1" applyAlignment="1">
      <alignment horizontal="left" vertical="top" wrapText="1"/>
    </xf>
    <xf numFmtId="0" fontId="47" fillId="5" borderId="23" xfId="0" applyFont="1" applyFill="1" applyBorder="1" applyAlignment="1">
      <alignment horizontal="center"/>
    </xf>
    <xf numFmtId="0" fontId="47" fillId="5" borderId="8" xfId="0" applyFont="1" applyFill="1" applyBorder="1" applyAlignment="1">
      <alignment horizontal="center"/>
    </xf>
    <xf numFmtId="0" fontId="47" fillId="5" borderId="4" xfId="0" applyFont="1" applyFill="1" applyBorder="1" applyAlignment="1">
      <alignment horizontal="center"/>
    </xf>
    <xf numFmtId="0" fontId="60" fillId="5" borderId="2" xfId="0" applyFont="1" applyFill="1" applyBorder="1" applyAlignment="1">
      <alignment horizontal="center"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3" fillId="8" borderId="25"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90" fillId="0" borderId="0" xfId="1" applyFont="1" applyAlignment="1">
      <alignment horizontal="left" vertical="top" wrapText="1"/>
    </xf>
    <xf numFmtId="0" fontId="29" fillId="0" borderId="0" xfId="0" applyFont="1" applyAlignment="1">
      <alignment horizontal="left" vertical="top" wrapText="1"/>
    </xf>
    <xf numFmtId="0" fontId="58" fillId="8" borderId="25" xfId="0" applyFont="1" applyFill="1" applyBorder="1" applyAlignment="1">
      <alignment horizontal="center" vertical="top"/>
    </xf>
    <xf numFmtId="0" fontId="58" fillId="8" borderId="24" xfId="0" applyFont="1" applyFill="1" applyBorder="1" applyAlignment="1">
      <alignment horizontal="center" vertical="top"/>
    </xf>
    <xf numFmtId="0" fontId="58" fillId="8" borderId="2" xfId="0" applyFont="1" applyFill="1" applyBorder="1" applyAlignment="1">
      <alignment horizontal="center" vertical="top"/>
    </xf>
    <xf numFmtId="0" fontId="58" fillId="5" borderId="22" xfId="0" applyFont="1" applyFill="1" applyBorder="1" applyAlignment="1">
      <alignment horizontal="center" vertical="top" wrapText="1"/>
    </xf>
    <xf numFmtId="0" fontId="58" fillId="5" borderId="7" xfId="0" applyFont="1" applyFill="1" applyBorder="1" applyAlignment="1">
      <alignment horizontal="center" vertical="top"/>
    </xf>
    <xf numFmtId="0" fontId="58" fillId="5" borderId="30"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62" fillId="2" borderId="22"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62" fillId="2" borderId="30" xfId="0" applyFont="1" applyFill="1" applyBorder="1" applyAlignment="1">
      <alignment horizontal="center" vertical="center" wrapText="1"/>
    </xf>
    <xf numFmtId="0" fontId="58" fillId="5" borderId="25" xfId="0" applyFont="1" applyFill="1" applyBorder="1" applyAlignment="1">
      <alignment horizontal="center" vertical="top" wrapText="1"/>
    </xf>
    <xf numFmtId="0" fontId="58" fillId="5" borderId="24" xfId="0" applyFont="1" applyFill="1" applyBorder="1" applyAlignment="1">
      <alignment horizontal="center" vertical="top" wrapText="1"/>
    </xf>
    <xf numFmtId="0" fontId="58" fillId="5" borderId="2" xfId="0" applyFont="1" applyFill="1" applyBorder="1" applyAlignment="1">
      <alignment horizontal="center" vertical="top" wrapText="1"/>
    </xf>
    <xf numFmtId="0" fontId="53" fillId="0" borderId="10" xfId="0" applyFont="1" applyBorder="1" applyAlignment="1">
      <alignment horizontal="center" vertical="top" wrapText="1"/>
    </xf>
    <xf numFmtId="0" fontId="53" fillId="0" borderId="10" xfId="0" applyFont="1" applyBorder="1" applyAlignment="1">
      <alignment horizontal="center" vertical="center" wrapText="1"/>
    </xf>
    <xf numFmtId="0" fontId="53" fillId="0" borderId="19"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53" fillId="3" borderId="10" xfId="0" applyFont="1" applyFill="1" applyBorder="1" applyAlignment="1">
      <alignment horizontal="center" vertical="top" wrapText="1"/>
    </xf>
    <xf numFmtId="0" fontId="53" fillId="0" borderId="1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53" fillId="0" borderId="31" xfId="0" applyFont="1" applyBorder="1" applyAlignment="1">
      <alignment horizontal="center" vertical="top"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9" fillId="0" borderId="0" xfId="0" applyFont="1" applyAlignment="1">
      <alignment horizontal="left" vertical="top"/>
    </xf>
    <xf numFmtId="0" fontId="24" fillId="3" borderId="19" xfId="0" applyFont="1" applyFill="1" applyBorder="1" applyAlignment="1">
      <alignment horizontal="center" vertical="center" wrapText="1"/>
    </xf>
    <xf numFmtId="0" fontId="62" fillId="2" borderId="25" xfId="0" applyFont="1" applyFill="1" applyBorder="1" applyAlignment="1">
      <alignment horizontal="center" vertical="center" wrapText="1"/>
    </xf>
    <xf numFmtId="0" fontId="62" fillId="2" borderId="24"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0" fontId="9"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47" fillId="11" borderId="25" xfId="0" applyFont="1" applyFill="1" applyBorder="1" applyAlignment="1">
      <alignment horizontal="center"/>
    </xf>
    <xf numFmtId="0" fontId="47" fillId="11" borderId="24" xfId="0" applyFont="1" applyFill="1" applyBorder="1" applyAlignment="1">
      <alignment horizontal="center"/>
    </xf>
    <xf numFmtId="0" fontId="47" fillId="11" borderId="2" xfId="0" applyFont="1" applyFill="1" applyBorder="1" applyAlignment="1">
      <alignment horizont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0" fontId="27" fillId="0" borderId="7" xfId="0" applyFont="1" applyBorder="1" applyAlignment="1">
      <alignment horizontal="left" vertical="top" wrapText="1"/>
    </xf>
    <xf numFmtId="0" fontId="108" fillId="0" borderId="7" xfId="0" applyFont="1" applyBorder="1" applyAlignment="1">
      <alignment horizontal="left" vertical="top" wrapText="1"/>
    </xf>
    <xf numFmtId="0" fontId="108" fillId="0" borderId="0" xfId="0" applyFont="1" applyBorder="1" applyAlignment="1">
      <alignment horizontal="left" vertical="top" wrapText="1"/>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8" fillId="5" borderId="22" xfId="0" applyNumberFormat="1" applyFont="1" applyFill="1" applyBorder="1" applyAlignment="1">
      <alignment horizontal="center" vertical="center" textRotation="90" wrapText="1"/>
    </xf>
    <xf numFmtId="17" fontId="8" fillId="5" borderId="9" xfId="0" applyNumberFormat="1" applyFont="1" applyFill="1" applyBorder="1" applyAlignment="1">
      <alignment horizontal="center" vertical="center" textRotation="90" wrapText="1"/>
    </xf>
    <xf numFmtId="17" fontId="8" fillId="5" borderId="23" xfId="0" applyNumberFormat="1" applyFont="1" applyFill="1" applyBorder="1" applyAlignment="1">
      <alignment horizontal="center" vertical="center" textRotation="90" wrapText="1"/>
    </xf>
    <xf numFmtId="17" fontId="43" fillId="5" borderId="22" xfId="0" applyNumberFormat="1" applyFont="1" applyFill="1" applyBorder="1" applyAlignment="1">
      <alignment horizontal="center" vertical="center" textRotation="90" wrapText="1"/>
    </xf>
    <xf numFmtId="17" fontId="43" fillId="5" borderId="9" xfId="0" applyNumberFormat="1" applyFont="1" applyFill="1" applyBorder="1" applyAlignment="1">
      <alignment horizontal="center" vertical="center" textRotation="90" wrapText="1"/>
    </xf>
    <xf numFmtId="17" fontId="43"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0" fontId="56" fillId="5" borderId="25" xfId="0" applyFont="1" applyFill="1" applyBorder="1" applyAlignment="1">
      <alignment horizontal="center" vertical="center"/>
    </xf>
    <xf numFmtId="0" fontId="56" fillId="5" borderId="24" xfId="0" applyFont="1" applyFill="1" applyBorder="1" applyAlignment="1">
      <alignment horizontal="center" vertical="center"/>
    </xf>
    <xf numFmtId="0" fontId="56" fillId="5" borderId="2" xfId="0" applyFont="1" applyFill="1" applyBorder="1" applyAlignment="1">
      <alignment horizontal="center" vertical="center"/>
    </xf>
    <xf numFmtId="0" fontId="51" fillId="4" borderId="23" xfId="5" applyFont="1" applyFill="1" applyBorder="1" applyAlignment="1">
      <alignment horizontal="left"/>
    </xf>
    <xf numFmtId="0" fontId="51" fillId="4" borderId="8" xfId="5" applyFont="1" applyFill="1" applyBorder="1" applyAlignment="1">
      <alignment horizontal="left"/>
    </xf>
    <xf numFmtId="0" fontId="51" fillId="4" borderId="4" xfId="5" applyFont="1" applyFill="1" applyBorder="1" applyAlignment="1">
      <alignment horizontal="left"/>
    </xf>
    <xf numFmtId="0" fontId="0" fillId="2" borderId="51" xfId="0" applyFont="1" applyFill="1" applyBorder="1" applyAlignment="1">
      <alignment horizontal="right"/>
    </xf>
    <xf numFmtId="0" fontId="0" fillId="2" borderId="76" xfId="0" applyFont="1" applyFill="1" applyBorder="1" applyAlignment="1">
      <alignment horizontal="right"/>
    </xf>
    <xf numFmtId="0" fontId="51" fillId="2" borderId="32" xfId="5" applyFont="1" applyFill="1" applyBorder="1" applyAlignment="1">
      <alignment horizontal="right"/>
    </xf>
    <xf numFmtId="0" fontId="4" fillId="0" borderId="21" xfId="0" applyFont="1" applyBorder="1" applyAlignment="1">
      <alignment horizontal="right"/>
    </xf>
    <xf numFmtId="0" fontId="6" fillId="2" borderId="53" xfId="5" applyFont="1" applyFill="1" applyBorder="1" applyAlignment="1">
      <alignment horizontal="right"/>
    </xf>
    <xf numFmtId="0" fontId="0" fillId="0" borderId="77" xfId="0" applyBorder="1" applyAlignment="1">
      <alignment horizontal="right"/>
    </xf>
    <xf numFmtId="0" fontId="53" fillId="2" borderId="51" xfId="5" applyFont="1" applyFill="1" applyBorder="1" applyAlignment="1">
      <alignment horizontal="right"/>
    </xf>
    <xf numFmtId="0" fontId="53" fillId="2" borderId="76" xfId="5" applyFont="1" applyFill="1" applyBorder="1" applyAlignment="1">
      <alignment horizontal="right"/>
    </xf>
    <xf numFmtId="0" fontId="53" fillId="2" borderId="53" xfId="5" applyFont="1" applyFill="1" applyBorder="1" applyAlignment="1">
      <alignment horizontal="right"/>
    </xf>
    <xf numFmtId="0" fontId="53" fillId="2" borderId="77" xfId="5" applyFont="1" applyFill="1" applyBorder="1" applyAlignment="1">
      <alignment horizontal="right"/>
    </xf>
    <xf numFmtId="0" fontId="43" fillId="5" borderId="25" xfId="5" applyFont="1" applyFill="1" applyBorder="1" applyAlignment="1">
      <alignment horizontal="center"/>
    </xf>
    <xf numFmtId="0" fontId="43" fillId="5" borderId="24" xfId="5" applyFont="1" applyFill="1" applyBorder="1" applyAlignment="1">
      <alignment horizontal="center"/>
    </xf>
    <xf numFmtId="0" fontId="43" fillId="5" borderId="2" xfId="5" applyFont="1" applyFill="1" applyBorder="1" applyAlignment="1">
      <alignment horizontal="center"/>
    </xf>
    <xf numFmtId="0" fontId="43" fillId="8" borderId="25" xfId="5" applyFont="1" applyFill="1" applyBorder="1" applyAlignment="1">
      <alignment horizontal="center"/>
    </xf>
    <xf numFmtId="0" fontId="43" fillId="8" borderId="24" xfId="5" applyFont="1" applyFill="1" applyBorder="1" applyAlignment="1">
      <alignment horizontal="center"/>
    </xf>
    <xf numFmtId="0" fontId="43" fillId="8" borderId="2" xfId="5" applyFont="1" applyFill="1" applyBorder="1" applyAlignment="1">
      <alignment horizontal="center"/>
    </xf>
    <xf numFmtId="0" fontId="53" fillId="2" borderId="21" xfId="5" applyFont="1" applyFill="1" applyBorder="1" applyAlignment="1">
      <alignment horizontal="right" wrapText="1"/>
    </xf>
    <xf numFmtId="0" fontId="53" fillId="2" borderId="17" xfId="5" applyFont="1" applyFill="1" applyBorder="1" applyAlignment="1">
      <alignment horizontal="right" wrapText="1"/>
    </xf>
    <xf numFmtId="0" fontId="51" fillId="2" borderId="77" xfId="5" applyFont="1" applyFill="1" applyBorder="1" applyAlignment="1">
      <alignment horizontal="right" wrapText="1"/>
    </xf>
    <xf numFmtId="0" fontId="51" fillId="2" borderId="59" xfId="5" applyFont="1" applyFill="1" applyBorder="1" applyAlignment="1">
      <alignment horizontal="right" wrapText="1"/>
    </xf>
    <xf numFmtId="0" fontId="53" fillId="2" borderId="76" xfId="5" applyFont="1" applyFill="1" applyBorder="1" applyAlignment="1">
      <alignment horizontal="right" wrapText="1"/>
    </xf>
    <xf numFmtId="0" fontId="53" fillId="2" borderId="52" xfId="5" applyFont="1" applyFill="1" applyBorder="1" applyAlignment="1">
      <alignment horizontal="right" wrapText="1"/>
    </xf>
    <xf numFmtId="0" fontId="53" fillId="2" borderId="32" xfId="5" applyFont="1" applyFill="1" applyBorder="1" applyAlignment="1">
      <alignment horizontal="right" wrapText="1"/>
    </xf>
    <xf numFmtId="0" fontId="53" fillId="2" borderId="55" xfId="5" applyFont="1" applyFill="1" applyBorder="1" applyAlignment="1">
      <alignment horizontal="right" wrapText="1"/>
    </xf>
    <xf numFmtId="0" fontId="53" fillId="2" borderId="45" xfId="5" applyFont="1" applyFill="1" applyBorder="1" applyAlignment="1">
      <alignment horizontal="right" wrapText="1"/>
    </xf>
    <xf numFmtId="0" fontId="53" fillId="2" borderId="40" xfId="5" applyFont="1" applyFill="1" applyBorder="1" applyAlignment="1">
      <alignment horizontal="right" wrapText="1"/>
    </xf>
    <xf numFmtId="0" fontId="51" fillId="2" borderId="8" xfId="5" applyFont="1" applyFill="1" applyBorder="1" applyAlignment="1">
      <alignment horizontal="right" wrapText="1"/>
    </xf>
    <xf numFmtId="0" fontId="51" fillId="2" borderId="4" xfId="5" applyFont="1" applyFill="1" applyBorder="1" applyAlignment="1">
      <alignment horizontal="right" wrapText="1"/>
    </xf>
    <xf numFmtId="0" fontId="56" fillId="5" borderId="24" xfId="5" applyFont="1" applyFill="1" applyBorder="1" applyAlignment="1">
      <alignment horizontal="center"/>
    </xf>
    <xf numFmtId="0" fontId="56" fillId="5" borderId="2" xfId="5" applyFont="1" applyFill="1" applyBorder="1" applyAlignment="1">
      <alignment horizontal="center"/>
    </xf>
    <xf numFmtId="0" fontId="51" fillId="3" borderId="23" xfId="5" applyFont="1" applyFill="1" applyBorder="1" applyAlignment="1">
      <alignment horizontal="left"/>
    </xf>
    <xf numFmtId="0" fontId="51" fillId="3" borderId="8" xfId="5" applyFont="1" applyFill="1" applyBorder="1" applyAlignment="1">
      <alignment horizontal="left"/>
    </xf>
    <xf numFmtId="0" fontId="51" fillId="3" borderId="4" xfId="5" applyFont="1" applyFill="1" applyBorder="1" applyAlignment="1">
      <alignment horizontal="left"/>
    </xf>
    <xf numFmtId="0" fontId="4" fillId="2" borderId="32" xfId="5" applyFont="1" applyFill="1" applyBorder="1" applyAlignment="1">
      <alignment horizontal="right"/>
    </xf>
    <xf numFmtId="0" fontId="4" fillId="2" borderId="21" xfId="5" applyFont="1" applyFill="1" applyBorder="1" applyAlignment="1">
      <alignment horizontal="right"/>
    </xf>
    <xf numFmtId="0" fontId="51" fillId="2" borderId="21" xfId="5" applyFont="1" applyFill="1" applyBorder="1" applyAlignment="1">
      <alignment horizontal="right"/>
    </xf>
    <xf numFmtId="0" fontId="51" fillId="2" borderId="32" xfId="5" applyFont="1" applyFill="1" applyBorder="1" applyAlignment="1">
      <alignment horizontal="right" wrapText="1"/>
    </xf>
    <xf numFmtId="0" fontId="51" fillId="2" borderId="21" xfId="5" applyFont="1" applyFill="1" applyBorder="1" applyAlignment="1">
      <alignment horizontal="right" wrapText="1"/>
    </xf>
    <xf numFmtId="0" fontId="51" fillId="2" borderId="53" xfId="5" applyFont="1" applyFill="1" applyBorder="1" applyAlignment="1">
      <alignment horizontal="right"/>
    </xf>
    <xf numFmtId="0" fontId="51" fillId="2" borderId="77" xfId="5" applyFont="1" applyFill="1" applyBorder="1" applyAlignment="1">
      <alignment horizontal="right"/>
    </xf>
    <xf numFmtId="0" fontId="43" fillId="5" borderId="0" xfId="5" applyFont="1" applyFill="1" applyBorder="1" applyAlignment="1">
      <alignment horizontal="center"/>
    </xf>
    <xf numFmtId="0" fontId="43" fillId="5" borderId="5" xfId="5" applyFont="1" applyFill="1" applyBorder="1" applyAlignment="1">
      <alignment horizontal="center"/>
    </xf>
    <xf numFmtId="0" fontId="43" fillId="5" borderId="23" xfId="5" applyFont="1" applyFill="1" applyBorder="1" applyAlignment="1">
      <alignment horizontal="center"/>
    </xf>
    <xf numFmtId="0" fontId="43" fillId="5" borderId="4" xfId="5" applyFont="1" applyFill="1" applyBorder="1" applyAlignment="1">
      <alignment horizontal="center"/>
    </xf>
    <xf numFmtId="0" fontId="65" fillId="5" borderId="22" xfId="5" applyFont="1" applyFill="1" applyBorder="1" applyAlignment="1">
      <alignment horizontal="center" vertical="center"/>
    </xf>
    <xf numFmtId="0" fontId="65" fillId="5" borderId="7" xfId="5" applyFont="1" applyFill="1" applyBorder="1" applyAlignment="1">
      <alignment horizontal="center" vertical="center"/>
    </xf>
    <xf numFmtId="0" fontId="65" fillId="5" borderId="30" xfId="5" applyFont="1" applyFill="1" applyBorder="1" applyAlignment="1">
      <alignment horizontal="center" vertical="center"/>
    </xf>
    <xf numFmtId="0" fontId="65" fillId="5" borderId="23" xfId="5" applyFont="1" applyFill="1" applyBorder="1" applyAlignment="1">
      <alignment horizontal="center" vertical="center"/>
    </xf>
    <xf numFmtId="0" fontId="65" fillId="5" borderId="8" xfId="5" applyFont="1" applyFill="1" applyBorder="1" applyAlignment="1">
      <alignment horizontal="center" vertical="center"/>
    </xf>
    <xf numFmtId="0" fontId="65" fillId="5" borderId="4" xfId="5" applyFont="1" applyFill="1" applyBorder="1" applyAlignment="1">
      <alignment horizontal="center" vertical="center"/>
    </xf>
    <xf numFmtId="0" fontId="5" fillId="0" borderId="0" xfId="5" applyFont="1" applyFill="1" applyBorder="1" applyAlignment="1">
      <alignment horizontal="left" wrapText="1"/>
    </xf>
    <xf numFmtId="0" fontId="43" fillId="8" borderId="25" xfId="5" applyFont="1" applyFill="1" applyBorder="1" applyAlignment="1">
      <alignment horizontal="center" vertical="center" wrapText="1"/>
    </xf>
    <xf numFmtId="0" fontId="43" fillId="8" borderId="24" xfId="5" applyFont="1" applyFill="1" applyBorder="1" applyAlignment="1">
      <alignment horizontal="center" vertical="center" wrapText="1"/>
    </xf>
    <xf numFmtId="0" fontId="43" fillId="8" borderId="2" xfId="5" applyFont="1" applyFill="1" applyBorder="1" applyAlignment="1">
      <alignment horizontal="center" vertical="center" wrapText="1"/>
    </xf>
    <xf numFmtId="0" fontId="43" fillId="8" borderId="22" xfId="5" applyFont="1" applyFill="1" applyBorder="1" applyAlignment="1">
      <alignment horizontal="center" vertical="center" wrapText="1"/>
    </xf>
    <xf numFmtId="0" fontId="43" fillId="8" borderId="7" xfId="5" applyFont="1" applyFill="1" applyBorder="1" applyAlignment="1">
      <alignment horizontal="center" vertical="center" wrapText="1"/>
    </xf>
    <xf numFmtId="0" fontId="43" fillId="8" borderId="30" xfId="5" applyFont="1" applyFill="1" applyBorder="1" applyAlignment="1">
      <alignment horizontal="center" vertical="center" wrapText="1"/>
    </xf>
    <xf numFmtId="0" fontId="101" fillId="0" borderId="0" xfId="0" applyFont="1" applyBorder="1" applyAlignment="1">
      <alignment horizontal="left" vertical="top" wrapText="1"/>
    </xf>
    <xf numFmtId="0" fontId="101" fillId="0" borderId="0" xfId="0" applyFont="1" applyAlignment="1">
      <alignment horizontal="left" vertical="top" wrapText="1"/>
    </xf>
    <xf numFmtId="4" fontId="9" fillId="0" borderId="23" xfId="5" applyNumberFormat="1" applyFont="1" applyFill="1" applyBorder="1" applyAlignment="1">
      <alignment horizontal="center" vertical="center"/>
    </xf>
    <xf numFmtId="4" fontId="9" fillId="0" borderId="4" xfId="5" applyNumberFormat="1" applyFont="1" applyFill="1" applyBorder="1" applyAlignment="1">
      <alignment horizontal="center" vertical="center"/>
    </xf>
    <xf numFmtId="4" fontId="9" fillId="0" borderId="25" xfId="5" applyNumberFormat="1" applyFont="1" applyFill="1" applyBorder="1" applyAlignment="1">
      <alignment horizontal="center" vertical="center"/>
    </xf>
    <xf numFmtId="4" fontId="9" fillId="0" borderId="2" xfId="5" applyNumberFormat="1" applyFont="1" applyFill="1" applyBorder="1" applyAlignment="1">
      <alignment horizontal="center" vertical="center"/>
    </xf>
    <xf numFmtId="4" fontId="9" fillId="0" borderId="24" xfId="5" applyNumberFormat="1" applyFont="1" applyFill="1" applyBorder="1" applyAlignment="1">
      <alignment horizontal="center" vertical="center"/>
    </xf>
    <xf numFmtId="0" fontId="100" fillId="0" borderId="0" xfId="0" applyFont="1" applyFill="1" applyBorder="1" applyAlignment="1">
      <alignment horizontal="left" vertical="top" wrapText="1"/>
    </xf>
    <xf numFmtId="0" fontId="100" fillId="0" borderId="0" xfId="0" applyFont="1" applyFill="1" applyAlignment="1">
      <alignment horizontal="left" vertical="top" wrapText="1"/>
    </xf>
    <xf numFmtId="0" fontId="6" fillId="0" borderId="24" xfId="5" quotePrefix="1" applyFont="1" applyBorder="1" applyAlignment="1">
      <alignment horizontal="left" vertical="top" wrapText="1"/>
    </xf>
    <xf numFmtId="0" fontId="71" fillId="0" borderId="0" xfId="0" applyFont="1" applyAlignment="1">
      <alignment vertical="top" wrapText="1"/>
    </xf>
    <xf numFmtId="0" fontId="71" fillId="0" borderId="0" xfId="0" applyFont="1" applyAlignment="1">
      <alignment vertical="top"/>
    </xf>
    <xf numFmtId="0" fontId="0" fillId="0" borderId="0" xfId="0" applyFont="1" applyAlignment="1">
      <alignment horizontal="left" vertical="top" wrapText="1"/>
    </xf>
    <xf numFmtId="0" fontId="0" fillId="0" borderId="0" xfId="0" applyAlignment="1">
      <alignment vertical="center"/>
    </xf>
  </cellXfs>
  <cellStyles count="15">
    <cellStyle name="Comma" xfId="14" builtinId="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 name="Percent 3" xfId="13"/>
  </cellStyles>
  <dxfs count="0"/>
  <tableStyles count="0" defaultTableStyle="TableStyleMedium2" defaultPivotStyle="PivotStyleLight16"/>
  <colors>
    <mruColors>
      <color rgb="FF00FF00"/>
      <color rgb="FF71FF7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solidFill>
          <a:schemeClr val="accent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2.6456065751637677E-2"/>
          <c:y val="0.18097222222222226"/>
          <c:w val="0.95155852830224175"/>
          <c:h val="0.67003098571011954"/>
        </c:manualLayout>
      </c:layout>
      <c:barChart>
        <c:barDir val="col"/>
        <c:grouping val="clustered"/>
        <c:varyColors val="0"/>
        <c:ser>
          <c:idx val="0"/>
          <c:order val="0"/>
          <c:tx>
            <c:strRef>
              <c:f>'Safe Haven'!$A$3</c:f>
              <c:strCache>
                <c:ptCount val="1"/>
                <c:pt idx="0">
                  <c:v>Infants Delivered to Safe Haven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'Safe Haven'!$B$2:$J$2</c:f>
              <c:strCache>
                <c:ptCount val="8"/>
                <c:pt idx="0">
                  <c:v>Apr 2015 - Sep 2015</c:v>
                </c:pt>
                <c:pt idx="1">
                  <c:v>Oct 2015 - Mar 2016</c:v>
                </c:pt>
                <c:pt idx="2">
                  <c:v>Apr 2016 - Sep 2016</c:v>
                </c:pt>
                <c:pt idx="3">
                  <c:v>Oct 2016 - Mar 2017</c:v>
                </c:pt>
                <c:pt idx="4">
                  <c:v>Apr 2017 - Sep 2017</c:v>
                </c:pt>
                <c:pt idx="5">
                  <c:v>Oct 2017 - Mar 2018</c:v>
                </c:pt>
                <c:pt idx="6">
                  <c:v>Jan 2018 - Jun 2018</c:v>
                </c:pt>
                <c:pt idx="7">
                  <c:v>Jul 2018 - Dec 2018</c:v>
                </c:pt>
              </c:strCache>
            </c:strRef>
          </c:cat>
          <c:val>
            <c:numRef>
              <c:f>'Safe Haven'!$B$3:$J$3</c:f>
              <c:numCache>
                <c:formatCode>#,##0</c:formatCode>
                <c:ptCount val="8"/>
                <c:pt idx="0">
                  <c:v>0</c:v>
                </c:pt>
                <c:pt idx="1">
                  <c:v>1</c:v>
                </c:pt>
                <c:pt idx="2">
                  <c:v>1</c:v>
                </c:pt>
                <c:pt idx="3">
                  <c:v>0</c:v>
                </c:pt>
                <c:pt idx="4">
                  <c:v>1</c:v>
                </c:pt>
                <c:pt idx="5">
                  <c:v>0</c:v>
                </c:pt>
                <c:pt idx="6">
                  <c:v>2</c:v>
                </c:pt>
                <c:pt idx="7">
                  <c:v>1</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88034472"/>
        <c:axId val="188034864"/>
      </c:barChart>
      <c:catAx>
        <c:axId val="18803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8034864"/>
        <c:crosses val="autoZero"/>
        <c:auto val="1"/>
        <c:lblAlgn val="ctr"/>
        <c:lblOffset val="100"/>
        <c:noMultiLvlLbl val="0"/>
      </c:catAx>
      <c:valAx>
        <c:axId val="18803486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034472"/>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840442</xdr:colOff>
      <xdr:row>1</xdr:row>
      <xdr:rowOff>89647</xdr:rowOff>
    </xdr:from>
    <xdr:to>
      <xdr:col>1</xdr:col>
      <xdr:colOff>8669013</xdr:colOff>
      <xdr:row>35</xdr:row>
      <xdr:rowOff>135271</xdr:rowOff>
    </xdr:to>
    <xdr:pic>
      <xdr:nvPicPr>
        <xdr:cNvPr id="2" name="Picture 1"/>
        <xdr:cNvPicPr>
          <a:picLocks noChangeAspect="1"/>
        </xdr:cNvPicPr>
      </xdr:nvPicPr>
      <xdr:blipFill>
        <a:blip xmlns:r="http://schemas.openxmlformats.org/officeDocument/2006/relationships" r:embed="rId1"/>
        <a:stretch>
          <a:fillRect/>
        </a:stretch>
      </xdr:blipFill>
      <xdr:spPr>
        <a:xfrm>
          <a:off x="1535207" y="437029"/>
          <a:ext cx="7828571" cy="7038095"/>
        </a:xfrm>
        <a:prstGeom prst="rect">
          <a:avLst/>
        </a:prstGeom>
      </xdr:spPr>
    </xdr:pic>
    <xdr:clientData/>
  </xdr:twoCellAnchor>
  <xdr:twoCellAnchor editAs="oneCell">
    <xdr:from>
      <xdr:col>1</xdr:col>
      <xdr:colOff>806823</xdr:colOff>
      <xdr:row>35</xdr:row>
      <xdr:rowOff>190499</xdr:rowOff>
    </xdr:from>
    <xdr:to>
      <xdr:col>1</xdr:col>
      <xdr:colOff>8625871</xdr:colOff>
      <xdr:row>67</xdr:row>
      <xdr:rowOff>78768</xdr:rowOff>
    </xdr:to>
    <xdr:pic>
      <xdr:nvPicPr>
        <xdr:cNvPr id="4" name="Picture 3"/>
        <xdr:cNvPicPr>
          <a:picLocks noChangeAspect="1"/>
        </xdr:cNvPicPr>
      </xdr:nvPicPr>
      <xdr:blipFill>
        <a:blip xmlns:r="http://schemas.openxmlformats.org/officeDocument/2006/relationships" r:embed="rId2"/>
        <a:stretch>
          <a:fillRect/>
        </a:stretch>
      </xdr:blipFill>
      <xdr:spPr>
        <a:xfrm>
          <a:off x="1501588" y="7474323"/>
          <a:ext cx="7819048" cy="6342857"/>
        </a:xfrm>
        <a:prstGeom prst="rect">
          <a:avLst/>
        </a:prstGeom>
      </xdr:spPr>
    </xdr:pic>
    <xdr:clientData/>
  </xdr:twoCellAnchor>
  <xdr:twoCellAnchor editAs="oneCell">
    <xdr:from>
      <xdr:col>1</xdr:col>
      <xdr:colOff>806825</xdr:colOff>
      <xdr:row>107</xdr:row>
      <xdr:rowOff>56031</xdr:rowOff>
    </xdr:from>
    <xdr:to>
      <xdr:col>1</xdr:col>
      <xdr:colOff>8625873</xdr:colOff>
      <xdr:row>131</xdr:row>
      <xdr:rowOff>148423</xdr:rowOff>
    </xdr:to>
    <xdr:pic>
      <xdr:nvPicPr>
        <xdr:cNvPr id="6" name="Picture 5"/>
        <xdr:cNvPicPr>
          <a:picLocks noChangeAspect="1"/>
        </xdr:cNvPicPr>
      </xdr:nvPicPr>
      <xdr:blipFill>
        <a:blip xmlns:r="http://schemas.openxmlformats.org/officeDocument/2006/relationships" r:embed="rId3"/>
        <a:stretch>
          <a:fillRect/>
        </a:stretch>
      </xdr:blipFill>
      <xdr:spPr>
        <a:xfrm>
          <a:off x="1501590" y="21862678"/>
          <a:ext cx="7819048" cy="4933333"/>
        </a:xfrm>
        <a:prstGeom prst="rect">
          <a:avLst/>
        </a:prstGeom>
      </xdr:spPr>
    </xdr:pic>
    <xdr:clientData/>
  </xdr:twoCellAnchor>
  <xdr:twoCellAnchor editAs="oneCell">
    <xdr:from>
      <xdr:col>1</xdr:col>
      <xdr:colOff>986120</xdr:colOff>
      <xdr:row>145</xdr:row>
      <xdr:rowOff>179295</xdr:rowOff>
    </xdr:from>
    <xdr:to>
      <xdr:col>1</xdr:col>
      <xdr:colOff>8795644</xdr:colOff>
      <xdr:row>184</xdr:row>
      <xdr:rowOff>8004</xdr:rowOff>
    </xdr:to>
    <xdr:pic>
      <xdr:nvPicPr>
        <xdr:cNvPr id="7" name="Picture 6"/>
        <xdr:cNvPicPr>
          <a:picLocks noChangeAspect="1"/>
        </xdr:cNvPicPr>
      </xdr:nvPicPr>
      <xdr:blipFill>
        <a:blip xmlns:r="http://schemas.openxmlformats.org/officeDocument/2006/relationships" r:embed="rId4"/>
        <a:stretch>
          <a:fillRect/>
        </a:stretch>
      </xdr:blipFill>
      <xdr:spPr>
        <a:xfrm>
          <a:off x="1680885" y="29650766"/>
          <a:ext cx="7809524" cy="7695238"/>
        </a:xfrm>
        <a:prstGeom prst="rect">
          <a:avLst/>
        </a:prstGeom>
      </xdr:spPr>
    </xdr:pic>
    <xdr:clientData/>
  </xdr:twoCellAnchor>
  <xdr:twoCellAnchor editAs="oneCell">
    <xdr:from>
      <xdr:col>1</xdr:col>
      <xdr:colOff>840443</xdr:colOff>
      <xdr:row>219</xdr:row>
      <xdr:rowOff>100853</xdr:rowOff>
    </xdr:from>
    <xdr:to>
      <xdr:col>1</xdr:col>
      <xdr:colOff>8669014</xdr:colOff>
      <xdr:row>242</xdr:row>
      <xdr:rowOff>61618</xdr:rowOff>
    </xdr:to>
    <xdr:pic>
      <xdr:nvPicPr>
        <xdr:cNvPr id="9" name="Picture 8"/>
        <xdr:cNvPicPr>
          <a:picLocks noChangeAspect="1"/>
        </xdr:cNvPicPr>
      </xdr:nvPicPr>
      <xdr:blipFill>
        <a:blip xmlns:r="http://schemas.openxmlformats.org/officeDocument/2006/relationships" r:embed="rId5"/>
        <a:stretch>
          <a:fillRect/>
        </a:stretch>
      </xdr:blipFill>
      <xdr:spPr>
        <a:xfrm>
          <a:off x="1535208" y="44498559"/>
          <a:ext cx="7828571" cy="4600000"/>
        </a:xfrm>
        <a:prstGeom prst="rect">
          <a:avLst/>
        </a:prstGeom>
      </xdr:spPr>
    </xdr:pic>
    <xdr:clientData/>
  </xdr:twoCellAnchor>
  <xdr:twoCellAnchor editAs="oneCell">
    <xdr:from>
      <xdr:col>1</xdr:col>
      <xdr:colOff>851648</xdr:colOff>
      <xdr:row>242</xdr:row>
      <xdr:rowOff>56029</xdr:rowOff>
    </xdr:from>
    <xdr:to>
      <xdr:col>1</xdr:col>
      <xdr:colOff>8670696</xdr:colOff>
      <xdr:row>282</xdr:row>
      <xdr:rowOff>44937</xdr:rowOff>
    </xdr:to>
    <xdr:pic>
      <xdr:nvPicPr>
        <xdr:cNvPr id="10" name="Picture 9"/>
        <xdr:cNvPicPr>
          <a:picLocks noChangeAspect="1"/>
        </xdr:cNvPicPr>
      </xdr:nvPicPr>
      <xdr:blipFill>
        <a:blip xmlns:r="http://schemas.openxmlformats.org/officeDocument/2006/relationships" r:embed="rId6"/>
        <a:stretch>
          <a:fillRect/>
        </a:stretch>
      </xdr:blipFill>
      <xdr:spPr>
        <a:xfrm>
          <a:off x="1546413" y="49092970"/>
          <a:ext cx="7819048" cy="8057143"/>
        </a:xfrm>
        <a:prstGeom prst="rect">
          <a:avLst/>
        </a:prstGeom>
      </xdr:spPr>
    </xdr:pic>
    <xdr:clientData/>
  </xdr:twoCellAnchor>
  <xdr:twoCellAnchor editAs="oneCell">
    <xdr:from>
      <xdr:col>1</xdr:col>
      <xdr:colOff>851649</xdr:colOff>
      <xdr:row>281</xdr:row>
      <xdr:rowOff>179293</xdr:rowOff>
    </xdr:from>
    <xdr:to>
      <xdr:col>1</xdr:col>
      <xdr:colOff>8689744</xdr:colOff>
      <xdr:row>289</xdr:row>
      <xdr:rowOff>184694</xdr:rowOff>
    </xdr:to>
    <xdr:pic>
      <xdr:nvPicPr>
        <xdr:cNvPr id="11" name="Picture 10"/>
        <xdr:cNvPicPr>
          <a:picLocks noChangeAspect="1"/>
        </xdr:cNvPicPr>
      </xdr:nvPicPr>
      <xdr:blipFill>
        <a:blip xmlns:r="http://schemas.openxmlformats.org/officeDocument/2006/relationships" r:embed="rId7"/>
        <a:stretch>
          <a:fillRect/>
        </a:stretch>
      </xdr:blipFill>
      <xdr:spPr>
        <a:xfrm>
          <a:off x="1546414" y="57082764"/>
          <a:ext cx="7838095" cy="1619048"/>
        </a:xfrm>
        <a:prstGeom prst="rect">
          <a:avLst/>
        </a:prstGeom>
      </xdr:spPr>
    </xdr:pic>
    <xdr:clientData/>
  </xdr:twoCellAnchor>
  <xdr:twoCellAnchor editAs="oneCell">
    <xdr:from>
      <xdr:col>1</xdr:col>
      <xdr:colOff>840443</xdr:colOff>
      <xdr:row>292</xdr:row>
      <xdr:rowOff>56029</xdr:rowOff>
    </xdr:from>
    <xdr:to>
      <xdr:col>1</xdr:col>
      <xdr:colOff>8659491</xdr:colOff>
      <xdr:row>312</xdr:row>
      <xdr:rowOff>183816</xdr:rowOff>
    </xdr:to>
    <xdr:pic>
      <xdr:nvPicPr>
        <xdr:cNvPr id="3" name="Picture 2"/>
        <xdr:cNvPicPr>
          <a:picLocks noChangeAspect="1"/>
        </xdr:cNvPicPr>
      </xdr:nvPicPr>
      <xdr:blipFill>
        <a:blip xmlns:r="http://schemas.openxmlformats.org/officeDocument/2006/relationships" r:embed="rId8"/>
        <a:stretch>
          <a:fillRect/>
        </a:stretch>
      </xdr:blipFill>
      <xdr:spPr>
        <a:xfrm>
          <a:off x="1535208" y="59178264"/>
          <a:ext cx="7819048" cy="4161905"/>
        </a:xfrm>
        <a:prstGeom prst="rect">
          <a:avLst/>
        </a:prstGeom>
      </xdr:spPr>
    </xdr:pic>
    <xdr:clientData/>
  </xdr:twoCellAnchor>
  <xdr:twoCellAnchor editAs="oneCell">
    <xdr:from>
      <xdr:col>1</xdr:col>
      <xdr:colOff>806824</xdr:colOff>
      <xdr:row>313</xdr:row>
      <xdr:rowOff>145677</xdr:rowOff>
    </xdr:from>
    <xdr:to>
      <xdr:col>1</xdr:col>
      <xdr:colOff>8663967</xdr:colOff>
      <xdr:row>342</xdr:row>
      <xdr:rowOff>67636</xdr:rowOff>
    </xdr:to>
    <xdr:pic>
      <xdr:nvPicPr>
        <xdr:cNvPr id="12" name="Picture 11"/>
        <xdr:cNvPicPr>
          <a:picLocks noChangeAspect="1"/>
        </xdr:cNvPicPr>
      </xdr:nvPicPr>
      <xdr:blipFill>
        <a:blip xmlns:r="http://schemas.openxmlformats.org/officeDocument/2006/relationships" r:embed="rId9"/>
        <a:stretch>
          <a:fillRect/>
        </a:stretch>
      </xdr:blipFill>
      <xdr:spPr>
        <a:xfrm>
          <a:off x="1501589" y="63503736"/>
          <a:ext cx="7857143" cy="5771429"/>
        </a:xfrm>
        <a:prstGeom prst="rect">
          <a:avLst/>
        </a:prstGeom>
      </xdr:spPr>
    </xdr:pic>
    <xdr:clientData/>
  </xdr:twoCellAnchor>
  <xdr:twoCellAnchor editAs="oneCell">
    <xdr:from>
      <xdr:col>1</xdr:col>
      <xdr:colOff>986118</xdr:colOff>
      <xdr:row>184</xdr:row>
      <xdr:rowOff>190501</xdr:rowOff>
    </xdr:from>
    <xdr:to>
      <xdr:col>1</xdr:col>
      <xdr:colOff>8814689</xdr:colOff>
      <xdr:row>213</xdr:row>
      <xdr:rowOff>64839</xdr:rowOff>
    </xdr:to>
    <xdr:pic>
      <xdr:nvPicPr>
        <xdr:cNvPr id="13" name="Picture 12"/>
        <xdr:cNvPicPr>
          <a:picLocks noChangeAspect="1"/>
        </xdr:cNvPicPr>
      </xdr:nvPicPr>
      <xdr:blipFill>
        <a:blip xmlns:r="http://schemas.openxmlformats.org/officeDocument/2006/relationships" r:embed="rId10"/>
        <a:stretch>
          <a:fillRect/>
        </a:stretch>
      </xdr:blipFill>
      <xdr:spPr>
        <a:xfrm>
          <a:off x="1680883" y="37528501"/>
          <a:ext cx="7828571" cy="5723809"/>
        </a:xfrm>
        <a:prstGeom prst="rect">
          <a:avLst/>
        </a:prstGeom>
      </xdr:spPr>
    </xdr:pic>
    <xdr:clientData/>
  </xdr:twoCellAnchor>
  <xdr:twoCellAnchor editAs="oneCell">
    <xdr:from>
      <xdr:col>1</xdr:col>
      <xdr:colOff>818030</xdr:colOff>
      <xdr:row>73</xdr:row>
      <xdr:rowOff>11207</xdr:rowOff>
    </xdr:from>
    <xdr:to>
      <xdr:col>1</xdr:col>
      <xdr:colOff>8627554</xdr:colOff>
      <xdr:row>107</xdr:row>
      <xdr:rowOff>78441</xdr:rowOff>
    </xdr:to>
    <xdr:pic>
      <xdr:nvPicPr>
        <xdr:cNvPr id="14" name="Picture 13"/>
        <xdr:cNvPicPr>
          <a:picLocks noChangeAspect="1"/>
        </xdr:cNvPicPr>
      </xdr:nvPicPr>
      <xdr:blipFill>
        <a:blip xmlns:r="http://schemas.openxmlformats.org/officeDocument/2006/relationships" r:embed="rId11"/>
        <a:stretch>
          <a:fillRect/>
        </a:stretch>
      </xdr:blipFill>
      <xdr:spPr>
        <a:xfrm>
          <a:off x="1512795" y="14959854"/>
          <a:ext cx="7809524" cy="69252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57150</xdr:rowOff>
    </xdr:from>
    <xdr:to>
      <xdr:col>9</xdr:col>
      <xdr:colOff>762000</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10</xdr:row>
      <xdr:rowOff>0</xdr:rowOff>
    </xdr:from>
    <xdr:ext cx="184731" cy="264560"/>
    <xdr:sp macro="" textlink="">
      <xdr:nvSpPr>
        <xdr:cNvPr id="3" name="TextBox 2"/>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10</xdr:row>
      <xdr:rowOff>0</xdr:rowOff>
    </xdr:from>
    <xdr:ext cx="184731" cy="264560"/>
    <xdr:sp macro="" textlink="">
      <xdr:nvSpPr>
        <xdr:cNvPr id="4" name="TextBox 3"/>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dcs.az.gov/news/child-fatalities-near-fatalities-information-releases" TargetMode="External"/><Relationship Id="rId2" Type="http://schemas.openxmlformats.org/officeDocument/2006/relationships/hyperlink" Target="https://dcs.az.gov/news/child-fatalities-near-fatalities-information-releases" TargetMode="External"/><Relationship Id="rId1" Type="http://schemas.openxmlformats.org/officeDocument/2006/relationships/hyperlink" Target="https://dcs.az.gov/news/child-fatalities-near-fatalities-information-releas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1"/>
  <sheetViews>
    <sheetView tabSelected="1" view="pageLayout" zoomScaleNormal="100" workbookViewId="0">
      <selection activeCell="A5" sqref="A5:B5"/>
    </sheetView>
  </sheetViews>
  <sheetFormatPr defaultRowHeight="15" x14ac:dyDescent="0.25"/>
  <cols>
    <col min="1" max="1" width="71.42578125" customWidth="1"/>
    <col min="2" max="4" width="10.85546875" customWidth="1"/>
  </cols>
  <sheetData>
    <row r="1" spans="1:2" s="217" customFormat="1" ht="98.25" customHeight="1" x14ac:dyDescent="0.25">
      <c r="A1" s="1065" t="s">
        <v>315</v>
      </c>
      <c r="B1" s="1065"/>
    </row>
    <row r="2" spans="1:2" ht="48" customHeight="1" x14ac:dyDescent="0.25">
      <c r="A2" s="1068" t="s">
        <v>598</v>
      </c>
      <c r="B2" s="1069"/>
    </row>
    <row r="3" spans="1:2" ht="15.75" x14ac:dyDescent="0.25">
      <c r="A3" s="1067" t="s">
        <v>599</v>
      </c>
      <c r="B3" s="1067"/>
    </row>
    <row r="4" spans="1:2" ht="3.75" customHeight="1" x14ac:dyDescent="0.25">
      <c r="A4" s="262"/>
      <c r="B4" s="93"/>
    </row>
    <row r="5" spans="1:2" ht="36.75" customHeight="1" x14ac:dyDescent="0.25">
      <c r="A5" s="1066" t="s">
        <v>103</v>
      </c>
      <c r="B5" s="1066"/>
    </row>
    <row r="6" spans="1:2" ht="18.75" x14ac:dyDescent="0.3">
      <c r="A6" s="266" t="s">
        <v>268</v>
      </c>
      <c r="B6" s="267" t="s">
        <v>107</v>
      </c>
    </row>
    <row r="7" spans="1:2" ht="20.100000000000001" customHeight="1" x14ac:dyDescent="0.25">
      <c r="A7" s="263" t="s">
        <v>104</v>
      </c>
      <c r="B7" s="729" t="s">
        <v>640</v>
      </c>
    </row>
    <row r="8" spans="1:2" ht="20.100000000000001" customHeight="1" x14ac:dyDescent="0.25">
      <c r="A8" s="264" t="s">
        <v>0</v>
      </c>
      <c r="B8" s="306">
        <v>6</v>
      </c>
    </row>
    <row r="9" spans="1:2" ht="20.100000000000001" customHeight="1" x14ac:dyDescent="0.25">
      <c r="A9" s="264" t="s">
        <v>105</v>
      </c>
      <c r="B9" s="306">
        <v>7</v>
      </c>
    </row>
    <row r="10" spans="1:2" ht="20.100000000000001" customHeight="1" x14ac:dyDescent="0.25">
      <c r="A10" s="264" t="s">
        <v>106</v>
      </c>
      <c r="B10" s="306">
        <v>8</v>
      </c>
    </row>
    <row r="11" spans="1:2" ht="20.100000000000001" customHeight="1" x14ac:dyDescent="0.25">
      <c r="A11" s="264" t="s">
        <v>108</v>
      </c>
      <c r="B11" s="306">
        <v>9</v>
      </c>
    </row>
    <row r="12" spans="1:2" ht="20.100000000000001" customHeight="1" x14ac:dyDescent="0.25">
      <c r="A12" s="264" t="s">
        <v>110</v>
      </c>
      <c r="B12" s="310" t="s">
        <v>641</v>
      </c>
    </row>
    <row r="13" spans="1:2" ht="20.100000000000001" customHeight="1" x14ac:dyDescent="0.25">
      <c r="A13" s="264" t="s">
        <v>111</v>
      </c>
      <c r="B13" s="306">
        <v>12</v>
      </c>
    </row>
    <row r="14" spans="1:2" ht="20.100000000000001" customHeight="1" x14ac:dyDescent="0.25">
      <c r="A14" s="265" t="s">
        <v>112</v>
      </c>
      <c r="B14" s="310" t="s">
        <v>484</v>
      </c>
    </row>
    <row r="15" spans="1:2" ht="20.100000000000001" customHeight="1" x14ac:dyDescent="0.25">
      <c r="A15" s="265" t="s">
        <v>114</v>
      </c>
      <c r="B15" s="329" t="s">
        <v>642</v>
      </c>
    </row>
    <row r="16" spans="1:2" ht="20.100000000000001" customHeight="1" x14ac:dyDescent="0.25">
      <c r="A16" s="264" t="s">
        <v>287</v>
      </c>
      <c r="B16" s="306">
        <v>17</v>
      </c>
    </row>
    <row r="17" spans="1:2" s="217" customFormat="1" ht="20.100000000000001" customHeight="1" x14ac:dyDescent="0.25">
      <c r="A17" s="264" t="s">
        <v>288</v>
      </c>
      <c r="B17" s="329" t="s">
        <v>643</v>
      </c>
    </row>
    <row r="18" spans="1:2" ht="20.100000000000001" customHeight="1" x14ac:dyDescent="0.25">
      <c r="A18" s="265" t="s">
        <v>113</v>
      </c>
      <c r="B18" s="306">
        <v>20</v>
      </c>
    </row>
    <row r="19" spans="1:2" s="217" customFormat="1" ht="20.100000000000001" customHeight="1" x14ac:dyDescent="0.25">
      <c r="A19" s="265" t="s">
        <v>289</v>
      </c>
      <c r="B19" s="306">
        <v>21</v>
      </c>
    </row>
    <row r="20" spans="1:2" s="217" customFormat="1" ht="20.100000000000001" customHeight="1" x14ac:dyDescent="0.25">
      <c r="A20" s="265" t="s">
        <v>290</v>
      </c>
      <c r="B20" s="306">
        <v>22</v>
      </c>
    </row>
    <row r="21" spans="1:2" ht="20.100000000000001" customHeight="1" x14ac:dyDescent="0.25">
      <c r="A21" s="264" t="s">
        <v>115</v>
      </c>
      <c r="B21" s="329" t="s">
        <v>646</v>
      </c>
    </row>
    <row r="22" spans="1:2" ht="20.100000000000001" customHeight="1" x14ac:dyDescent="0.25">
      <c r="A22" s="264" t="s">
        <v>116</v>
      </c>
      <c r="B22" s="306">
        <v>24</v>
      </c>
    </row>
    <row r="23" spans="1:2" ht="20.100000000000001" customHeight="1" x14ac:dyDescent="0.25">
      <c r="A23" s="264" t="s">
        <v>291</v>
      </c>
      <c r="B23" s="306">
        <v>25</v>
      </c>
    </row>
    <row r="24" spans="1:2" ht="20.100000000000001" customHeight="1" x14ac:dyDescent="0.25">
      <c r="A24" s="264" t="s">
        <v>292</v>
      </c>
      <c r="B24" s="329">
        <v>26</v>
      </c>
    </row>
    <row r="25" spans="1:2" ht="20.100000000000001" customHeight="1" x14ac:dyDescent="0.25">
      <c r="A25" s="264" t="s">
        <v>293</v>
      </c>
      <c r="B25" s="306">
        <v>27</v>
      </c>
    </row>
    <row r="26" spans="1:2" ht="20.100000000000001" customHeight="1" x14ac:dyDescent="0.25">
      <c r="A26" s="265" t="s">
        <v>308</v>
      </c>
      <c r="B26" s="306">
        <v>28</v>
      </c>
    </row>
    <row r="27" spans="1:2" ht="20.100000000000001" customHeight="1" x14ac:dyDescent="0.25">
      <c r="A27" s="265" t="s">
        <v>309</v>
      </c>
      <c r="B27" s="329" t="s">
        <v>647</v>
      </c>
    </row>
    <row r="28" spans="1:2" ht="20.100000000000001" customHeight="1" x14ac:dyDescent="0.25">
      <c r="A28" s="265" t="s">
        <v>310</v>
      </c>
      <c r="B28" s="306">
        <v>31</v>
      </c>
    </row>
    <row r="29" spans="1:2" ht="20.100000000000001" customHeight="1" x14ac:dyDescent="0.25">
      <c r="A29" s="265" t="s">
        <v>311</v>
      </c>
      <c r="B29" s="329" t="s">
        <v>648</v>
      </c>
    </row>
    <row r="30" spans="1:2" ht="20.100000000000001" hidden="1" customHeight="1" x14ac:dyDescent="0.25">
      <c r="A30" s="264" t="s">
        <v>109</v>
      </c>
      <c r="B30" s="304"/>
    </row>
    <row r="31" spans="1:2" ht="20.100000000000001" customHeight="1" x14ac:dyDescent="0.25">
      <c r="A31" s="93"/>
      <c r="B31" s="305"/>
    </row>
  </sheetData>
  <sheetProtection algorithmName="SHA-512" hashValue="UHK1ZUMLrUVH7DYPPdFZ2pRf514+w564f9IOurmWmtIH13TxuW7z1blrdzapmXYvSe1eaMlvMbshH2NE86vEAg==" saltValue="3pqSBoq8qmch9o/0itDqfA=="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7" location="'Exec Summary'!A1" display="1-5"/>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 ref="B12" location="Entries!A1" display="Entries!A1"/>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88"/>
  <sheetViews>
    <sheetView view="pageLayout" zoomScaleNormal="100" workbookViewId="0">
      <selection sqref="A1:G1"/>
    </sheetView>
  </sheetViews>
  <sheetFormatPr defaultRowHeight="15" x14ac:dyDescent="0.25"/>
  <cols>
    <col min="1" max="1" width="30.42578125" customWidth="1"/>
    <col min="2" max="3" width="17.28515625" style="217" hidden="1" customWidth="1"/>
    <col min="4" max="5" width="17.28515625" style="217" customWidth="1"/>
    <col min="6" max="7" width="17.28515625" customWidth="1"/>
    <col min="8" max="9" width="17.28515625" style="217" hidden="1" customWidth="1"/>
  </cols>
  <sheetData>
    <row r="1" spans="1:10" ht="30" customHeight="1" thickBot="1" x14ac:dyDescent="0.35">
      <c r="A1" s="1189" t="s">
        <v>261</v>
      </c>
      <c r="B1" s="1190"/>
      <c r="C1" s="1190"/>
      <c r="D1" s="1190"/>
      <c r="E1" s="1190"/>
      <c r="F1" s="1190"/>
      <c r="G1" s="1190"/>
      <c r="H1" s="906"/>
      <c r="I1" s="906"/>
      <c r="J1" s="34"/>
    </row>
    <row r="2" spans="1:10" ht="15.75" thickBot="1" x14ac:dyDescent="0.3">
      <c r="A2" s="303"/>
      <c r="B2" s="1184" t="s">
        <v>558</v>
      </c>
      <c r="C2" s="1185"/>
      <c r="D2" s="1184" t="s">
        <v>549</v>
      </c>
      <c r="E2" s="1185"/>
      <c r="F2" s="1184" t="s">
        <v>262</v>
      </c>
      <c r="G2" s="1185"/>
      <c r="H2" s="1184" t="s">
        <v>469</v>
      </c>
      <c r="I2" s="1185"/>
    </row>
    <row r="3" spans="1:10" ht="21" customHeight="1" thickBot="1" x14ac:dyDescent="0.3">
      <c r="A3" s="302"/>
      <c r="B3" s="245" t="s">
        <v>58</v>
      </c>
      <c r="C3" s="244" t="s">
        <v>134</v>
      </c>
      <c r="D3" s="245" t="s">
        <v>58</v>
      </c>
      <c r="E3" s="244" t="s">
        <v>134</v>
      </c>
      <c r="F3" s="245" t="s">
        <v>58</v>
      </c>
      <c r="G3" s="244" t="s">
        <v>134</v>
      </c>
      <c r="H3" s="323" t="s">
        <v>341</v>
      </c>
      <c r="I3" s="244" t="s">
        <v>134</v>
      </c>
    </row>
    <row r="4" spans="1:10" ht="15.75" thickBot="1" x14ac:dyDescent="0.3">
      <c r="A4" s="1181" t="s">
        <v>528</v>
      </c>
      <c r="B4" s="1120"/>
      <c r="C4" s="1120"/>
      <c r="D4" s="1120"/>
      <c r="E4" s="1120"/>
      <c r="F4" s="1120"/>
      <c r="G4" s="1120"/>
      <c r="H4" s="881"/>
      <c r="I4" s="881"/>
    </row>
    <row r="5" spans="1:10" x14ac:dyDescent="0.25">
      <c r="A5" s="102" t="s">
        <v>419</v>
      </c>
      <c r="B5" s="447"/>
      <c r="C5" s="298" t="e">
        <f>SUM(B5/B13)</f>
        <v>#DIV/0!</v>
      </c>
      <c r="D5" s="447">
        <v>1154</v>
      </c>
      <c r="E5" s="298">
        <f>SUM(D5/D13)</f>
        <v>8.3732404585691478E-2</v>
      </c>
      <c r="F5" s="447">
        <v>1154</v>
      </c>
      <c r="G5" s="298">
        <f>SUM(F5/F13)</f>
        <v>7.9635635911945349E-2</v>
      </c>
      <c r="H5" s="447">
        <v>1188</v>
      </c>
      <c r="I5" s="298">
        <f>SUM(H5/H13)</f>
        <v>7.9576662870922368E-2</v>
      </c>
    </row>
    <row r="6" spans="1:10" x14ac:dyDescent="0.25">
      <c r="A6" s="103" t="s">
        <v>420</v>
      </c>
      <c r="B6" s="886"/>
      <c r="C6" s="299" t="e">
        <f>SUM(B6/B13)</f>
        <v>#DIV/0!</v>
      </c>
      <c r="D6" s="886">
        <v>2012</v>
      </c>
      <c r="E6" s="299">
        <f>SUM(D6/D13)</f>
        <v>0.14598751995356263</v>
      </c>
      <c r="F6" s="727">
        <v>2132</v>
      </c>
      <c r="G6" s="299">
        <f>SUM(F6/F13)</f>
        <v>0.14712580222206886</v>
      </c>
      <c r="H6" s="1199">
        <v>4707</v>
      </c>
      <c r="I6" s="1201">
        <f>SUM(H6/H13)</f>
        <v>0.31529238395069997</v>
      </c>
    </row>
    <row r="7" spans="1:10" x14ac:dyDescent="0.25">
      <c r="A7" s="103" t="s">
        <v>354</v>
      </c>
      <c r="B7" s="886"/>
      <c r="C7" s="299" t="e">
        <f>SUM(B7/B13)</f>
        <v>#DIV/0!</v>
      </c>
      <c r="D7" s="886">
        <v>2302</v>
      </c>
      <c r="E7" s="299">
        <f>SUM(D7/D13)</f>
        <v>0.16702945871426497</v>
      </c>
      <c r="F7" s="727">
        <v>2437</v>
      </c>
      <c r="G7" s="299">
        <f>SUM(F7/F13)</f>
        <v>0.16817334897522601</v>
      </c>
      <c r="H7" s="1200"/>
      <c r="I7" s="1202"/>
    </row>
    <row r="8" spans="1:10" s="33" customFormat="1" x14ac:dyDescent="0.25">
      <c r="A8" s="103" t="s">
        <v>355</v>
      </c>
      <c r="B8" s="886"/>
      <c r="C8" s="299" t="e">
        <f>SUM(B8/B13)</f>
        <v>#DIV/0!</v>
      </c>
      <c r="D8" s="886">
        <v>2471</v>
      </c>
      <c r="E8" s="299">
        <f>SUM(D8/D13)</f>
        <v>0.17929182992308809</v>
      </c>
      <c r="F8" s="727">
        <v>2626</v>
      </c>
      <c r="G8" s="299">
        <f>SUM(F8/F13)</f>
        <v>0.1812159271271824</v>
      </c>
      <c r="H8" s="1199">
        <v>4677</v>
      </c>
      <c r="I8" s="1201">
        <f>SUM(H7/H13)</f>
        <v>0</v>
      </c>
    </row>
    <row r="9" spans="1:10" x14ac:dyDescent="0.25">
      <c r="A9" s="103" t="s">
        <v>356</v>
      </c>
      <c r="B9" s="886"/>
      <c r="C9" s="299" t="e">
        <f>SUM(B9/B13)</f>
        <v>#DIV/0!</v>
      </c>
      <c r="D9" s="886">
        <v>1739</v>
      </c>
      <c r="E9" s="299">
        <f>SUM(D9/D13)</f>
        <v>0.12617907415469454</v>
      </c>
      <c r="F9" s="727">
        <v>1871</v>
      </c>
      <c r="G9" s="299">
        <f>SUM(F9/F13)</f>
        <v>0.1291146228693672</v>
      </c>
      <c r="H9" s="1200"/>
      <c r="I9" s="1202"/>
    </row>
    <row r="10" spans="1:10" x14ac:dyDescent="0.25">
      <c r="A10" s="103" t="s">
        <v>131</v>
      </c>
      <c r="B10" s="886"/>
      <c r="C10" s="299" t="e">
        <f>SUM(B10/B13)</f>
        <v>#DIV/0!</v>
      </c>
      <c r="D10" s="886">
        <v>1790</v>
      </c>
      <c r="E10" s="299">
        <f>SUM(D10/D13)</f>
        <v>0.12987955304019735</v>
      </c>
      <c r="F10" s="727">
        <v>1866</v>
      </c>
      <c r="G10" s="299">
        <f>SUM(F10/F13)</f>
        <v>0.12876958111931544</v>
      </c>
      <c r="H10" s="1199">
        <v>3514</v>
      </c>
      <c r="I10" s="1201">
        <f>SUM(H8/H13)</f>
        <v>0.31328287226204032</v>
      </c>
    </row>
    <row r="11" spans="1:10" x14ac:dyDescent="0.25">
      <c r="A11" s="103" t="s">
        <v>132</v>
      </c>
      <c r="B11" s="886"/>
      <c r="C11" s="299" t="e">
        <f>SUM(B11/B13)</f>
        <v>#DIV/0!</v>
      </c>
      <c r="D11" s="886">
        <v>1523</v>
      </c>
      <c r="E11" s="299">
        <f>SUM(D11/D13)</f>
        <v>0.11050645769844725</v>
      </c>
      <c r="F11" s="727">
        <v>1584</v>
      </c>
      <c r="G11" s="299">
        <f>SUM(F11/F13)</f>
        <v>0.10930922641639639</v>
      </c>
      <c r="H11" s="1200"/>
      <c r="I11" s="1202"/>
    </row>
    <row r="12" spans="1:10" ht="15.75" thickBot="1" x14ac:dyDescent="0.3">
      <c r="A12" s="104" t="s">
        <v>346</v>
      </c>
      <c r="B12" s="386"/>
      <c r="C12" s="300" t="e">
        <f>SUM(B12/B13)</f>
        <v>#DIV/0!</v>
      </c>
      <c r="D12" s="386">
        <v>791</v>
      </c>
      <c r="E12" s="300">
        <f>SUM(D12/D13)</f>
        <v>5.7393701930053692E-2</v>
      </c>
      <c r="F12" s="386">
        <v>821</v>
      </c>
      <c r="G12" s="300">
        <f>SUM(F12/F13)</f>
        <v>5.6655855358498375E-2</v>
      </c>
      <c r="H12" s="386">
        <v>843</v>
      </c>
      <c r="I12" s="300">
        <f>SUM(H9/H13)</f>
        <v>0</v>
      </c>
    </row>
    <row r="13" spans="1:10" ht="16.5" thickTop="1" thickBot="1" x14ac:dyDescent="0.3">
      <c r="A13" s="40" t="s">
        <v>257</v>
      </c>
      <c r="B13" s="119">
        <f t="shared" ref="B13:I13" si="0">SUM(B5:B12)</f>
        <v>0</v>
      </c>
      <c r="C13" s="243" t="e">
        <f t="shared" si="0"/>
        <v>#DIV/0!</v>
      </c>
      <c r="D13" s="119">
        <f t="shared" si="0"/>
        <v>13782</v>
      </c>
      <c r="E13" s="243">
        <f t="shared" si="0"/>
        <v>1</v>
      </c>
      <c r="F13" s="119">
        <f t="shared" si="0"/>
        <v>14491</v>
      </c>
      <c r="G13" s="243">
        <f t="shared" si="0"/>
        <v>1</v>
      </c>
      <c r="H13" s="119">
        <f t="shared" si="0"/>
        <v>14929</v>
      </c>
      <c r="I13" s="243">
        <f t="shared" si="0"/>
        <v>0.70815191908366271</v>
      </c>
    </row>
    <row r="14" spans="1:10" ht="5.25" customHeight="1" thickBot="1" x14ac:dyDescent="0.3">
      <c r="A14" s="94"/>
      <c r="B14" s="93"/>
      <c r="C14" s="93"/>
      <c r="D14" s="93"/>
      <c r="E14" s="93"/>
      <c r="F14" s="93"/>
      <c r="G14" s="93"/>
      <c r="H14" s="93"/>
      <c r="I14" s="94"/>
    </row>
    <row r="15" spans="1:10" s="33" customFormat="1" ht="16.5" customHeight="1" thickBot="1" x14ac:dyDescent="0.3">
      <c r="A15" s="1119" t="s">
        <v>529</v>
      </c>
      <c r="B15" s="1120"/>
      <c r="C15" s="1120"/>
      <c r="D15" s="1120"/>
      <c r="E15" s="1120"/>
      <c r="F15" s="1120"/>
      <c r="G15" s="1120"/>
      <c r="H15" s="881"/>
      <c r="I15" s="881"/>
    </row>
    <row r="16" spans="1:10" x14ac:dyDescent="0.25">
      <c r="A16" s="108" t="s">
        <v>125</v>
      </c>
      <c r="B16" s="447"/>
      <c r="C16" s="298" t="e">
        <f>SUM(B16/B22)</f>
        <v>#DIV/0!</v>
      </c>
      <c r="D16" s="447">
        <v>2256</v>
      </c>
      <c r="E16" s="298">
        <f>SUM(D16/D22)</f>
        <v>0.16369177187636047</v>
      </c>
      <c r="F16" s="447">
        <v>2360</v>
      </c>
      <c r="G16" s="298">
        <f>SUM(F16/F22)</f>
        <v>0.16285970602442895</v>
      </c>
      <c r="H16" s="447">
        <v>2381</v>
      </c>
      <c r="I16" s="298">
        <f>SUM(H16/H22)</f>
        <v>0.15948824435662134</v>
      </c>
    </row>
    <row r="17" spans="1:9" x14ac:dyDescent="0.25">
      <c r="A17" s="109" t="s">
        <v>126</v>
      </c>
      <c r="B17" s="886"/>
      <c r="C17" s="299" t="e">
        <f>SUM(B17/B22)</f>
        <v>#DIV/0!</v>
      </c>
      <c r="D17" s="886">
        <v>1160</v>
      </c>
      <c r="E17" s="299">
        <f>SUM(D17/D22)</f>
        <v>8.4167755042809461E-2</v>
      </c>
      <c r="F17" s="727">
        <v>1181</v>
      </c>
      <c r="G17" s="299">
        <f>SUM(F17/F22)</f>
        <v>8.1498861362224825E-2</v>
      </c>
      <c r="H17" s="886">
        <v>1144</v>
      </c>
      <c r="I17" s="299">
        <f>SUM(H17/H22)</f>
        <v>7.6629379060888209E-2</v>
      </c>
    </row>
    <row r="18" spans="1:9" x14ac:dyDescent="0.25">
      <c r="A18" s="109" t="s">
        <v>127</v>
      </c>
      <c r="B18" s="886"/>
      <c r="C18" s="299" t="e">
        <f>SUM(B18/B22)</f>
        <v>#DIV/0!</v>
      </c>
      <c r="D18" s="886">
        <v>145</v>
      </c>
      <c r="E18" s="299">
        <f>SUM(D18/D22)</f>
        <v>1.0520969380351183E-2</v>
      </c>
      <c r="F18" s="727">
        <v>141</v>
      </c>
      <c r="G18" s="299">
        <f>SUM(F18/F22)</f>
        <v>9.730177351459526E-3</v>
      </c>
      <c r="H18" s="886">
        <v>166</v>
      </c>
      <c r="I18" s="299">
        <f>SUM(H18/H22)</f>
        <v>1.1119298010583428E-2</v>
      </c>
    </row>
    <row r="19" spans="1:9" x14ac:dyDescent="0.25">
      <c r="A19" s="109" t="s">
        <v>128</v>
      </c>
      <c r="B19" s="886"/>
      <c r="C19" s="299" t="e">
        <f>SUM(B19/B22)</f>
        <v>#DIV/0!</v>
      </c>
      <c r="D19" s="886">
        <v>4629</v>
      </c>
      <c r="E19" s="299">
        <f>SUM(D19/D22)</f>
        <v>0.33587287766652157</v>
      </c>
      <c r="F19" s="727">
        <v>4985</v>
      </c>
      <c r="G19" s="299">
        <f>SUM(F19/F22)</f>
        <v>0.34400662480160099</v>
      </c>
      <c r="H19" s="886">
        <v>5216</v>
      </c>
      <c r="I19" s="299">
        <f>SUM(H19/H22)</f>
        <v>0.34938709893495878</v>
      </c>
    </row>
    <row r="20" spans="1:9" x14ac:dyDescent="0.25">
      <c r="A20" s="109" t="s">
        <v>368</v>
      </c>
      <c r="B20" s="886"/>
      <c r="C20" s="299" t="e">
        <f>SUM(B20/B22)</f>
        <v>#DIV/0!</v>
      </c>
      <c r="D20" s="886">
        <v>4664</v>
      </c>
      <c r="E20" s="299">
        <f>SUM(D20/D22)</f>
        <v>0.33841242199970978</v>
      </c>
      <c r="F20" s="727">
        <v>4983</v>
      </c>
      <c r="G20" s="299">
        <f>SUM(F20/F22)</f>
        <v>0.34386860810158026</v>
      </c>
      <c r="H20" s="886">
        <v>5114</v>
      </c>
      <c r="I20" s="299">
        <f>SUM(H20/H22)</f>
        <v>0.34255475919351597</v>
      </c>
    </row>
    <row r="21" spans="1:9" ht="15.75" thickBot="1" x14ac:dyDescent="0.3">
      <c r="A21" s="110" t="s">
        <v>130</v>
      </c>
      <c r="B21" s="386"/>
      <c r="C21" s="300" t="e">
        <f>SUM(B21/B22)</f>
        <v>#DIV/0!</v>
      </c>
      <c r="D21" s="386">
        <v>928</v>
      </c>
      <c r="E21" s="300">
        <f>SUM(D21/D22)</f>
        <v>6.7334204034247572E-2</v>
      </c>
      <c r="F21" s="386">
        <v>841</v>
      </c>
      <c r="G21" s="300">
        <f>SUM(F21/F22)</f>
        <v>5.8036022358705405E-2</v>
      </c>
      <c r="H21" s="386">
        <v>908</v>
      </c>
      <c r="I21" s="300">
        <f>SUM(H21/H22)</f>
        <v>6.0821220443432245E-2</v>
      </c>
    </row>
    <row r="22" spans="1:9" ht="16.5" thickTop="1" thickBot="1" x14ac:dyDescent="0.3">
      <c r="A22" s="40" t="s">
        <v>257</v>
      </c>
      <c r="B22" s="119">
        <f>SUM(B14:B21)</f>
        <v>0</v>
      </c>
      <c r="C22" s="243" t="e">
        <f>SUM(C16:C21)</f>
        <v>#DIV/0!</v>
      </c>
      <c r="D22" s="119">
        <f>SUM(D14:D21)</f>
        <v>13782</v>
      </c>
      <c r="E22" s="243">
        <f>SUM(E16:E21)</f>
        <v>1</v>
      </c>
      <c r="F22" s="119">
        <f>SUM(F14:F21)</f>
        <v>14491</v>
      </c>
      <c r="G22" s="243">
        <f>SUM(G16:G21)</f>
        <v>1</v>
      </c>
      <c r="H22" s="119">
        <f>SUM(H14:H21)</f>
        <v>14929</v>
      </c>
      <c r="I22" s="243">
        <f>SUM(I14:I21)</f>
        <v>1</v>
      </c>
    </row>
    <row r="23" spans="1:9" ht="5.25" customHeight="1" thickBot="1" x14ac:dyDescent="0.3">
      <c r="A23" s="94"/>
      <c r="B23" s="93"/>
      <c r="C23" s="93"/>
      <c r="D23" s="93"/>
      <c r="E23" s="93"/>
      <c r="F23" s="93"/>
      <c r="G23" s="93"/>
      <c r="H23" s="93"/>
      <c r="I23" s="94"/>
    </row>
    <row r="24" spans="1:9" ht="15.75" thickBot="1" x14ac:dyDescent="0.3">
      <c r="A24" s="1119" t="s">
        <v>530</v>
      </c>
      <c r="B24" s="1120"/>
      <c r="C24" s="1120"/>
      <c r="D24" s="1120"/>
      <c r="E24" s="1120"/>
      <c r="F24" s="1120"/>
      <c r="G24" s="1120"/>
      <c r="H24" s="881"/>
      <c r="I24" s="881"/>
    </row>
    <row r="25" spans="1:9" x14ac:dyDescent="0.25">
      <c r="A25" s="108" t="s">
        <v>335</v>
      </c>
      <c r="B25" s="447"/>
      <c r="C25" s="298" t="e">
        <f>SUM(B25/B32)</f>
        <v>#DIV/0!</v>
      </c>
      <c r="D25" s="447">
        <v>7221</v>
      </c>
      <c r="E25" s="298">
        <v>0.52500000000000002</v>
      </c>
      <c r="F25" s="447">
        <v>7587</v>
      </c>
      <c r="G25" s="298">
        <v>0.52300000000000002</v>
      </c>
      <c r="H25" s="447">
        <v>7872</v>
      </c>
      <c r="I25" s="298">
        <f>SUM(H25/H32)</f>
        <v>0.52729586710429366</v>
      </c>
    </row>
    <row r="26" spans="1:9" x14ac:dyDescent="0.25">
      <c r="A26" s="109" t="s">
        <v>336</v>
      </c>
      <c r="B26" s="886"/>
      <c r="C26" s="299" t="e">
        <f>SUM(B26/B32)</f>
        <v>#DIV/0!</v>
      </c>
      <c r="D26" s="886">
        <v>248</v>
      </c>
      <c r="E26" s="299">
        <f>SUM(D26/D32)</f>
        <v>1.7994485560876506E-2</v>
      </c>
      <c r="F26" s="727">
        <v>300</v>
      </c>
      <c r="G26" s="299">
        <f>SUM(F26/F32)</f>
        <v>2.0702505003105377E-2</v>
      </c>
      <c r="H26" s="886">
        <v>204</v>
      </c>
      <c r="I26" s="299">
        <f>SUM(H26/H32)</f>
        <v>1.3664679482885659E-2</v>
      </c>
    </row>
    <row r="27" spans="1:9" x14ac:dyDescent="0.25">
      <c r="A27" s="109" t="s">
        <v>143</v>
      </c>
      <c r="B27" s="886"/>
      <c r="C27" s="299" t="e">
        <f>SUM(B27/B32)</f>
        <v>#DIV/0!</v>
      </c>
      <c r="D27" s="886">
        <v>4235</v>
      </c>
      <c r="E27" s="299">
        <f>SUM(D27/D32)</f>
        <v>0.30728486431577418</v>
      </c>
      <c r="F27" s="727">
        <v>4613</v>
      </c>
      <c r="G27" s="299">
        <f>SUM(F27/F32)</f>
        <v>0.31833551859775033</v>
      </c>
      <c r="H27" s="886">
        <v>4476</v>
      </c>
      <c r="I27" s="299">
        <f>SUM(H27/H32)</f>
        <v>0.29981914394802062</v>
      </c>
    </row>
    <row r="28" spans="1:9" x14ac:dyDescent="0.25">
      <c r="A28" s="109" t="s">
        <v>337</v>
      </c>
      <c r="B28" s="886"/>
      <c r="C28" s="299" t="e">
        <f>SUM(B28/B32)</f>
        <v>#DIV/0!</v>
      </c>
      <c r="D28" s="886">
        <v>0</v>
      </c>
      <c r="E28" s="299">
        <f>SUM(D28/D32)</f>
        <v>0</v>
      </c>
      <c r="F28" s="727">
        <v>23</v>
      </c>
      <c r="G28" s="299">
        <v>1E-3</v>
      </c>
      <c r="H28" s="886">
        <v>0</v>
      </c>
      <c r="I28" s="299">
        <f>SUM(H28/H32)</f>
        <v>0</v>
      </c>
    </row>
    <row r="29" spans="1:9" x14ac:dyDescent="0.25">
      <c r="A29" s="109" t="s">
        <v>137</v>
      </c>
      <c r="B29" s="886"/>
      <c r="C29" s="299" t="e">
        <f>SUM(B29/B32)</f>
        <v>#DIV/0!</v>
      </c>
      <c r="D29" s="886">
        <v>1423</v>
      </c>
      <c r="E29" s="299">
        <f>SUM(D29/D32)</f>
        <v>0.10325061674648092</v>
      </c>
      <c r="F29" s="727">
        <v>1084</v>
      </c>
      <c r="G29" s="299">
        <f>SUM(F29/F32)</f>
        <v>7.4805051411220763E-2</v>
      </c>
      <c r="H29" s="886">
        <v>1544</v>
      </c>
      <c r="I29" s="299">
        <f>SUM(H29/H32)</f>
        <v>0.10342286824301694</v>
      </c>
    </row>
    <row r="30" spans="1:9" x14ac:dyDescent="0.25">
      <c r="A30" s="109" t="s">
        <v>144</v>
      </c>
      <c r="B30" s="886"/>
      <c r="C30" s="299" t="e">
        <f>SUM(B30/B32)</f>
        <v>#DIV/0!</v>
      </c>
      <c r="D30" s="886">
        <v>46</v>
      </c>
      <c r="E30" s="299">
        <f>SUM(D30/D32)</f>
        <v>3.337686837904513E-3</v>
      </c>
      <c r="F30" s="727">
        <v>55</v>
      </c>
      <c r="G30" s="299">
        <f>SUM(F30/F32)</f>
        <v>3.7954592505693189E-3</v>
      </c>
      <c r="H30" s="886">
        <v>51</v>
      </c>
      <c r="I30" s="299">
        <f>SUM(H30/H32)</f>
        <v>3.4161698707214148E-3</v>
      </c>
    </row>
    <row r="31" spans="1:9" ht="15.75" thickBot="1" x14ac:dyDescent="0.3">
      <c r="A31" s="110" t="s">
        <v>338</v>
      </c>
      <c r="B31" s="386"/>
      <c r="C31" s="300" t="e">
        <f>SUM(B31/B32)</f>
        <v>#DIV/0!</v>
      </c>
      <c r="D31" s="386">
        <v>609</v>
      </c>
      <c r="E31" s="300">
        <f>SUM(D31/D32)</f>
        <v>4.4188071397474965E-2</v>
      </c>
      <c r="F31" s="386">
        <v>829</v>
      </c>
      <c r="G31" s="300">
        <v>5.8000000000000003E-2</v>
      </c>
      <c r="H31" s="386">
        <v>782</v>
      </c>
      <c r="I31" s="300">
        <f>SUM(H31/H32)</f>
        <v>5.2381271351061694E-2</v>
      </c>
    </row>
    <row r="32" spans="1:9" ht="16.5" thickTop="1" thickBot="1" x14ac:dyDescent="0.3">
      <c r="A32" s="40" t="s">
        <v>257</v>
      </c>
      <c r="B32" s="119">
        <f t="shared" ref="B32:I32" si="1">SUM(B25:B31)</f>
        <v>0</v>
      </c>
      <c r="C32" s="243" t="e">
        <f t="shared" si="1"/>
        <v>#DIV/0!</v>
      </c>
      <c r="D32" s="119">
        <f t="shared" si="1"/>
        <v>13782</v>
      </c>
      <c r="E32" s="243">
        <f t="shared" si="1"/>
        <v>1.001055724858511</v>
      </c>
      <c r="F32" s="119">
        <f t="shared" si="1"/>
        <v>14491</v>
      </c>
      <c r="G32" s="243">
        <f t="shared" si="1"/>
        <v>0.99963853426264582</v>
      </c>
      <c r="H32" s="119">
        <f t="shared" si="1"/>
        <v>14929</v>
      </c>
      <c r="I32" s="243">
        <f t="shared" si="1"/>
        <v>1</v>
      </c>
    </row>
    <row r="33" spans="1:10" ht="5.25" customHeight="1" thickBot="1" x14ac:dyDescent="0.3">
      <c r="A33" s="94"/>
      <c r="B33" s="93"/>
      <c r="C33" s="93"/>
      <c r="D33" s="93"/>
      <c r="E33" s="93"/>
      <c r="F33" s="93"/>
      <c r="G33" s="93"/>
      <c r="H33" s="93"/>
      <c r="I33" s="94"/>
    </row>
    <row r="34" spans="1:10" ht="15.75" thickBot="1" x14ac:dyDescent="0.3">
      <c r="A34" s="1119" t="s">
        <v>531</v>
      </c>
      <c r="B34" s="1120"/>
      <c r="C34" s="1120"/>
      <c r="D34" s="1120"/>
      <c r="E34" s="1120"/>
      <c r="F34" s="1120"/>
      <c r="G34" s="1120"/>
      <c r="H34" s="881"/>
      <c r="I34" s="881"/>
    </row>
    <row r="35" spans="1:10" x14ac:dyDescent="0.25">
      <c r="A35" s="102" t="s">
        <v>424</v>
      </c>
      <c r="B35" s="447"/>
      <c r="C35" s="298" t="e">
        <f>SUM(B35/B39)</f>
        <v>#DIV/0!</v>
      </c>
      <c r="D35" s="447">
        <v>616</v>
      </c>
      <c r="E35" s="298">
        <f>SUM(D35/D39)</f>
        <v>4.469598026411261E-2</v>
      </c>
      <c r="F35" s="447">
        <v>678</v>
      </c>
      <c r="G35" s="298">
        <f>SUM(F35/F39)</f>
        <v>4.6787661307018148E-2</v>
      </c>
      <c r="H35" s="447">
        <v>704</v>
      </c>
      <c r="I35" s="298">
        <f>SUM(H35/H39)</f>
        <v>4.715654096054659E-2</v>
      </c>
    </row>
    <row r="36" spans="1:10" x14ac:dyDescent="0.25">
      <c r="A36" s="103" t="s">
        <v>342</v>
      </c>
      <c r="B36" s="886"/>
      <c r="C36" s="299" t="e">
        <f>SUM(B36/B39)</f>
        <v>#DIV/0!</v>
      </c>
      <c r="D36" s="886">
        <v>6194</v>
      </c>
      <c r="E36" s="299">
        <f>SUM(D36/D39)</f>
        <v>0.44942678856479468</v>
      </c>
      <c r="F36" s="727">
        <v>6182</v>
      </c>
      <c r="G36" s="299">
        <f>SUM(F36/F39)</f>
        <v>0.42660961976399142</v>
      </c>
      <c r="H36" s="886">
        <v>6304</v>
      </c>
      <c r="I36" s="299">
        <f>SUM(H36/H39)</f>
        <v>0.42226538951034898</v>
      </c>
    </row>
    <row r="37" spans="1:10" x14ac:dyDescent="0.25">
      <c r="A37" s="103" t="s">
        <v>343</v>
      </c>
      <c r="B37" s="886"/>
      <c r="C37" s="299" t="e">
        <f>SUM(B37/B39)</f>
        <v>#DIV/0!</v>
      </c>
      <c r="D37" s="886">
        <v>3716</v>
      </c>
      <c r="E37" s="299">
        <f>SUM(D37/D39)</f>
        <v>0.26962704977506891</v>
      </c>
      <c r="F37" s="727">
        <v>4189</v>
      </c>
      <c r="G37" s="299">
        <f>SUM(F37/F39)</f>
        <v>0.28907597819336139</v>
      </c>
      <c r="H37" s="886">
        <v>4293</v>
      </c>
      <c r="I37" s="299">
        <f>SUM(H37/H39)</f>
        <v>0.28756112264719674</v>
      </c>
    </row>
    <row r="38" spans="1:10" ht="15.75" thickBot="1" x14ac:dyDescent="0.3">
      <c r="A38" s="121" t="s">
        <v>347</v>
      </c>
      <c r="B38" s="386"/>
      <c r="C38" s="300" t="e">
        <f>SUM(B38/B39)</f>
        <v>#DIV/0!</v>
      </c>
      <c r="D38" s="386">
        <v>3256</v>
      </c>
      <c r="E38" s="300">
        <f>SUM(D38/D39)</f>
        <v>0.2362501813960238</v>
      </c>
      <c r="F38" s="386">
        <v>3442</v>
      </c>
      <c r="G38" s="300">
        <v>0.23699999999999999</v>
      </c>
      <c r="H38" s="386">
        <v>3628</v>
      </c>
      <c r="I38" s="300">
        <f>SUM(H38/H39)</f>
        <v>0.2430169468819077</v>
      </c>
    </row>
    <row r="39" spans="1:10" ht="16.5" thickTop="1" thickBot="1" x14ac:dyDescent="0.3">
      <c r="A39" s="40" t="s">
        <v>257</v>
      </c>
      <c r="B39" s="119">
        <f t="shared" ref="B39:I39" si="2">SUM(B35:B38)</f>
        <v>0</v>
      </c>
      <c r="C39" s="243" t="e">
        <f t="shared" si="2"/>
        <v>#DIV/0!</v>
      </c>
      <c r="D39" s="119">
        <f t="shared" si="2"/>
        <v>13782</v>
      </c>
      <c r="E39" s="243">
        <f t="shared" si="2"/>
        <v>1</v>
      </c>
      <c r="F39" s="119">
        <f t="shared" si="2"/>
        <v>14491</v>
      </c>
      <c r="G39" s="243">
        <f t="shared" si="2"/>
        <v>0.99947325926437103</v>
      </c>
      <c r="H39" s="119">
        <f t="shared" si="2"/>
        <v>14929</v>
      </c>
      <c r="I39" s="243">
        <f t="shared" si="2"/>
        <v>1</v>
      </c>
    </row>
    <row r="40" spans="1:10" x14ac:dyDescent="0.25">
      <c r="A40" s="102" t="s">
        <v>348</v>
      </c>
      <c r="B40" s="1195"/>
      <c r="C40" s="1196"/>
      <c r="D40" s="1195">
        <v>2.98</v>
      </c>
      <c r="E40" s="1196"/>
      <c r="F40" s="1195">
        <v>4.04</v>
      </c>
      <c r="G40" s="1196"/>
      <c r="H40" s="1203">
        <v>2.6</v>
      </c>
      <c r="I40" s="1204"/>
    </row>
    <row r="41" spans="1:10" x14ac:dyDescent="0.25">
      <c r="A41" s="106" t="s">
        <v>157</v>
      </c>
      <c r="B41" s="1197"/>
      <c r="C41" s="1198"/>
      <c r="D41" s="1197">
        <v>2</v>
      </c>
      <c r="E41" s="1198"/>
      <c r="F41" s="1197">
        <v>3</v>
      </c>
      <c r="G41" s="1198"/>
      <c r="H41" s="1197">
        <v>2</v>
      </c>
      <c r="I41" s="1198"/>
    </row>
    <row r="42" spans="1:10" x14ac:dyDescent="0.25">
      <c r="A42" s="103" t="s">
        <v>349</v>
      </c>
      <c r="B42" s="1197"/>
      <c r="C42" s="1198"/>
      <c r="D42" s="1197">
        <v>1</v>
      </c>
      <c r="E42" s="1198"/>
      <c r="F42" s="1197">
        <v>1</v>
      </c>
      <c r="G42" s="1198"/>
      <c r="H42" s="1197">
        <v>1</v>
      </c>
      <c r="I42" s="1198"/>
    </row>
    <row r="43" spans="1:10" ht="15.75" thickBot="1" x14ac:dyDescent="0.3">
      <c r="A43" s="107" t="s">
        <v>616</v>
      </c>
      <c r="B43" s="1193"/>
      <c r="C43" s="1194"/>
      <c r="D43" s="1193">
        <v>58</v>
      </c>
      <c r="E43" s="1194"/>
      <c r="F43" s="1193">
        <v>58</v>
      </c>
      <c r="G43" s="1194"/>
      <c r="H43" s="1193">
        <v>61</v>
      </c>
      <c r="I43" s="1194"/>
    </row>
    <row r="44" spans="1:10" s="301" customFormat="1" ht="17.25" customHeight="1" x14ac:dyDescent="0.25">
      <c r="A44" s="1183" t="s">
        <v>618</v>
      </c>
      <c r="B44" s="1183"/>
      <c r="C44" s="1183"/>
      <c r="D44" s="1183"/>
      <c r="E44" s="1183"/>
      <c r="F44" s="1183"/>
      <c r="G44" s="1183"/>
      <c r="H44" s="884"/>
      <c r="I44" s="884"/>
    </row>
    <row r="45" spans="1:10" s="301" customFormat="1" ht="17.25" customHeight="1" thickBot="1" x14ac:dyDescent="0.3">
      <c r="A45" s="1060"/>
      <c r="B45" s="1060"/>
      <c r="C45" s="1060"/>
      <c r="D45" s="1060"/>
      <c r="E45" s="1063"/>
      <c r="F45" s="1060"/>
      <c r="G45" s="1060"/>
      <c r="H45" s="1060"/>
      <c r="I45" s="1060"/>
    </row>
    <row r="46" spans="1:10" ht="27" customHeight="1" thickBot="1" x14ac:dyDescent="0.35">
      <c r="A46" s="1191" t="s">
        <v>261</v>
      </c>
      <c r="B46" s="1192"/>
      <c r="C46" s="1192"/>
      <c r="D46" s="1192"/>
      <c r="E46" s="1192"/>
      <c r="F46" s="1192"/>
      <c r="G46" s="1192"/>
      <c r="H46" s="906"/>
      <c r="I46" s="906"/>
      <c r="J46" s="34"/>
    </row>
    <row r="47" spans="1:10" ht="15.75" thickBot="1" x14ac:dyDescent="0.3">
      <c r="A47" s="730"/>
      <c r="B47" s="1184" t="s">
        <v>462</v>
      </c>
      <c r="C47" s="1185"/>
      <c r="D47" s="1184" t="s">
        <v>549</v>
      </c>
      <c r="E47" s="1185"/>
      <c r="F47" s="1184" t="s">
        <v>462</v>
      </c>
      <c r="G47" s="1185"/>
      <c r="H47" s="1184" t="s">
        <v>281</v>
      </c>
      <c r="I47" s="1185"/>
    </row>
    <row r="48" spans="1:10" ht="15.75" thickBot="1" x14ac:dyDescent="0.3">
      <c r="A48" s="302"/>
      <c r="B48" s="90" t="s">
        <v>58</v>
      </c>
      <c r="C48" s="91" t="s">
        <v>134</v>
      </c>
      <c r="D48" s="90" t="s">
        <v>58</v>
      </c>
      <c r="E48" s="91" t="s">
        <v>134</v>
      </c>
      <c r="F48" s="90" t="s">
        <v>58</v>
      </c>
      <c r="G48" s="91" t="s">
        <v>134</v>
      </c>
      <c r="H48" s="92" t="s">
        <v>58</v>
      </c>
      <c r="I48" s="92" t="s">
        <v>134</v>
      </c>
    </row>
    <row r="49" spans="1:9" ht="15.75" customHeight="1" thickBot="1" x14ac:dyDescent="0.3">
      <c r="A49" s="1181" t="s">
        <v>628</v>
      </c>
      <c r="B49" s="1120"/>
      <c r="C49" s="1120"/>
      <c r="D49" s="1120"/>
      <c r="E49" s="1120"/>
      <c r="F49" s="1120"/>
      <c r="G49" s="1120"/>
      <c r="H49" s="881"/>
      <c r="I49" s="881"/>
    </row>
    <row r="50" spans="1:9" x14ac:dyDescent="0.25">
      <c r="A50" s="112" t="s">
        <v>252</v>
      </c>
      <c r="B50" s="447"/>
      <c r="C50" s="900" t="e">
        <f>SUM(B50/B57)</f>
        <v>#DIV/0!</v>
      </c>
      <c r="D50" s="447">
        <v>5138</v>
      </c>
      <c r="E50" s="900">
        <f>SUM(D50/D57)</f>
        <v>0.39550458009391115</v>
      </c>
      <c r="F50" s="447">
        <v>5574</v>
      </c>
      <c r="G50" s="298">
        <f>SUM(F50/F57)</f>
        <v>0.4077542062911485</v>
      </c>
      <c r="H50" s="447">
        <v>6512</v>
      </c>
      <c r="I50" s="298">
        <f>SUM(H50/H57)</f>
        <v>0.46233581824636139</v>
      </c>
    </row>
    <row r="51" spans="1:9" x14ac:dyDescent="0.25">
      <c r="A51" s="109" t="s">
        <v>253</v>
      </c>
      <c r="B51" s="886"/>
      <c r="C51" s="901" t="e">
        <f>SUM(B51/B57)</f>
        <v>#DIV/0!</v>
      </c>
      <c r="D51" s="886">
        <v>2487</v>
      </c>
      <c r="E51" s="901">
        <f>SUM(D51/D57)</f>
        <v>0.19144022785005002</v>
      </c>
      <c r="F51" s="727">
        <v>1506</v>
      </c>
      <c r="G51" s="299">
        <f>SUM(F51/F57)</f>
        <v>0.11016825164594002</v>
      </c>
      <c r="H51" s="886">
        <v>1740</v>
      </c>
      <c r="I51" s="299">
        <f>SUM(H51/H57)</f>
        <v>0.1235356762513312</v>
      </c>
    </row>
    <row r="52" spans="1:9" x14ac:dyDescent="0.25">
      <c r="A52" s="109" t="s">
        <v>254</v>
      </c>
      <c r="B52" s="886"/>
      <c r="C52" s="901" t="e">
        <f>SUM(B52/B57)</f>
        <v>#DIV/0!</v>
      </c>
      <c r="D52" s="886">
        <v>4473</v>
      </c>
      <c r="E52" s="901">
        <f>SUM(D52/D57)</f>
        <v>0.34431529520437226</v>
      </c>
      <c r="F52" s="727">
        <v>4207</v>
      </c>
      <c r="G52" s="299">
        <f>SUM(F52/F57)</f>
        <v>0.30775420629114852</v>
      </c>
      <c r="H52" s="886">
        <v>3477</v>
      </c>
      <c r="I52" s="299">
        <f>SUM(H52/H57)</f>
        <v>0.24685835995740149</v>
      </c>
    </row>
    <row r="53" spans="1:9" x14ac:dyDescent="0.25">
      <c r="A53" s="109" t="s">
        <v>255</v>
      </c>
      <c r="B53" s="886"/>
      <c r="C53" s="901" t="e">
        <f>SUM(B53/B57)</f>
        <v>#DIV/0!</v>
      </c>
      <c r="D53" s="886">
        <v>169</v>
      </c>
      <c r="E53" s="901">
        <f>SUM(D53/D57)</f>
        <v>1.3009006235085829E-2</v>
      </c>
      <c r="F53" s="727">
        <v>2066</v>
      </c>
      <c r="G53" s="299">
        <f>SUM(F53/F57)</f>
        <v>0.15113386978785662</v>
      </c>
      <c r="H53" s="886">
        <v>1863</v>
      </c>
      <c r="I53" s="299">
        <f>SUM(H53/H57)</f>
        <v>0.13226837060702876</v>
      </c>
    </row>
    <row r="54" spans="1:9" x14ac:dyDescent="0.25">
      <c r="A54" s="109" t="s">
        <v>418</v>
      </c>
      <c r="B54" s="886"/>
      <c r="C54" s="901" t="e">
        <f>SUM(B54/B57)</f>
        <v>#DIV/0!</v>
      </c>
      <c r="D54" s="886">
        <v>35</v>
      </c>
      <c r="E54" s="901">
        <f>SUM(D54/D57)</f>
        <v>2.6941728889231008E-3</v>
      </c>
      <c r="F54" s="727">
        <v>49</v>
      </c>
      <c r="G54" s="299">
        <f>SUM(F54/F57)</f>
        <v>3.584491587417703E-3</v>
      </c>
      <c r="H54" s="886">
        <v>67</v>
      </c>
      <c r="I54" s="299">
        <f>SUM(H54/H57)</f>
        <v>4.7568335108271213E-3</v>
      </c>
    </row>
    <row r="55" spans="1:9" x14ac:dyDescent="0.25">
      <c r="A55" s="109" t="s">
        <v>256</v>
      </c>
      <c r="B55" s="886"/>
      <c r="C55" s="901" t="e">
        <f>SUM(B55/B57)</f>
        <v>#DIV/0!</v>
      </c>
      <c r="D55" s="886">
        <v>3</v>
      </c>
      <c r="E55" s="901">
        <f>SUM(D55/D57)</f>
        <v>2.3092910476483718E-4</v>
      </c>
      <c r="F55" s="727">
        <v>2</v>
      </c>
      <c r="G55" s="299">
        <f>SUM(F55/F57)</f>
        <v>1.463057790782736E-4</v>
      </c>
      <c r="H55" s="886">
        <v>4</v>
      </c>
      <c r="I55" s="299">
        <f>SUM(H55/H57)</f>
        <v>2.8399006034788784E-4</v>
      </c>
    </row>
    <row r="56" spans="1:9" ht="15.75" thickBot="1" x14ac:dyDescent="0.3">
      <c r="A56" s="110" t="s">
        <v>130</v>
      </c>
      <c r="B56" s="386"/>
      <c r="C56" s="899" t="e">
        <f>SUM(B56/B57)</f>
        <v>#DIV/0!</v>
      </c>
      <c r="D56" s="386">
        <v>686</v>
      </c>
      <c r="E56" s="899">
        <f>SUM(D56/D57)</f>
        <v>5.2805788622892771E-2</v>
      </c>
      <c r="F56" s="386">
        <v>266</v>
      </c>
      <c r="G56" s="300">
        <f>SUM(F56/F57)</f>
        <v>1.9458668617410389E-2</v>
      </c>
      <c r="H56" s="386">
        <v>422</v>
      </c>
      <c r="I56" s="300">
        <f>SUM(H56/H57)</f>
        <v>2.9960951366702165E-2</v>
      </c>
    </row>
    <row r="57" spans="1:9" ht="16.5" thickTop="1" thickBot="1" x14ac:dyDescent="0.3">
      <c r="A57" s="40" t="s">
        <v>257</v>
      </c>
      <c r="B57" s="119">
        <f t="shared" ref="B57:I57" si="3">SUM(B50:B56)</f>
        <v>0</v>
      </c>
      <c r="C57" s="243" t="e">
        <f t="shared" si="3"/>
        <v>#DIV/0!</v>
      </c>
      <c r="D57" s="119">
        <f t="shared" si="3"/>
        <v>12991</v>
      </c>
      <c r="E57" s="243">
        <f t="shared" si="3"/>
        <v>1</v>
      </c>
      <c r="F57" s="119">
        <f t="shared" si="3"/>
        <v>13670</v>
      </c>
      <c r="G57" s="243">
        <f t="shared" si="3"/>
        <v>0.99999999999999989</v>
      </c>
      <c r="H57" s="119">
        <f t="shared" si="3"/>
        <v>14085</v>
      </c>
      <c r="I57" s="243">
        <f t="shared" si="3"/>
        <v>1</v>
      </c>
    </row>
    <row r="58" spans="1:9" ht="5.25" customHeight="1" thickBot="1" x14ac:dyDescent="0.3">
      <c r="A58" s="865"/>
      <c r="B58" s="93"/>
      <c r="C58" s="93"/>
      <c r="D58" s="93"/>
      <c r="E58" s="93"/>
      <c r="F58" s="93"/>
      <c r="G58" s="93"/>
      <c r="H58" s="93"/>
      <c r="I58" s="865"/>
    </row>
    <row r="59" spans="1:9" s="217" customFormat="1" ht="15.75" customHeight="1" thickBot="1" x14ac:dyDescent="0.3">
      <c r="A59" s="303"/>
      <c r="B59" s="1184" t="s">
        <v>276</v>
      </c>
      <c r="C59" s="1185"/>
      <c r="D59" s="1184" t="s">
        <v>557</v>
      </c>
      <c r="E59" s="1185"/>
      <c r="F59" s="1184" t="s">
        <v>276</v>
      </c>
      <c r="G59" s="1185"/>
      <c r="H59" s="1184" t="s">
        <v>277</v>
      </c>
      <c r="I59" s="1185"/>
    </row>
    <row r="60" spans="1:9" ht="15.75" thickBot="1" x14ac:dyDescent="0.3">
      <c r="A60" s="1181" t="s">
        <v>619</v>
      </c>
      <c r="B60" s="1120"/>
      <c r="C60" s="1120"/>
      <c r="D60" s="1120"/>
      <c r="E60" s="1120"/>
      <c r="F60" s="1120"/>
      <c r="G60" s="1120"/>
      <c r="H60" s="881"/>
      <c r="I60" s="881"/>
    </row>
    <row r="61" spans="1:9" x14ac:dyDescent="0.25">
      <c r="A61" s="736" t="s">
        <v>419</v>
      </c>
      <c r="B61" s="447"/>
      <c r="C61" s="298" t="e">
        <f>SUM(B61/B69)</f>
        <v>#DIV/0!</v>
      </c>
      <c r="D61" s="447">
        <v>0</v>
      </c>
      <c r="E61" s="298">
        <f>SUM(D61/D69)</f>
        <v>0</v>
      </c>
      <c r="F61" s="447">
        <v>0</v>
      </c>
      <c r="G61" s="298">
        <f>SUM(F61/F69)</f>
        <v>0</v>
      </c>
      <c r="H61" s="447">
        <v>3</v>
      </c>
      <c r="I61" s="298">
        <f>SUM(H61/H69)</f>
        <v>6.4935064935064939E-3</v>
      </c>
    </row>
    <row r="62" spans="1:9" x14ac:dyDescent="0.25">
      <c r="A62" s="103" t="s">
        <v>420</v>
      </c>
      <c r="B62" s="886"/>
      <c r="C62" s="299" t="e">
        <f>SUM(B62/B69)</f>
        <v>#DIV/0!</v>
      </c>
      <c r="D62" s="886">
        <v>1</v>
      </c>
      <c r="E62" s="299">
        <f>SUM(D62/D69)</f>
        <v>4.807692307692308E-3</v>
      </c>
      <c r="F62" s="735">
        <v>3</v>
      </c>
      <c r="G62" s="299">
        <f>SUM(F62/F69)</f>
        <v>7.7720207253886009E-3</v>
      </c>
      <c r="H62" s="1199">
        <v>40</v>
      </c>
      <c r="I62" s="1201">
        <f>SUM(H62/H69)</f>
        <v>8.6580086580086577E-2</v>
      </c>
    </row>
    <row r="63" spans="1:9" x14ac:dyDescent="0.25">
      <c r="A63" s="103" t="s">
        <v>421</v>
      </c>
      <c r="B63" s="886"/>
      <c r="C63" s="299" t="e">
        <f>SUM(B63/B69)</f>
        <v>#DIV/0!</v>
      </c>
      <c r="D63" s="886">
        <v>8</v>
      </c>
      <c r="E63" s="299">
        <f>SUM(D63/D69)</f>
        <v>3.8461538461538464E-2</v>
      </c>
      <c r="F63" s="735">
        <v>21</v>
      </c>
      <c r="G63" s="299">
        <f>SUM(F63/F69)</f>
        <v>5.4404145077720206E-2</v>
      </c>
      <c r="H63" s="1200"/>
      <c r="I63" s="1202"/>
    </row>
    <row r="64" spans="1:9" s="33" customFormat="1" x14ac:dyDescent="0.25">
      <c r="A64" s="103" t="s">
        <v>422</v>
      </c>
      <c r="B64" s="886"/>
      <c r="C64" s="299" t="e">
        <f>SUM(B64/B69)</f>
        <v>#DIV/0!</v>
      </c>
      <c r="D64" s="886">
        <v>22</v>
      </c>
      <c r="E64" s="299">
        <f>SUM(D64/D69)</f>
        <v>0.10576923076923077</v>
      </c>
      <c r="F64" s="735">
        <v>32</v>
      </c>
      <c r="G64" s="299">
        <f>SUM(F64/F69)</f>
        <v>8.2901554404145081E-2</v>
      </c>
      <c r="H64" s="1199">
        <v>96</v>
      </c>
      <c r="I64" s="1201">
        <f>SUM(H64/H69)</f>
        <v>0.20779220779220781</v>
      </c>
    </row>
    <row r="65" spans="1:9" x14ac:dyDescent="0.25">
      <c r="A65" s="103" t="s">
        <v>423</v>
      </c>
      <c r="B65" s="886"/>
      <c r="C65" s="299" t="e">
        <f>SUM(B65/B69)</f>
        <v>#DIV/0!</v>
      </c>
      <c r="D65" s="886">
        <v>18</v>
      </c>
      <c r="E65" s="299">
        <v>8.5999999999999993E-2</v>
      </c>
      <c r="F65" s="735">
        <v>49</v>
      </c>
      <c r="G65" s="299">
        <f>SUM(F65/F69)</f>
        <v>0.12694300518134716</v>
      </c>
      <c r="H65" s="1200"/>
      <c r="I65" s="1202"/>
    </row>
    <row r="66" spans="1:9" x14ac:dyDescent="0.25">
      <c r="A66" s="103" t="s">
        <v>258</v>
      </c>
      <c r="B66" s="886"/>
      <c r="C66" s="299" t="e">
        <f>SUM(B66/B69)</f>
        <v>#DIV/0!</v>
      </c>
      <c r="D66" s="886">
        <v>85</v>
      </c>
      <c r="E66" s="299">
        <f>SUM(D66/D69)</f>
        <v>0.40865384615384615</v>
      </c>
      <c r="F66" s="735">
        <v>147</v>
      </c>
      <c r="G66" s="299">
        <f>SUM(F66/F69)</f>
        <v>0.38082901554404147</v>
      </c>
      <c r="H66" s="1199">
        <v>298</v>
      </c>
      <c r="I66" s="1201">
        <f>SUM(H66/H69)</f>
        <v>0.64502164502164505</v>
      </c>
    </row>
    <row r="67" spans="1:9" x14ac:dyDescent="0.25">
      <c r="A67" s="103" t="s">
        <v>259</v>
      </c>
      <c r="B67" s="886"/>
      <c r="C67" s="299" t="e">
        <f>SUM(B67/B69)</f>
        <v>#DIV/0!</v>
      </c>
      <c r="D67" s="886">
        <v>70</v>
      </c>
      <c r="E67" s="299">
        <f>SUM(D67/D69)</f>
        <v>0.33653846153846156</v>
      </c>
      <c r="F67" s="735">
        <v>126</v>
      </c>
      <c r="G67" s="299">
        <f>SUM(F67/F69)</f>
        <v>0.32642487046632124</v>
      </c>
      <c r="H67" s="1200"/>
      <c r="I67" s="1202"/>
    </row>
    <row r="68" spans="1:9" ht="15.75" thickBot="1" x14ac:dyDescent="0.3">
      <c r="A68" s="104" t="s">
        <v>260</v>
      </c>
      <c r="B68" s="386"/>
      <c r="C68" s="899" t="e">
        <f>SUM(B68/B69)</f>
        <v>#DIV/0!</v>
      </c>
      <c r="D68" s="386">
        <v>4</v>
      </c>
      <c r="E68" s="899">
        <f>SUM(D68/D69)</f>
        <v>1.9230769230769232E-2</v>
      </c>
      <c r="F68" s="386">
        <v>8</v>
      </c>
      <c r="G68" s="300">
        <f>SUM(F68/F69)</f>
        <v>2.072538860103627E-2</v>
      </c>
      <c r="H68" s="386">
        <v>25</v>
      </c>
      <c r="I68" s="300">
        <f>SUM(H68/H69)</f>
        <v>5.4112554112554112E-2</v>
      </c>
    </row>
    <row r="69" spans="1:9" ht="16.5" thickTop="1" thickBot="1" x14ac:dyDescent="0.3">
      <c r="A69" s="40" t="s">
        <v>135</v>
      </c>
      <c r="B69" s="119">
        <f t="shared" ref="B69:H69" si="4">SUM(B61:B68)</f>
        <v>0</v>
      </c>
      <c r="C69" s="243" t="e">
        <f t="shared" si="4"/>
        <v>#DIV/0!</v>
      </c>
      <c r="D69" s="119">
        <f t="shared" si="4"/>
        <v>208</v>
      </c>
      <c r="E69" s="243">
        <f t="shared" si="4"/>
        <v>0.99946153846153851</v>
      </c>
      <c r="F69" s="119">
        <f t="shared" si="4"/>
        <v>386</v>
      </c>
      <c r="G69" s="243">
        <f t="shared" si="4"/>
        <v>1.0000000000000002</v>
      </c>
      <c r="H69" s="119">
        <f t="shared" si="4"/>
        <v>462</v>
      </c>
      <c r="I69" s="243">
        <f>SUM(H69/H69)</f>
        <v>1</v>
      </c>
    </row>
    <row r="70" spans="1:9" s="217" customFormat="1" ht="5.25" customHeight="1" thickBot="1" x14ac:dyDescent="0.3">
      <c r="A70" s="865"/>
      <c r="B70" s="93"/>
      <c r="C70" s="93"/>
      <c r="D70" s="93"/>
      <c r="E70" s="93"/>
      <c r="F70" s="93"/>
      <c r="G70" s="93"/>
      <c r="H70" s="93"/>
      <c r="I70" s="865"/>
    </row>
    <row r="71" spans="1:9" s="217" customFormat="1" ht="15.75" thickBot="1" x14ac:dyDescent="0.3">
      <c r="A71" s="1181" t="s">
        <v>551</v>
      </c>
      <c r="B71" s="1120"/>
      <c r="C71" s="1120"/>
      <c r="D71" s="1120"/>
      <c r="E71" s="1120"/>
      <c r="F71" s="1120"/>
      <c r="G71" s="1120"/>
      <c r="H71" s="881"/>
      <c r="I71" s="881"/>
    </row>
    <row r="72" spans="1:9" s="217" customFormat="1" ht="15.75" thickBot="1" x14ac:dyDescent="0.3">
      <c r="A72" s="708"/>
      <c r="B72" s="1184" t="s">
        <v>462</v>
      </c>
      <c r="C72" s="1185"/>
      <c r="D72" s="1184" t="s">
        <v>585</v>
      </c>
      <c r="E72" s="1185"/>
      <c r="F72" s="1184" t="s">
        <v>462</v>
      </c>
      <c r="G72" s="1185"/>
      <c r="H72" s="1184" t="s">
        <v>281</v>
      </c>
      <c r="I72" s="1185"/>
    </row>
    <row r="73" spans="1:9" s="217" customFormat="1" ht="29.25" customHeight="1" thickBot="1" x14ac:dyDescent="0.3">
      <c r="A73" s="796" t="s">
        <v>463</v>
      </c>
      <c r="B73" s="455"/>
      <c r="C73" s="687"/>
      <c r="D73" s="455">
        <v>3081</v>
      </c>
      <c r="E73" s="687"/>
      <c r="F73" s="455">
        <v>3430</v>
      </c>
      <c r="G73" s="687"/>
      <c r="H73" s="455" t="s">
        <v>334</v>
      </c>
      <c r="I73" s="707" t="s">
        <v>334</v>
      </c>
    </row>
    <row r="74" spans="1:9" ht="5.25" customHeight="1" thickBot="1" x14ac:dyDescent="0.3">
      <c r="A74" s="865"/>
      <c r="B74" s="93"/>
      <c r="C74" s="93"/>
      <c r="D74" s="93"/>
      <c r="E74" s="93"/>
      <c r="F74" s="93"/>
      <c r="G74" s="93"/>
      <c r="H74" s="93"/>
      <c r="I74" s="865"/>
    </row>
    <row r="75" spans="1:9" ht="21" customHeight="1" thickBot="1" x14ac:dyDescent="0.3">
      <c r="A75" s="1181" t="s">
        <v>550</v>
      </c>
      <c r="B75" s="1120"/>
      <c r="C75" s="1120"/>
      <c r="D75" s="1120"/>
      <c r="E75" s="1120"/>
      <c r="F75" s="1120"/>
      <c r="G75" s="1182"/>
      <c r="H75" s="881"/>
      <c r="I75" s="881"/>
    </row>
    <row r="76" spans="1:9" s="217" customFormat="1" ht="15.75" thickBot="1" x14ac:dyDescent="0.3">
      <c r="A76" s="708"/>
      <c r="B76" s="1186" t="s">
        <v>462</v>
      </c>
      <c r="C76" s="1185"/>
      <c r="D76" s="1184" t="s">
        <v>585</v>
      </c>
      <c r="E76" s="1185"/>
      <c r="F76" s="1184" t="s">
        <v>462</v>
      </c>
      <c r="G76" s="1185"/>
      <c r="H76" s="1186" t="s">
        <v>281</v>
      </c>
      <c r="I76" s="1185"/>
    </row>
    <row r="77" spans="1:9" ht="21.75" customHeight="1" thickBot="1" x14ac:dyDescent="0.3">
      <c r="A77" s="1011"/>
      <c r="B77" s="1016" t="s">
        <v>468</v>
      </c>
      <c r="C77" s="1014" t="s">
        <v>464</v>
      </c>
      <c r="D77" s="1014" t="s">
        <v>468</v>
      </c>
      <c r="E77" s="1014" t="s">
        <v>627</v>
      </c>
      <c r="F77" s="1014" t="s">
        <v>468</v>
      </c>
      <c r="G77" s="1037" t="s">
        <v>627</v>
      </c>
      <c r="H77" s="1036" t="s">
        <v>468</v>
      </c>
      <c r="I77" s="718" t="s">
        <v>464</v>
      </c>
    </row>
    <row r="78" spans="1:9" s="217" customFormat="1" ht="28.5" thickTop="1" x14ac:dyDescent="0.25">
      <c r="A78" s="1017" t="s">
        <v>626</v>
      </c>
      <c r="B78" s="1018"/>
      <c r="C78" s="1019"/>
      <c r="D78" s="1027">
        <v>487</v>
      </c>
      <c r="E78" s="1042"/>
      <c r="F78" s="1027">
        <v>473</v>
      </c>
      <c r="G78" s="1043"/>
      <c r="H78" s="1009"/>
      <c r="I78" s="1004"/>
    </row>
    <row r="79" spans="1:9" s="217" customFormat="1" ht="28.5" customHeight="1" thickBot="1" x14ac:dyDescent="0.3">
      <c r="A79" s="1020" t="s">
        <v>625</v>
      </c>
      <c r="B79" s="1021"/>
      <c r="C79" s="1022"/>
      <c r="D79" s="1028">
        <f>SUM(D80-D78)</f>
        <v>348</v>
      </c>
      <c r="E79" s="1040"/>
      <c r="F79" s="1028">
        <f>SUM(F80-F78)</f>
        <v>415</v>
      </c>
      <c r="G79" s="1044"/>
      <c r="H79" s="1009"/>
      <c r="I79" s="1004"/>
    </row>
    <row r="80" spans="1:9" ht="29.25" customHeight="1" thickTop="1" thickBot="1" x14ac:dyDescent="0.3">
      <c r="A80" s="1024" t="s">
        <v>620</v>
      </c>
      <c r="B80" s="1010"/>
      <c r="C80" s="1006"/>
      <c r="D80" s="1039">
        <v>835</v>
      </c>
      <c r="E80" s="1045">
        <v>1671</v>
      </c>
      <c r="F80" s="1041">
        <v>888</v>
      </c>
      <c r="G80" s="1046">
        <v>1859</v>
      </c>
      <c r="H80" s="1010" t="s">
        <v>334</v>
      </c>
      <c r="I80" s="888" t="s">
        <v>334</v>
      </c>
    </row>
    <row r="81" spans="1:10" s="217" customFormat="1" ht="29.25" customHeight="1" thickBot="1" x14ac:dyDescent="0.3">
      <c r="A81" s="121" t="s">
        <v>584</v>
      </c>
      <c r="B81" s="1012">
        <f>SUM(B82-B80)</f>
        <v>0</v>
      </c>
      <c r="C81" s="547"/>
      <c r="D81" s="1005">
        <f>SUM(D82-D80)</f>
        <v>3408</v>
      </c>
      <c r="E81" s="1008">
        <v>7856</v>
      </c>
      <c r="F81" s="1005">
        <f>SUM(F82-F80)</f>
        <v>3561</v>
      </c>
      <c r="G81" s="1007">
        <v>8156</v>
      </c>
      <c r="H81" s="1012" t="s">
        <v>334</v>
      </c>
      <c r="I81" s="709">
        <v>10211</v>
      </c>
    </row>
    <row r="82" spans="1:10" ht="29.25" customHeight="1" thickTop="1" thickBot="1" x14ac:dyDescent="0.3">
      <c r="A82" s="38" t="s">
        <v>470</v>
      </c>
      <c r="B82" s="1013"/>
      <c r="C82" s="1006"/>
      <c r="D82" s="1015">
        <v>4243</v>
      </c>
      <c r="E82" s="1035">
        <f>SUM(E80:E81)</f>
        <v>9527</v>
      </c>
      <c r="F82" s="1054">
        <v>4449</v>
      </c>
      <c r="G82" s="1038">
        <f>SUM(G80:G81)</f>
        <v>10015</v>
      </c>
      <c r="H82" s="1013">
        <v>5213</v>
      </c>
      <c r="I82" s="456"/>
      <c r="J82" s="32"/>
    </row>
    <row r="83" spans="1:10" ht="15" hidden="1" customHeight="1" x14ac:dyDescent="0.25">
      <c r="A83" s="1179" t="s">
        <v>363</v>
      </c>
      <c r="B83" s="1179"/>
      <c r="C83" s="1179"/>
      <c r="D83" s="1179"/>
      <c r="E83" s="1179"/>
      <c r="F83" s="1179"/>
      <c r="G83" s="1179"/>
      <c r="H83" s="883"/>
      <c r="I83" s="883"/>
    </row>
    <row r="84" spans="1:10" hidden="1" x14ac:dyDescent="0.25">
      <c r="A84" s="1180"/>
      <c r="B84" s="1180"/>
      <c r="C84" s="1180"/>
      <c r="D84" s="1180"/>
      <c r="E84" s="1180"/>
      <c r="F84" s="1180"/>
      <c r="G84" s="1180"/>
      <c r="H84" s="883"/>
      <c r="I84" s="883"/>
    </row>
    <row r="85" spans="1:10" hidden="1" x14ac:dyDescent="0.25">
      <c r="A85" s="1187" t="s">
        <v>617</v>
      </c>
      <c r="B85" s="1187"/>
      <c r="C85" s="1187"/>
      <c r="D85" s="1187"/>
      <c r="E85" s="1187"/>
      <c r="F85" s="1187"/>
      <c r="G85" s="1187"/>
    </row>
    <row r="86" spans="1:10" ht="30" customHeight="1" x14ac:dyDescent="0.25">
      <c r="A86" s="1188" t="s">
        <v>630</v>
      </c>
      <c r="B86" s="1188"/>
      <c r="C86" s="1188"/>
      <c r="D86" s="1188"/>
      <c r="E86" s="1188"/>
      <c r="F86" s="1188"/>
      <c r="G86" s="1188"/>
      <c r="H86" s="883"/>
      <c r="I86" s="883"/>
    </row>
    <row r="87" spans="1:10" ht="18.75" customHeight="1" x14ac:dyDescent="0.25">
      <c r="A87" s="1064"/>
      <c r="B87" s="1064"/>
      <c r="C87" s="1064"/>
      <c r="D87" s="1064"/>
      <c r="E87" s="1063"/>
      <c r="F87" s="1064"/>
      <c r="G87" s="1064"/>
      <c r="H87" s="883"/>
      <c r="I87" s="883"/>
    </row>
    <row r="88" spans="1:10" x14ac:dyDescent="0.25">
      <c r="B88" s="697"/>
      <c r="F88" s="697"/>
    </row>
  </sheetData>
  <sheetProtection algorithmName="SHA-512" hashValue="nKmEKuxO7rRdVMPsQ5q6o/4/TaNJXyFGkulEaSFTUUrD/49f15XkoOP/QI9YLirEnIEVNVw2ZkQhS1Q1ahrbrg==" saltValue="9N+eZEHZ8hq+9TZ2+Cd8Wg==" spinCount="100000" sheet="1" objects="1" scenarios="1"/>
  <mergeCells count="62">
    <mergeCell ref="H76:I76"/>
    <mergeCell ref="D47:E47"/>
    <mergeCell ref="D59:E59"/>
    <mergeCell ref="D72:E72"/>
    <mergeCell ref="D76:E76"/>
    <mergeCell ref="H64:H65"/>
    <mergeCell ref="I64:I65"/>
    <mergeCell ref="H66:H67"/>
    <mergeCell ref="I66:I67"/>
    <mergeCell ref="H72:I72"/>
    <mergeCell ref="H47:I47"/>
    <mergeCell ref="H59:I59"/>
    <mergeCell ref="H62:H63"/>
    <mergeCell ref="I62:I63"/>
    <mergeCell ref="D43:E43"/>
    <mergeCell ref="B40:C40"/>
    <mergeCell ref="B41:C41"/>
    <mergeCell ref="B42:C42"/>
    <mergeCell ref="B43:C43"/>
    <mergeCell ref="H43:I43"/>
    <mergeCell ref="B2:C2"/>
    <mergeCell ref="H2:I2"/>
    <mergeCell ref="H6:H7"/>
    <mergeCell ref="I6:I7"/>
    <mergeCell ref="H8:H9"/>
    <mergeCell ref="I8:I9"/>
    <mergeCell ref="D2:E2"/>
    <mergeCell ref="H10:H11"/>
    <mergeCell ref="I10:I11"/>
    <mergeCell ref="H40:I40"/>
    <mergeCell ref="H41:I41"/>
    <mergeCell ref="H42:I42"/>
    <mergeCell ref="D40:E40"/>
    <mergeCell ref="D41:E41"/>
    <mergeCell ref="D42:E42"/>
    <mergeCell ref="A85:G85"/>
    <mergeCell ref="A86:G86"/>
    <mergeCell ref="A1:G1"/>
    <mergeCell ref="A34:G34"/>
    <mergeCell ref="A4:G4"/>
    <mergeCell ref="A15:G15"/>
    <mergeCell ref="A60:G60"/>
    <mergeCell ref="F47:G47"/>
    <mergeCell ref="A46:G46"/>
    <mergeCell ref="F43:G43"/>
    <mergeCell ref="F2:G2"/>
    <mergeCell ref="F40:G40"/>
    <mergeCell ref="F41:G41"/>
    <mergeCell ref="F42:G42"/>
    <mergeCell ref="A24:G24"/>
    <mergeCell ref="B47:C47"/>
    <mergeCell ref="A83:G84"/>
    <mergeCell ref="A75:G75"/>
    <mergeCell ref="A44:G44"/>
    <mergeCell ref="A49:G49"/>
    <mergeCell ref="F59:G59"/>
    <mergeCell ref="A71:G71"/>
    <mergeCell ref="F76:G76"/>
    <mergeCell ref="F72:G72"/>
    <mergeCell ref="B72:C72"/>
    <mergeCell ref="B76:C76"/>
    <mergeCell ref="B59:C59"/>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1, 2018 - December 31, 2018</oddHeader>
    <oddFooter>&amp;CPage &amp;P</oddFooter>
  </headerFooter>
  <ignoredErrors>
    <ignoredError sqref="D22:F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3"/>
  <sheetViews>
    <sheetView view="pageLayout" zoomScaleNormal="100" workbookViewId="0">
      <selection sqref="A1:I1"/>
    </sheetView>
  </sheetViews>
  <sheetFormatPr defaultRowHeight="15" x14ac:dyDescent="0.25"/>
  <cols>
    <col min="1" max="1" width="26.28515625" bestFit="1" customWidth="1"/>
    <col min="2" max="3" width="16.140625" style="217" hidden="1" customWidth="1"/>
    <col min="4" max="7" width="16.140625" style="217" customWidth="1"/>
    <col min="8" max="9" width="16.140625" style="217" hidden="1" customWidth="1"/>
  </cols>
  <sheetData>
    <row r="1" spans="1:13" ht="24" customHeight="1" thickBot="1" x14ac:dyDescent="0.35">
      <c r="A1" s="1206" t="s">
        <v>140</v>
      </c>
      <c r="B1" s="1207"/>
      <c r="C1" s="1207"/>
      <c r="D1" s="1207"/>
      <c r="E1" s="1207"/>
      <c r="F1" s="1207"/>
      <c r="G1" s="1207"/>
      <c r="H1" s="1207"/>
      <c r="I1" s="1207"/>
      <c r="J1" s="34"/>
      <c r="K1" s="34"/>
      <c r="L1" s="34"/>
      <c r="M1" s="34"/>
    </row>
    <row r="2" spans="1:13" ht="15.75" thickBot="1" x14ac:dyDescent="0.3">
      <c r="A2" s="141"/>
      <c r="B2" s="1184" t="s">
        <v>560</v>
      </c>
      <c r="C2" s="1185"/>
      <c r="D2" s="1184" t="s">
        <v>549</v>
      </c>
      <c r="E2" s="1185"/>
      <c r="F2" s="1184" t="s">
        <v>262</v>
      </c>
      <c r="G2" s="1185"/>
      <c r="H2" s="1184" t="s">
        <v>273</v>
      </c>
      <c r="I2" s="1185"/>
    </row>
    <row r="3" spans="1:13" ht="39.75" customHeight="1" thickBot="1" x14ac:dyDescent="0.3">
      <c r="A3" s="172"/>
      <c r="B3" s="92" t="s">
        <v>133</v>
      </c>
      <c r="C3" s="92" t="s">
        <v>134</v>
      </c>
      <c r="D3" s="92" t="s">
        <v>133</v>
      </c>
      <c r="E3" s="92" t="s">
        <v>134</v>
      </c>
      <c r="F3" s="115" t="s">
        <v>58</v>
      </c>
      <c r="G3" s="92" t="s">
        <v>134</v>
      </c>
      <c r="H3" s="92" t="s">
        <v>133</v>
      </c>
      <c r="I3" s="92" t="s">
        <v>134</v>
      </c>
    </row>
    <row r="4" spans="1:13" ht="15.75" thickBot="1" x14ac:dyDescent="0.3">
      <c r="A4" s="1119" t="s">
        <v>487</v>
      </c>
      <c r="B4" s="1127"/>
      <c r="C4" s="1127"/>
      <c r="D4" s="1127"/>
      <c r="E4" s="1127"/>
      <c r="F4" s="1127"/>
      <c r="G4" s="1127"/>
      <c r="H4" s="1127"/>
      <c r="I4" s="1127"/>
    </row>
    <row r="5" spans="1:13" ht="26.25" customHeight="1" x14ac:dyDescent="0.25">
      <c r="A5" s="102" t="s">
        <v>263</v>
      </c>
      <c r="B5" s="411"/>
      <c r="C5" s="242"/>
      <c r="D5" s="411">
        <v>13782</v>
      </c>
      <c r="E5" s="242"/>
      <c r="F5" s="457">
        <v>14491</v>
      </c>
      <c r="G5" s="242"/>
      <c r="H5" s="411">
        <v>14929</v>
      </c>
      <c r="I5" s="242"/>
    </row>
    <row r="6" spans="1:13" ht="26.25" customHeight="1" x14ac:dyDescent="0.25">
      <c r="A6" s="103" t="s">
        <v>362</v>
      </c>
      <c r="B6" s="414"/>
      <c r="C6" s="297" t="e">
        <f>B6/B5</f>
        <v>#DIV/0!</v>
      </c>
      <c r="D6" s="414">
        <v>13264</v>
      </c>
      <c r="E6" s="297">
        <f>D6/D5</f>
        <v>0.96241474386881443</v>
      </c>
      <c r="F6" s="458">
        <v>13931</v>
      </c>
      <c r="G6" s="294">
        <f>SUM(F6/F5)</f>
        <v>0.96135532399420331</v>
      </c>
      <c r="H6" s="414">
        <v>14434</v>
      </c>
      <c r="I6" s="297">
        <f>H6/H5</f>
        <v>0.96684305713711571</v>
      </c>
      <c r="J6" s="31"/>
    </row>
    <row r="7" spans="1:13" ht="26.25" customHeight="1" thickBot="1" x14ac:dyDescent="0.3">
      <c r="A7" s="105" t="s">
        <v>264</v>
      </c>
      <c r="B7" s="461"/>
      <c r="C7" s="296" t="e">
        <f>B7/B5</f>
        <v>#DIV/0!</v>
      </c>
      <c r="D7" s="461">
        <v>518</v>
      </c>
      <c r="E7" s="296">
        <f>D7/D5</f>
        <v>3.7585256131185601E-2</v>
      </c>
      <c r="F7" s="459">
        <v>560</v>
      </c>
      <c r="G7" s="295">
        <f>SUM(F7/F5)</f>
        <v>3.8644676005796699E-2</v>
      </c>
      <c r="H7" s="461">
        <v>495</v>
      </c>
      <c r="I7" s="296">
        <f>H7/H5</f>
        <v>3.3156942862884321E-2</v>
      </c>
      <c r="J7" s="35"/>
    </row>
    <row r="8" spans="1:13" ht="9.75" customHeight="1" thickBot="1" x14ac:dyDescent="0.3">
      <c r="A8" s="93"/>
      <c r="B8" s="462"/>
      <c r="C8" s="93"/>
      <c r="D8" s="462"/>
      <c r="E8" s="93"/>
      <c r="F8" s="93"/>
      <c r="G8" s="93"/>
      <c r="H8" s="462"/>
      <c r="I8" s="93"/>
    </row>
    <row r="9" spans="1:13" ht="15.75" thickBot="1" x14ac:dyDescent="0.3">
      <c r="A9" s="1181" t="s">
        <v>488</v>
      </c>
      <c r="B9" s="1120"/>
      <c r="C9" s="1120"/>
      <c r="D9" s="1120"/>
      <c r="E9" s="1120"/>
      <c r="F9" s="1120"/>
      <c r="G9" s="1120"/>
      <c r="H9" s="1120"/>
      <c r="I9" s="1120"/>
    </row>
    <row r="10" spans="1:13" ht="26.25" customHeight="1" thickBot="1" x14ac:dyDescent="0.3">
      <c r="A10" s="114" t="s">
        <v>333</v>
      </c>
      <c r="B10" s="460"/>
      <c r="C10" s="242"/>
      <c r="D10" s="460">
        <v>0.60750000000000004</v>
      </c>
      <c r="E10" s="242"/>
      <c r="F10" s="460">
        <v>0.64419999999999999</v>
      </c>
      <c r="G10" s="242"/>
      <c r="H10" s="460">
        <v>0.64800000000000002</v>
      </c>
      <c r="I10" s="242"/>
    </row>
    <row r="11" spans="1:13" ht="8.25" customHeight="1" thickBot="1" x14ac:dyDescent="0.3">
      <c r="A11" s="94"/>
      <c r="B11" s="94"/>
      <c r="C11" s="94"/>
      <c r="D11" s="94"/>
      <c r="E11" s="94"/>
      <c r="F11" s="94"/>
      <c r="G11" s="94"/>
      <c r="H11" s="94"/>
      <c r="I11" s="94"/>
    </row>
    <row r="12" spans="1:13" ht="15.75" thickBot="1" x14ac:dyDescent="0.3">
      <c r="A12" s="1119" t="s">
        <v>489</v>
      </c>
      <c r="B12" s="1127"/>
      <c r="C12" s="1127"/>
      <c r="D12" s="1127"/>
      <c r="E12" s="1127"/>
      <c r="F12" s="1127"/>
      <c r="G12" s="1127"/>
      <c r="H12" s="1127"/>
      <c r="I12" s="1127"/>
    </row>
    <row r="13" spans="1:13" ht="26.25" customHeight="1" x14ac:dyDescent="0.25">
      <c r="A13" s="102" t="s">
        <v>265</v>
      </c>
      <c r="B13" s="411"/>
      <c r="C13" s="242"/>
      <c r="D13" s="411">
        <v>4243</v>
      </c>
      <c r="E13" s="242"/>
      <c r="F13" s="1049">
        <f>OOH!F82</f>
        <v>4449</v>
      </c>
      <c r="G13" s="242"/>
      <c r="H13" s="411">
        <v>5213</v>
      </c>
      <c r="I13" s="242"/>
      <c r="J13" s="35"/>
    </row>
    <row r="14" spans="1:13" ht="26.25" customHeight="1" thickBot="1" x14ac:dyDescent="0.3">
      <c r="A14" s="105" t="s">
        <v>624</v>
      </c>
      <c r="B14" s="461"/>
      <c r="C14" s="295" t="e">
        <f>B14/B13</f>
        <v>#DIV/0!</v>
      </c>
      <c r="D14" s="461">
        <v>2858</v>
      </c>
      <c r="E14" s="295">
        <f>D14/D13</f>
        <v>0.67358001414093804</v>
      </c>
      <c r="F14" s="461">
        <v>3517</v>
      </c>
      <c r="G14" s="1050">
        <f>F14/F13</f>
        <v>0.79051472240953025</v>
      </c>
      <c r="H14" s="461">
        <v>4469</v>
      </c>
      <c r="I14" s="295">
        <f>H14/H13</f>
        <v>0.85727987723000187</v>
      </c>
      <c r="J14" s="31"/>
    </row>
    <row r="15" spans="1:13" ht="32.25" customHeight="1" x14ac:dyDescent="0.25">
      <c r="A15" s="1205" t="s">
        <v>623</v>
      </c>
      <c r="B15" s="1205"/>
      <c r="C15" s="1205"/>
      <c r="D15" s="1205"/>
      <c r="E15" s="1205"/>
      <c r="F15" s="1205"/>
      <c r="G15" s="1205"/>
      <c r="H15" s="1205"/>
      <c r="I15" s="1205"/>
    </row>
    <row r="23" spans="11:11" x14ac:dyDescent="0.25">
      <c r="K23" s="1048"/>
    </row>
  </sheetData>
  <sheetProtection algorithmName="SHA-512" hashValue="O4yLK5Czue0w2F/Q6LvIao9KefM5Yjl7d7lYgoICeDA6StanF0aPjmY7uAUMfFVUvwP0Udho8Op545Hxnakerw==" saltValue="FbQlBRHj00C3xdmr3S05aA==" spinCount="100000" sheet="1" objects="1" scenarios="1"/>
  <mergeCells count="9">
    <mergeCell ref="A15:I15"/>
    <mergeCell ref="A4:I4"/>
    <mergeCell ref="A9:I9"/>
    <mergeCell ref="A12:I12"/>
    <mergeCell ref="A1:I1"/>
    <mergeCell ref="H2:I2"/>
    <mergeCell ref="B2:C2"/>
    <mergeCell ref="D2:E2"/>
    <mergeCell ref="F2:G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July 1, 2018 - December 31, 2018</oddHeader>
    <oddFooter>&amp;CPage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98"/>
  <sheetViews>
    <sheetView view="pageLayout" zoomScale="115" zoomScaleNormal="100" zoomScalePageLayoutView="115" workbookViewId="0">
      <selection sqref="A1:K1"/>
    </sheetView>
  </sheetViews>
  <sheetFormatPr defaultRowHeight="15" x14ac:dyDescent="0.25"/>
  <cols>
    <col min="1" max="1" width="13" customWidth="1"/>
    <col min="2" max="11" width="10.140625" customWidth="1"/>
  </cols>
  <sheetData>
    <row r="1" spans="1:11" s="217" customFormat="1" ht="19.5" thickBot="1" x14ac:dyDescent="0.35">
      <c r="A1" s="1166" t="s">
        <v>481</v>
      </c>
      <c r="B1" s="1167"/>
      <c r="C1" s="1167"/>
      <c r="D1" s="1167"/>
      <c r="E1" s="1167"/>
      <c r="F1" s="1167"/>
      <c r="G1" s="1167"/>
      <c r="H1" s="1167"/>
      <c r="I1" s="1167"/>
      <c r="J1" s="1167"/>
      <c r="K1" s="1168"/>
    </row>
    <row r="2" spans="1:11" s="217" customFormat="1" ht="16.5" hidden="1" thickBot="1" x14ac:dyDescent="0.3">
      <c r="A2" s="1208" t="s">
        <v>560</v>
      </c>
      <c r="B2" s="1209"/>
      <c r="C2" s="1209"/>
      <c r="D2" s="1209"/>
      <c r="E2" s="1209"/>
      <c r="F2" s="1209"/>
      <c r="G2" s="1209"/>
      <c r="H2" s="1209"/>
      <c r="I2" s="1209"/>
      <c r="J2" s="1209"/>
      <c r="K2" s="1210"/>
    </row>
    <row r="3" spans="1:11" s="217" customFormat="1" ht="78" hidden="1" customHeight="1" thickBot="1" x14ac:dyDescent="0.3">
      <c r="A3" s="140"/>
      <c r="B3" s="173" t="s">
        <v>490</v>
      </c>
      <c r="C3" s="174" t="s">
        <v>491</v>
      </c>
      <c r="D3" s="174" t="s">
        <v>492</v>
      </c>
      <c r="E3" s="174" t="s">
        <v>493</v>
      </c>
      <c r="F3" s="174" t="s">
        <v>494</v>
      </c>
      <c r="G3" s="174" t="s">
        <v>552</v>
      </c>
      <c r="H3" s="174" t="s">
        <v>495</v>
      </c>
      <c r="I3" s="175" t="s">
        <v>496</v>
      </c>
      <c r="J3" s="653" t="s">
        <v>497</v>
      </c>
      <c r="K3" s="653" t="s">
        <v>101</v>
      </c>
    </row>
    <row r="4" spans="1:11" s="217" customFormat="1" ht="15.75" hidden="1" thickBot="1" x14ac:dyDescent="0.3">
      <c r="A4" s="129" t="s">
        <v>138</v>
      </c>
      <c r="B4" s="467"/>
      <c r="C4" s="406"/>
      <c r="D4" s="406"/>
      <c r="E4" s="406"/>
      <c r="F4" s="406"/>
      <c r="G4" s="406"/>
      <c r="H4" s="406"/>
      <c r="I4" s="468"/>
      <c r="J4" s="239">
        <f>SUM(B4:I4)</f>
        <v>0</v>
      </c>
      <c r="K4" s="714" t="e">
        <f>SUM(J4/J23)</f>
        <v>#DIV/0!</v>
      </c>
    </row>
    <row r="5" spans="1:11" s="217" customFormat="1" ht="15.75" hidden="1" thickBot="1" x14ac:dyDescent="0.3">
      <c r="A5" s="176">
        <v>1</v>
      </c>
      <c r="B5" s="469"/>
      <c r="C5" s="410"/>
      <c r="D5" s="410"/>
      <c r="E5" s="410"/>
      <c r="F5" s="410"/>
      <c r="G5" s="410"/>
      <c r="H5" s="410"/>
      <c r="I5" s="470"/>
      <c r="J5" s="240">
        <f>SUM(B5:I5)</f>
        <v>0</v>
      </c>
      <c r="K5" s="360" t="e">
        <f>SUM(J5/J23)</f>
        <v>#DIV/0!</v>
      </c>
    </row>
    <row r="6" spans="1:11" s="217" customFormat="1" ht="15.75" hidden="1" thickBot="1" x14ac:dyDescent="0.3">
      <c r="A6" s="176">
        <v>2</v>
      </c>
      <c r="B6" s="469"/>
      <c r="C6" s="410"/>
      <c r="D6" s="410"/>
      <c r="E6" s="410"/>
      <c r="F6" s="410"/>
      <c r="G6" s="410"/>
      <c r="H6" s="410"/>
      <c r="I6" s="470"/>
      <c r="J6" s="240">
        <f t="shared" ref="J6:J18" si="0">SUM(B6:I6)</f>
        <v>0</v>
      </c>
      <c r="K6" s="360" t="e">
        <f>SUM(J6/J23)</f>
        <v>#DIV/0!</v>
      </c>
    </row>
    <row r="7" spans="1:11" s="217" customFormat="1" ht="15.75" hidden="1" thickBot="1" x14ac:dyDescent="0.3">
      <c r="A7" s="176">
        <v>3</v>
      </c>
      <c r="B7" s="469"/>
      <c r="C7" s="410"/>
      <c r="D7" s="410"/>
      <c r="E7" s="410"/>
      <c r="F7" s="410"/>
      <c r="G7" s="410"/>
      <c r="H7" s="410"/>
      <c r="I7" s="470"/>
      <c r="J7" s="240">
        <f t="shared" si="0"/>
        <v>0</v>
      </c>
      <c r="K7" s="360" t="e">
        <f>SUM(J7/J23)</f>
        <v>#DIV/0!</v>
      </c>
    </row>
    <row r="8" spans="1:11" s="217" customFormat="1" ht="15.75" hidden="1" thickBot="1" x14ac:dyDescent="0.3">
      <c r="A8" s="176">
        <v>4</v>
      </c>
      <c r="B8" s="469"/>
      <c r="C8" s="410"/>
      <c r="D8" s="410"/>
      <c r="E8" s="410"/>
      <c r="F8" s="410"/>
      <c r="G8" s="410"/>
      <c r="H8" s="410"/>
      <c r="I8" s="470"/>
      <c r="J8" s="240">
        <f t="shared" si="0"/>
        <v>0</v>
      </c>
      <c r="K8" s="360" t="e">
        <f>SUM(J8/J23)</f>
        <v>#DIV/0!</v>
      </c>
    </row>
    <row r="9" spans="1:11" s="217" customFormat="1" ht="15.75" hidden="1" thickBot="1" x14ac:dyDescent="0.3">
      <c r="A9" s="176">
        <v>5</v>
      </c>
      <c r="B9" s="469"/>
      <c r="C9" s="410"/>
      <c r="D9" s="410"/>
      <c r="E9" s="410"/>
      <c r="F9" s="410"/>
      <c r="G9" s="410"/>
      <c r="H9" s="410"/>
      <c r="I9" s="470"/>
      <c r="J9" s="240">
        <f t="shared" si="0"/>
        <v>0</v>
      </c>
      <c r="K9" s="360" t="e">
        <f>SUM(J9/J23)</f>
        <v>#DIV/0!</v>
      </c>
    </row>
    <row r="10" spans="1:11" s="217" customFormat="1" ht="15.75" hidden="1" thickBot="1" x14ac:dyDescent="0.3">
      <c r="A10" s="176">
        <v>6</v>
      </c>
      <c r="B10" s="469"/>
      <c r="C10" s="410"/>
      <c r="D10" s="410"/>
      <c r="E10" s="410"/>
      <c r="F10" s="410"/>
      <c r="G10" s="410"/>
      <c r="H10" s="410"/>
      <c r="I10" s="470"/>
      <c r="J10" s="240">
        <f t="shared" si="0"/>
        <v>0</v>
      </c>
      <c r="K10" s="360" t="e">
        <f>SUM(J10/J23)</f>
        <v>#DIV/0!</v>
      </c>
    </row>
    <row r="11" spans="1:11" s="217" customFormat="1" ht="15.75" hidden="1" thickBot="1" x14ac:dyDescent="0.3">
      <c r="A11" s="176">
        <v>7</v>
      </c>
      <c r="B11" s="469"/>
      <c r="C11" s="410"/>
      <c r="D11" s="410"/>
      <c r="E11" s="410"/>
      <c r="F11" s="410"/>
      <c r="G11" s="410"/>
      <c r="H11" s="410"/>
      <c r="I11" s="470"/>
      <c r="J11" s="240">
        <f t="shared" si="0"/>
        <v>0</v>
      </c>
      <c r="K11" s="360" t="e">
        <f>SUM(J11/J23)</f>
        <v>#DIV/0!</v>
      </c>
    </row>
    <row r="12" spans="1:11" s="217" customFormat="1" ht="15.75" hidden="1" thickBot="1" x14ac:dyDescent="0.3">
      <c r="A12" s="176">
        <v>8</v>
      </c>
      <c r="B12" s="469"/>
      <c r="C12" s="410"/>
      <c r="D12" s="410"/>
      <c r="E12" s="410"/>
      <c r="F12" s="410"/>
      <c r="G12" s="410"/>
      <c r="H12" s="410"/>
      <c r="I12" s="470"/>
      <c r="J12" s="240">
        <f t="shared" si="0"/>
        <v>0</v>
      </c>
      <c r="K12" s="360" t="e">
        <f>SUM(J12/J23)</f>
        <v>#DIV/0!</v>
      </c>
    </row>
    <row r="13" spans="1:11" s="217" customFormat="1" ht="15.75" hidden="1" thickBot="1" x14ac:dyDescent="0.3">
      <c r="A13" s="176">
        <v>9</v>
      </c>
      <c r="B13" s="469"/>
      <c r="C13" s="410"/>
      <c r="D13" s="410"/>
      <c r="E13" s="410"/>
      <c r="F13" s="410"/>
      <c r="G13" s="410"/>
      <c r="H13" s="410"/>
      <c r="I13" s="470"/>
      <c r="J13" s="240">
        <f t="shared" si="0"/>
        <v>0</v>
      </c>
      <c r="K13" s="360" t="e">
        <f>SUM(J13/J23)</f>
        <v>#DIV/0!</v>
      </c>
    </row>
    <row r="14" spans="1:11" s="217" customFormat="1" ht="15.75" hidden="1" thickBot="1" x14ac:dyDescent="0.3">
      <c r="A14" s="176">
        <v>10</v>
      </c>
      <c r="B14" s="469"/>
      <c r="C14" s="410"/>
      <c r="D14" s="410"/>
      <c r="E14" s="410"/>
      <c r="F14" s="410"/>
      <c r="G14" s="410"/>
      <c r="H14" s="410"/>
      <c r="I14" s="470"/>
      <c r="J14" s="240">
        <f t="shared" si="0"/>
        <v>0</v>
      </c>
      <c r="K14" s="360" t="e">
        <f>SUM(J14/J23)</f>
        <v>#DIV/0!</v>
      </c>
    </row>
    <row r="15" spans="1:11" s="217" customFormat="1" ht="15.75" hidden="1" thickBot="1" x14ac:dyDescent="0.3">
      <c r="A15" s="176">
        <v>11</v>
      </c>
      <c r="B15" s="469"/>
      <c r="C15" s="410"/>
      <c r="D15" s="410"/>
      <c r="E15" s="410"/>
      <c r="F15" s="410"/>
      <c r="G15" s="410"/>
      <c r="H15" s="410"/>
      <c r="I15" s="470"/>
      <c r="J15" s="240">
        <f t="shared" si="0"/>
        <v>0</v>
      </c>
      <c r="K15" s="360" t="e">
        <f>SUM(J15/J23)</f>
        <v>#DIV/0!</v>
      </c>
    </row>
    <row r="16" spans="1:11" s="217" customFormat="1" ht="15.75" hidden="1" thickBot="1" x14ac:dyDescent="0.3">
      <c r="A16" s="176">
        <v>12</v>
      </c>
      <c r="B16" s="469"/>
      <c r="C16" s="410"/>
      <c r="D16" s="410"/>
      <c r="E16" s="410"/>
      <c r="F16" s="410"/>
      <c r="G16" s="410"/>
      <c r="H16" s="410"/>
      <c r="I16" s="470"/>
      <c r="J16" s="240">
        <f t="shared" si="0"/>
        <v>0</v>
      </c>
      <c r="K16" s="360" t="e">
        <f>SUM(J16/J23)</f>
        <v>#DIV/0!</v>
      </c>
    </row>
    <row r="17" spans="1:11" s="217" customFormat="1" ht="15.75" hidden="1" thickBot="1" x14ac:dyDescent="0.3">
      <c r="A17" s="176">
        <v>13</v>
      </c>
      <c r="B17" s="469"/>
      <c r="C17" s="410"/>
      <c r="D17" s="410"/>
      <c r="E17" s="410"/>
      <c r="F17" s="410"/>
      <c r="G17" s="410"/>
      <c r="H17" s="410"/>
      <c r="I17" s="470"/>
      <c r="J17" s="240">
        <f t="shared" si="0"/>
        <v>0</v>
      </c>
      <c r="K17" s="360" t="e">
        <f>SUM(J17/J23)</f>
        <v>#DIV/0!</v>
      </c>
    </row>
    <row r="18" spans="1:11" s="217" customFormat="1" ht="15.75" hidden="1" thickBot="1" x14ac:dyDescent="0.3">
      <c r="A18" s="176">
        <v>14</v>
      </c>
      <c r="B18" s="469"/>
      <c r="C18" s="410"/>
      <c r="D18" s="410"/>
      <c r="E18" s="410"/>
      <c r="F18" s="410"/>
      <c r="G18" s="410"/>
      <c r="H18" s="410"/>
      <c r="I18" s="470"/>
      <c r="J18" s="240">
        <f t="shared" si="0"/>
        <v>0</v>
      </c>
      <c r="K18" s="360" t="e">
        <f>SUM(J18/J23)</f>
        <v>#DIV/0!</v>
      </c>
    </row>
    <row r="19" spans="1:11" s="217" customFormat="1" ht="15.75" hidden="1" thickBot="1" x14ac:dyDescent="0.3">
      <c r="A19" s="176">
        <v>15</v>
      </c>
      <c r="B19" s="469"/>
      <c r="C19" s="410"/>
      <c r="D19" s="410"/>
      <c r="E19" s="410"/>
      <c r="F19" s="410"/>
      <c r="G19" s="410"/>
      <c r="H19" s="410"/>
      <c r="I19" s="470"/>
      <c r="J19" s="240">
        <f>SUM(B19:I19)</f>
        <v>0</v>
      </c>
      <c r="K19" s="360" t="e">
        <f>SUM(J19/J23)</f>
        <v>#DIV/0!</v>
      </c>
    </row>
    <row r="20" spans="1:11" s="217" customFormat="1" ht="15.75" hidden="1" thickBot="1" x14ac:dyDescent="0.3">
      <c r="A20" s="176">
        <v>16</v>
      </c>
      <c r="B20" s="469"/>
      <c r="C20" s="410"/>
      <c r="D20" s="410"/>
      <c r="E20" s="410"/>
      <c r="F20" s="410"/>
      <c r="G20" s="410"/>
      <c r="H20" s="410"/>
      <c r="I20" s="470"/>
      <c r="J20" s="240">
        <f>SUM(B20:I20)</f>
        <v>0</v>
      </c>
      <c r="K20" s="360" t="e">
        <f>SUM(J20/J23)</f>
        <v>#DIV/0!</v>
      </c>
    </row>
    <row r="21" spans="1:11" s="217" customFormat="1" ht="15.75" hidden="1" thickBot="1" x14ac:dyDescent="0.3">
      <c r="A21" s="176">
        <v>17</v>
      </c>
      <c r="B21" s="469"/>
      <c r="C21" s="410"/>
      <c r="D21" s="410"/>
      <c r="E21" s="410"/>
      <c r="F21" s="410"/>
      <c r="G21" s="410"/>
      <c r="H21" s="410"/>
      <c r="I21" s="470"/>
      <c r="J21" s="240">
        <f>SUM(B21:I21)</f>
        <v>0</v>
      </c>
      <c r="K21" s="360" t="e">
        <f>SUM(J21/J23)</f>
        <v>#DIV/0!</v>
      </c>
    </row>
    <row r="22" spans="1:11" s="217" customFormat="1" ht="15.75" hidden="1" thickBot="1" x14ac:dyDescent="0.3">
      <c r="A22" s="177" t="s">
        <v>345</v>
      </c>
      <c r="B22" s="471"/>
      <c r="C22" s="472"/>
      <c r="D22" s="472"/>
      <c r="E22" s="472"/>
      <c r="F22" s="472"/>
      <c r="G22" s="472"/>
      <c r="H22" s="472"/>
      <c r="I22" s="473"/>
      <c r="J22" s="241">
        <f>SUM(B22:I22)</f>
        <v>0</v>
      </c>
      <c r="K22" s="715" t="e">
        <f>SUM(J22/J23)</f>
        <v>#DIV/0!</v>
      </c>
    </row>
    <row r="23" spans="1:11" s="217" customFormat="1" ht="16.5" hidden="1" thickTop="1" thickBot="1" x14ac:dyDescent="0.3">
      <c r="A23" s="129" t="s">
        <v>31</v>
      </c>
      <c r="B23" s="324">
        <f>SUM(B4:B22)</f>
        <v>0</v>
      </c>
      <c r="C23" s="325">
        <f t="shared" ref="C23:I23" si="1">SUM(C4:C22)</f>
        <v>0</v>
      </c>
      <c r="D23" s="325">
        <f t="shared" si="1"/>
        <v>0</v>
      </c>
      <c r="E23" s="325">
        <f t="shared" si="1"/>
        <v>0</v>
      </c>
      <c r="F23" s="325">
        <f t="shared" si="1"/>
        <v>0</v>
      </c>
      <c r="G23" s="325">
        <f t="shared" si="1"/>
        <v>0</v>
      </c>
      <c r="H23" s="325">
        <f t="shared" si="1"/>
        <v>0</v>
      </c>
      <c r="I23" s="326">
        <f t="shared" si="1"/>
        <v>0</v>
      </c>
      <c r="J23" s="238">
        <f>SUM(J4:J22)</f>
        <v>0</v>
      </c>
      <c r="K23" s="716" t="e">
        <f>SUM(K4:K22)</f>
        <v>#DIV/0!</v>
      </c>
    </row>
    <row r="24" spans="1:11" s="217" customFormat="1" ht="15.75" hidden="1" thickBot="1" x14ac:dyDescent="0.3">
      <c r="A24" s="95" t="s">
        <v>139</v>
      </c>
      <c r="B24" s="710" t="e">
        <f>SUM(B23/J122)</f>
        <v>#DIV/0!</v>
      </c>
      <c r="C24" s="711" t="e">
        <f>SUM(C23/J23)</f>
        <v>#DIV/0!</v>
      </c>
      <c r="D24" s="711" t="e">
        <f>SUM(D23/J23)</f>
        <v>#DIV/0!</v>
      </c>
      <c r="E24" s="711" t="e">
        <f>SUM(E23/J23)</f>
        <v>#DIV/0!</v>
      </c>
      <c r="F24" s="711" t="e">
        <f>SUM(F23/J23)</f>
        <v>#DIV/0!</v>
      </c>
      <c r="G24" s="711" t="e">
        <f>SUM(G23/J23)</f>
        <v>#DIV/0!</v>
      </c>
      <c r="H24" s="711" t="e">
        <f>SUM(H23/J23)</f>
        <v>#DIV/0!</v>
      </c>
      <c r="I24" s="712" t="e">
        <f>SUM(I23/J23)</f>
        <v>#DIV/0!</v>
      </c>
      <c r="J24" s="713" t="e">
        <f>SUM(B24:I24)</f>
        <v>#DIV/0!</v>
      </c>
      <c r="K24" s="456"/>
    </row>
    <row r="25" spans="1:11" s="217" customFormat="1" ht="16.5" thickBot="1" x14ac:dyDescent="0.3">
      <c r="A25" s="1208" t="s">
        <v>549</v>
      </c>
      <c r="B25" s="1209"/>
      <c r="C25" s="1209"/>
      <c r="D25" s="1209"/>
      <c r="E25" s="1209"/>
      <c r="F25" s="1209"/>
      <c r="G25" s="1209"/>
      <c r="H25" s="1209"/>
      <c r="I25" s="1209"/>
      <c r="J25" s="1209"/>
      <c r="K25" s="1210"/>
    </row>
    <row r="26" spans="1:11" s="217" customFormat="1" ht="78" customHeight="1" thickBot="1" x14ac:dyDescent="0.3">
      <c r="A26" s="140"/>
      <c r="B26" s="173" t="s">
        <v>490</v>
      </c>
      <c r="C26" s="174" t="s">
        <v>491</v>
      </c>
      <c r="D26" s="174" t="s">
        <v>492</v>
      </c>
      <c r="E26" s="174" t="s">
        <v>493</v>
      </c>
      <c r="F26" s="174" t="s">
        <v>494</v>
      </c>
      <c r="G26" s="174" t="s">
        <v>552</v>
      </c>
      <c r="H26" s="174" t="s">
        <v>495</v>
      </c>
      <c r="I26" s="175" t="s">
        <v>496</v>
      </c>
      <c r="J26" s="653" t="s">
        <v>497</v>
      </c>
      <c r="K26" s="653" t="s">
        <v>101</v>
      </c>
    </row>
    <row r="27" spans="1:11" s="217" customFormat="1" x14ac:dyDescent="0.25">
      <c r="A27" s="129" t="s">
        <v>138</v>
      </c>
      <c r="B27" s="467">
        <v>478</v>
      </c>
      <c r="C27" s="406">
        <v>659</v>
      </c>
      <c r="D27" s="406">
        <v>2</v>
      </c>
      <c r="E27" s="406">
        <v>4</v>
      </c>
      <c r="F27" s="406">
        <v>0</v>
      </c>
      <c r="G27" s="406">
        <v>1</v>
      </c>
      <c r="H27" s="406">
        <v>1</v>
      </c>
      <c r="I27" s="468">
        <v>9</v>
      </c>
      <c r="J27" s="239">
        <f>SUM(B27:I27)</f>
        <v>1154</v>
      </c>
      <c r="K27" s="360">
        <f t="shared" ref="K27:K44" si="2">SUM(J27/$J$46)</f>
        <v>8.3732404585691478E-2</v>
      </c>
    </row>
    <row r="28" spans="1:11" s="217" customFormat="1" x14ac:dyDescent="0.25">
      <c r="A28" s="176">
        <v>1</v>
      </c>
      <c r="B28" s="469">
        <v>518</v>
      </c>
      <c r="C28" s="410">
        <v>554</v>
      </c>
      <c r="D28" s="410">
        <v>4</v>
      </c>
      <c r="E28" s="410">
        <v>0</v>
      </c>
      <c r="F28" s="410">
        <v>0</v>
      </c>
      <c r="G28" s="410">
        <v>7</v>
      </c>
      <c r="H28" s="410">
        <v>1</v>
      </c>
      <c r="I28" s="470">
        <v>9</v>
      </c>
      <c r="J28" s="240">
        <f>SUM(B28:I28)</f>
        <v>1093</v>
      </c>
      <c r="K28" s="360">
        <f t="shared" si="2"/>
        <v>7.9306341604992017E-2</v>
      </c>
    </row>
    <row r="29" spans="1:11" s="217" customFormat="1" x14ac:dyDescent="0.25">
      <c r="A29" s="176">
        <v>2</v>
      </c>
      <c r="B29" s="469">
        <v>476</v>
      </c>
      <c r="C29" s="410">
        <v>431</v>
      </c>
      <c r="D29" s="410">
        <v>3</v>
      </c>
      <c r="E29" s="410">
        <v>1</v>
      </c>
      <c r="F29" s="410">
        <v>0</v>
      </c>
      <c r="G29" s="410">
        <v>2</v>
      </c>
      <c r="H29" s="410">
        <v>0</v>
      </c>
      <c r="I29" s="470">
        <v>6</v>
      </c>
      <c r="J29" s="240">
        <f t="shared" ref="J29:J41" si="3">SUM(B29:I29)</f>
        <v>919</v>
      </c>
      <c r="K29" s="360">
        <f t="shared" si="2"/>
        <v>6.6681178348570597E-2</v>
      </c>
    </row>
    <row r="30" spans="1:11" s="217" customFormat="1" x14ac:dyDescent="0.25">
      <c r="A30" s="176">
        <v>3</v>
      </c>
      <c r="B30" s="469">
        <v>408</v>
      </c>
      <c r="C30" s="410">
        <v>397</v>
      </c>
      <c r="D30" s="410">
        <v>5</v>
      </c>
      <c r="E30" s="410">
        <v>4</v>
      </c>
      <c r="F30" s="410">
        <v>0</v>
      </c>
      <c r="G30" s="410">
        <v>4</v>
      </c>
      <c r="H30" s="410">
        <v>0</v>
      </c>
      <c r="I30" s="470">
        <v>5</v>
      </c>
      <c r="J30" s="240">
        <f t="shared" si="3"/>
        <v>823</v>
      </c>
      <c r="K30" s="360">
        <f t="shared" si="2"/>
        <v>5.9715571034682918E-2</v>
      </c>
    </row>
    <row r="31" spans="1:11" s="217" customFormat="1" x14ac:dyDescent="0.25">
      <c r="A31" s="176">
        <v>4</v>
      </c>
      <c r="B31" s="469">
        <v>391</v>
      </c>
      <c r="C31" s="410">
        <v>357</v>
      </c>
      <c r="D31" s="410">
        <v>5</v>
      </c>
      <c r="E31" s="410">
        <v>5</v>
      </c>
      <c r="F31" s="410">
        <v>0</v>
      </c>
      <c r="G31" s="410">
        <v>2</v>
      </c>
      <c r="H31" s="410">
        <v>0</v>
      </c>
      <c r="I31" s="470">
        <v>9</v>
      </c>
      <c r="J31" s="240">
        <f t="shared" si="3"/>
        <v>769</v>
      </c>
      <c r="K31" s="360">
        <f t="shared" si="2"/>
        <v>5.5797416920621103E-2</v>
      </c>
    </row>
    <row r="32" spans="1:11" s="217" customFormat="1" x14ac:dyDescent="0.25">
      <c r="A32" s="176">
        <v>5</v>
      </c>
      <c r="B32" s="469">
        <v>357</v>
      </c>
      <c r="C32" s="410">
        <v>332</v>
      </c>
      <c r="D32" s="410">
        <v>10</v>
      </c>
      <c r="E32" s="410">
        <v>4</v>
      </c>
      <c r="F32" s="410">
        <v>0</v>
      </c>
      <c r="G32" s="410">
        <v>4</v>
      </c>
      <c r="H32" s="410">
        <v>0</v>
      </c>
      <c r="I32" s="470">
        <v>3</v>
      </c>
      <c r="J32" s="240">
        <f t="shared" si="3"/>
        <v>710</v>
      </c>
      <c r="K32" s="360">
        <f t="shared" si="2"/>
        <v>5.1516470758960965E-2</v>
      </c>
    </row>
    <row r="33" spans="1:11" s="217" customFormat="1" x14ac:dyDescent="0.25">
      <c r="A33" s="176">
        <v>6</v>
      </c>
      <c r="B33" s="469">
        <v>323</v>
      </c>
      <c r="C33" s="410">
        <v>303</v>
      </c>
      <c r="D33" s="410">
        <v>21</v>
      </c>
      <c r="E33" s="410">
        <v>8</v>
      </c>
      <c r="F33" s="410">
        <v>0</v>
      </c>
      <c r="G33" s="410">
        <v>3</v>
      </c>
      <c r="H33" s="410">
        <v>0</v>
      </c>
      <c r="I33" s="470">
        <v>11</v>
      </c>
      <c r="J33" s="240">
        <f t="shared" si="3"/>
        <v>669</v>
      </c>
      <c r="K33" s="360">
        <f t="shared" si="2"/>
        <v>4.8541575968654764E-2</v>
      </c>
    </row>
    <row r="34" spans="1:11" s="217" customFormat="1" x14ac:dyDescent="0.25">
      <c r="A34" s="176">
        <v>7</v>
      </c>
      <c r="B34" s="469">
        <v>299</v>
      </c>
      <c r="C34" s="410">
        <v>249</v>
      </c>
      <c r="D34" s="410">
        <v>16</v>
      </c>
      <c r="E34" s="410">
        <v>6</v>
      </c>
      <c r="F34" s="410">
        <v>0</v>
      </c>
      <c r="G34" s="410">
        <v>1</v>
      </c>
      <c r="H34" s="410">
        <v>1</v>
      </c>
      <c r="I34" s="470">
        <v>9</v>
      </c>
      <c r="J34" s="240">
        <f t="shared" si="3"/>
        <v>581</v>
      </c>
      <c r="K34" s="360">
        <v>4.2000000000000003E-2</v>
      </c>
    </row>
    <row r="35" spans="1:11" s="217" customFormat="1" x14ac:dyDescent="0.25">
      <c r="A35" s="176">
        <v>8</v>
      </c>
      <c r="B35" s="469">
        <v>301</v>
      </c>
      <c r="C35" s="410">
        <v>274</v>
      </c>
      <c r="D35" s="410">
        <v>29</v>
      </c>
      <c r="E35" s="410">
        <v>6</v>
      </c>
      <c r="F35" s="410">
        <v>0</v>
      </c>
      <c r="G35" s="410">
        <v>1</v>
      </c>
      <c r="H35" s="410">
        <v>0</v>
      </c>
      <c r="I35" s="470">
        <v>4</v>
      </c>
      <c r="J35" s="240">
        <f t="shared" si="3"/>
        <v>615</v>
      </c>
      <c r="K35" s="360">
        <f t="shared" si="2"/>
        <v>4.4623421854592948E-2</v>
      </c>
    </row>
    <row r="36" spans="1:11" s="217" customFormat="1" x14ac:dyDescent="0.25">
      <c r="A36" s="176">
        <v>9</v>
      </c>
      <c r="B36" s="469">
        <v>281</v>
      </c>
      <c r="C36" s="410">
        <v>270</v>
      </c>
      <c r="D36" s="410">
        <v>37</v>
      </c>
      <c r="E36" s="410">
        <v>13</v>
      </c>
      <c r="F36" s="410">
        <v>0</v>
      </c>
      <c r="G36" s="410">
        <v>0</v>
      </c>
      <c r="H36" s="410">
        <v>0</v>
      </c>
      <c r="I36" s="470">
        <v>5</v>
      </c>
      <c r="J36" s="240">
        <f t="shared" si="3"/>
        <v>606</v>
      </c>
      <c r="K36" s="360">
        <f t="shared" si="2"/>
        <v>4.397039616891598E-2</v>
      </c>
    </row>
    <row r="37" spans="1:11" s="217" customFormat="1" x14ac:dyDescent="0.25">
      <c r="A37" s="176">
        <v>10</v>
      </c>
      <c r="B37" s="469">
        <v>266</v>
      </c>
      <c r="C37" s="410">
        <v>260</v>
      </c>
      <c r="D37" s="410">
        <v>46</v>
      </c>
      <c r="E37" s="410">
        <v>12</v>
      </c>
      <c r="F37" s="410">
        <v>0</v>
      </c>
      <c r="G37" s="410">
        <v>0</v>
      </c>
      <c r="H37" s="410">
        <v>0</v>
      </c>
      <c r="I37" s="470">
        <v>3</v>
      </c>
      <c r="J37" s="240">
        <f t="shared" si="3"/>
        <v>587</v>
      </c>
      <c r="K37" s="360">
        <f t="shared" si="2"/>
        <v>4.2591786388042376E-2</v>
      </c>
    </row>
    <row r="38" spans="1:11" s="217" customFormat="1" x14ac:dyDescent="0.25">
      <c r="A38" s="176">
        <v>11</v>
      </c>
      <c r="B38" s="469">
        <v>255</v>
      </c>
      <c r="C38" s="410">
        <v>213</v>
      </c>
      <c r="D38" s="410">
        <v>69</v>
      </c>
      <c r="E38" s="410">
        <v>15</v>
      </c>
      <c r="F38" s="410">
        <v>0</v>
      </c>
      <c r="G38" s="410">
        <v>2</v>
      </c>
      <c r="H38" s="410">
        <v>0</v>
      </c>
      <c r="I38" s="470">
        <v>2</v>
      </c>
      <c r="J38" s="240">
        <f t="shared" si="3"/>
        <v>556</v>
      </c>
      <c r="K38" s="360">
        <v>3.9E-2</v>
      </c>
    </row>
    <row r="39" spans="1:11" s="217" customFormat="1" x14ac:dyDescent="0.25">
      <c r="A39" s="176">
        <v>12</v>
      </c>
      <c r="B39" s="469">
        <v>253</v>
      </c>
      <c r="C39" s="410">
        <v>211</v>
      </c>
      <c r="D39" s="410">
        <v>102</v>
      </c>
      <c r="E39" s="410">
        <v>24</v>
      </c>
      <c r="F39" s="410">
        <v>0</v>
      </c>
      <c r="G39" s="410">
        <v>1</v>
      </c>
      <c r="H39" s="410">
        <v>0</v>
      </c>
      <c r="I39" s="470">
        <v>5</v>
      </c>
      <c r="J39" s="240">
        <f t="shared" si="3"/>
        <v>596</v>
      </c>
      <c r="K39" s="360">
        <f t="shared" si="2"/>
        <v>4.3244812073719344E-2</v>
      </c>
    </row>
    <row r="40" spans="1:11" s="217" customFormat="1" x14ac:dyDescent="0.25">
      <c r="A40" s="176">
        <v>13</v>
      </c>
      <c r="B40" s="469">
        <v>187</v>
      </c>
      <c r="C40" s="410">
        <v>198</v>
      </c>
      <c r="D40" s="410">
        <v>108</v>
      </c>
      <c r="E40" s="410">
        <v>57</v>
      </c>
      <c r="F40" s="410">
        <v>0</v>
      </c>
      <c r="G40" s="410">
        <v>7</v>
      </c>
      <c r="H40" s="410">
        <v>1</v>
      </c>
      <c r="I40" s="470">
        <v>6</v>
      </c>
      <c r="J40" s="240">
        <f t="shared" si="3"/>
        <v>564</v>
      </c>
      <c r="K40" s="360">
        <v>0.04</v>
      </c>
    </row>
    <row r="41" spans="1:11" s="217" customFormat="1" x14ac:dyDescent="0.25">
      <c r="A41" s="176">
        <v>14</v>
      </c>
      <c r="B41" s="469">
        <v>178</v>
      </c>
      <c r="C41" s="410">
        <v>156</v>
      </c>
      <c r="D41" s="410">
        <v>150</v>
      </c>
      <c r="E41" s="410">
        <v>83</v>
      </c>
      <c r="F41" s="410">
        <v>0</v>
      </c>
      <c r="G41" s="410">
        <v>17</v>
      </c>
      <c r="H41" s="410">
        <v>0</v>
      </c>
      <c r="I41" s="470">
        <v>8</v>
      </c>
      <c r="J41" s="240">
        <f t="shared" si="3"/>
        <v>592</v>
      </c>
      <c r="K41" s="360">
        <f t="shared" si="2"/>
        <v>4.295457843564069E-2</v>
      </c>
    </row>
    <row r="42" spans="1:11" s="217" customFormat="1" x14ac:dyDescent="0.25">
      <c r="A42" s="176">
        <v>15</v>
      </c>
      <c r="B42" s="469">
        <v>150</v>
      </c>
      <c r="C42" s="410">
        <v>148</v>
      </c>
      <c r="D42" s="410">
        <v>180</v>
      </c>
      <c r="E42" s="410">
        <v>103</v>
      </c>
      <c r="F42" s="410">
        <v>0</v>
      </c>
      <c r="G42" s="410">
        <v>36</v>
      </c>
      <c r="H42" s="410">
        <v>2</v>
      </c>
      <c r="I42" s="470">
        <v>15</v>
      </c>
      <c r="J42" s="240">
        <f>SUM(B42:I42)</f>
        <v>634</v>
      </c>
      <c r="K42" s="360">
        <f t="shared" si="2"/>
        <v>4.6002031635466553E-2</v>
      </c>
    </row>
    <row r="43" spans="1:11" s="217" customFormat="1" x14ac:dyDescent="0.25">
      <c r="A43" s="176">
        <v>16</v>
      </c>
      <c r="B43" s="469">
        <v>140</v>
      </c>
      <c r="C43" s="410">
        <v>156</v>
      </c>
      <c r="D43" s="410">
        <v>216</v>
      </c>
      <c r="E43" s="410">
        <v>134</v>
      </c>
      <c r="F43" s="410">
        <v>0</v>
      </c>
      <c r="G43" s="410">
        <v>57</v>
      </c>
      <c r="H43" s="410">
        <v>2</v>
      </c>
      <c r="I43" s="470">
        <v>9</v>
      </c>
      <c r="J43" s="240">
        <f>SUM(B43:I43)</f>
        <v>714</v>
      </c>
      <c r="K43" s="360">
        <f t="shared" si="2"/>
        <v>5.1806704397039618E-2</v>
      </c>
    </row>
    <row r="44" spans="1:11" s="217" customFormat="1" x14ac:dyDescent="0.25">
      <c r="A44" s="176">
        <v>17</v>
      </c>
      <c r="B44" s="469">
        <v>147</v>
      </c>
      <c r="C44" s="410">
        <v>146</v>
      </c>
      <c r="D44" s="410">
        <v>268</v>
      </c>
      <c r="E44" s="410">
        <v>126</v>
      </c>
      <c r="F44" s="410">
        <v>1</v>
      </c>
      <c r="G44" s="410">
        <v>96</v>
      </c>
      <c r="H44" s="410">
        <v>0</v>
      </c>
      <c r="I44" s="470">
        <v>25</v>
      </c>
      <c r="J44" s="240">
        <f>SUM(B44:I44)</f>
        <v>809</v>
      </c>
      <c r="K44" s="360">
        <f t="shared" si="2"/>
        <v>5.8699753301407635E-2</v>
      </c>
    </row>
    <row r="45" spans="1:11" s="217" customFormat="1" ht="15.75" thickBot="1" x14ac:dyDescent="0.3">
      <c r="A45" s="177" t="s">
        <v>345</v>
      </c>
      <c r="B45" s="471">
        <v>22</v>
      </c>
      <c r="C45" s="472">
        <v>92</v>
      </c>
      <c r="D45" s="472">
        <v>154</v>
      </c>
      <c r="E45" s="472">
        <v>47</v>
      </c>
      <c r="F45" s="472">
        <v>454</v>
      </c>
      <c r="G45" s="472">
        <v>4</v>
      </c>
      <c r="H45" s="472">
        <v>0</v>
      </c>
      <c r="I45" s="473">
        <v>18</v>
      </c>
      <c r="J45" s="241">
        <f>SUM(B45:I45)</f>
        <v>791</v>
      </c>
      <c r="K45" s="715">
        <f>SUM(J45/$J$46)</f>
        <v>5.7393701930053692E-2</v>
      </c>
    </row>
    <row r="46" spans="1:11" s="217" customFormat="1" ht="16.5" thickTop="1" thickBot="1" x14ac:dyDescent="0.3">
      <c r="A46" s="129" t="s">
        <v>31</v>
      </c>
      <c r="B46" s="324">
        <f>SUM(B27:B45)</f>
        <v>5430</v>
      </c>
      <c r="C46" s="325">
        <f t="shared" ref="C46:I46" si="4">SUM(C27:C45)</f>
        <v>5406</v>
      </c>
      <c r="D46" s="325">
        <f t="shared" si="4"/>
        <v>1425</v>
      </c>
      <c r="E46" s="325">
        <f t="shared" si="4"/>
        <v>652</v>
      </c>
      <c r="F46" s="325">
        <f t="shared" si="4"/>
        <v>455</v>
      </c>
      <c r="G46" s="325">
        <f t="shared" si="4"/>
        <v>245</v>
      </c>
      <c r="H46" s="325">
        <f t="shared" si="4"/>
        <v>8</v>
      </c>
      <c r="I46" s="326">
        <f t="shared" si="4"/>
        <v>161</v>
      </c>
      <c r="J46" s="238">
        <f>SUM(J27:J45)</f>
        <v>13782</v>
      </c>
      <c r="K46" s="716">
        <f>SUM(K27:K45)</f>
        <v>0.9975781454070527</v>
      </c>
    </row>
    <row r="47" spans="1:11" s="217" customFormat="1" ht="15.75" thickBot="1" x14ac:dyDescent="0.3">
      <c r="A47" s="95" t="s">
        <v>139</v>
      </c>
      <c r="B47" s="711">
        <f>SUM(B46/J46)</f>
        <v>0.39399216369177187</v>
      </c>
      <c r="C47" s="711">
        <f>SUM(C46/J46)</f>
        <v>0.39225076186329993</v>
      </c>
      <c r="D47" s="711">
        <f>SUM(D46/J46)</f>
        <v>0.10339573356552025</v>
      </c>
      <c r="E47" s="711">
        <f>SUM(E46/J46)</f>
        <v>4.7308083006820489E-2</v>
      </c>
      <c r="F47" s="711">
        <f>SUM(F46/J46)</f>
        <v>3.3014076331446818E-2</v>
      </c>
      <c r="G47" s="711">
        <f>SUM(G46/J46)</f>
        <v>1.7776810332317514E-2</v>
      </c>
      <c r="H47" s="711">
        <f>SUM(H46/J46)</f>
        <v>5.8046727615730664E-4</v>
      </c>
      <c r="I47" s="712">
        <f>SUM(I46/J46)</f>
        <v>1.1681903932665796E-2</v>
      </c>
      <c r="J47" s="713">
        <f>SUM(B47:I47)</f>
        <v>0.99999999999999989</v>
      </c>
      <c r="K47" s="456"/>
    </row>
    <row r="48" spans="1:11" s="217" customFormat="1" ht="54" customHeight="1" thickBot="1" x14ac:dyDescent="0.3">
      <c r="A48" s="1211" t="s">
        <v>645</v>
      </c>
      <c r="B48" s="1211"/>
      <c r="C48" s="1211"/>
      <c r="D48" s="1211"/>
      <c r="E48" s="1211"/>
      <c r="F48" s="1211"/>
      <c r="G48" s="1211"/>
      <c r="H48" s="1211"/>
      <c r="I48" s="1211"/>
      <c r="J48" s="1211"/>
      <c r="K48" s="1211"/>
    </row>
    <row r="49" spans="1:11" ht="19.5" thickBot="1" x14ac:dyDescent="0.35">
      <c r="A49" s="1166" t="s">
        <v>481</v>
      </c>
      <c r="B49" s="1167"/>
      <c r="C49" s="1167"/>
      <c r="D49" s="1167"/>
      <c r="E49" s="1167"/>
      <c r="F49" s="1167"/>
      <c r="G49" s="1167"/>
      <c r="H49" s="1167"/>
      <c r="I49" s="1167"/>
      <c r="J49" s="1167"/>
      <c r="K49" s="1168"/>
    </row>
    <row r="50" spans="1:11" ht="16.5" thickBot="1" x14ac:dyDescent="0.3">
      <c r="A50" s="1208" t="s">
        <v>262</v>
      </c>
      <c r="B50" s="1209"/>
      <c r="C50" s="1209"/>
      <c r="D50" s="1209"/>
      <c r="E50" s="1209"/>
      <c r="F50" s="1209"/>
      <c r="G50" s="1209"/>
      <c r="H50" s="1209"/>
      <c r="I50" s="1209"/>
      <c r="J50" s="1209"/>
      <c r="K50" s="1210"/>
    </row>
    <row r="51" spans="1:11" ht="78" customHeight="1" thickBot="1" x14ac:dyDescent="0.3">
      <c r="A51" s="140"/>
      <c r="B51" s="173" t="s">
        <v>490</v>
      </c>
      <c r="C51" s="174" t="s">
        <v>491</v>
      </c>
      <c r="D51" s="174" t="s">
        <v>492</v>
      </c>
      <c r="E51" s="174" t="s">
        <v>493</v>
      </c>
      <c r="F51" s="174" t="s">
        <v>494</v>
      </c>
      <c r="G51" s="174" t="s">
        <v>552</v>
      </c>
      <c r="H51" s="174" t="s">
        <v>495</v>
      </c>
      <c r="I51" s="175" t="s">
        <v>496</v>
      </c>
      <c r="J51" s="653" t="s">
        <v>497</v>
      </c>
      <c r="K51" s="653" t="s">
        <v>101</v>
      </c>
    </row>
    <row r="52" spans="1:11" x14ac:dyDescent="0.25">
      <c r="A52" s="129" t="s">
        <v>138</v>
      </c>
      <c r="B52" s="467">
        <v>458</v>
      </c>
      <c r="C52" s="406">
        <v>685</v>
      </c>
      <c r="D52" s="406">
        <v>2</v>
      </c>
      <c r="E52" s="406">
        <v>0</v>
      </c>
      <c r="F52" s="406">
        <v>0</v>
      </c>
      <c r="G52" s="406">
        <v>3</v>
      </c>
      <c r="H52" s="406">
        <v>1</v>
      </c>
      <c r="I52" s="468">
        <v>5</v>
      </c>
      <c r="J52" s="239">
        <f>SUM(B52:I52)</f>
        <v>1154</v>
      </c>
      <c r="K52" s="714">
        <f>SUM(J52/J71)</f>
        <v>7.9635635911945349E-2</v>
      </c>
    </row>
    <row r="53" spans="1:11" x14ac:dyDescent="0.25">
      <c r="A53" s="176">
        <v>1</v>
      </c>
      <c r="B53" s="469">
        <v>527</v>
      </c>
      <c r="C53" s="410">
        <v>642</v>
      </c>
      <c r="D53" s="410">
        <v>7</v>
      </c>
      <c r="E53" s="410">
        <v>2</v>
      </c>
      <c r="F53" s="410">
        <v>0</v>
      </c>
      <c r="G53" s="410">
        <v>2</v>
      </c>
      <c r="H53" s="410">
        <v>0</v>
      </c>
      <c r="I53" s="470">
        <v>3</v>
      </c>
      <c r="J53" s="240">
        <f>SUM(B53:I53)</f>
        <v>1183</v>
      </c>
      <c r="K53" s="360">
        <f>SUM(J53/J71)</f>
        <v>8.1636878062245538E-2</v>
      </c>
    </row>
    <row r="54" spans="1:11" x14ac:dyDescent="0.25">
      <c r="A54" s="176">
        <v>2</v>
      </c>
      <c r="B54" s="469">
        <v>428</v>
      </c>
      <c r="C54" s="410">
        <v>513</v>
      </c>
      <c r="D54" s="410">
        <v>4</v>
      </c>
      <c r="E54" s="410">
        <v>2</v>
      </c>
      <c r="F54" s="410">
        <v>0</v>
      </c>
      <c r="G54" s="410">
        <v>1</v>
      </c>
      <c r="H54" s="410">
        <v>1</v>
      </c>
      <c r="I54" s="470">
        <v>0</v>
      </c>
      <c r="J54" s="240">
        <f t="shared" ref="J54:J70" si="5">SUM(B54:I54)</f>
        <v>949</v>
      </c>
      <c r="K54" s="360">
        <f>SUM(J54/J71)</f>
        <v>6.5488924159823339E-2</v>
      </c>
    </row>
    <row r="55" spans="1:11" x14ac:dyDescent="0.25">
      <c r="A55" s="176">
        <v>3</v>
      </c>
      <c r="B55" s="469">
        <v>383</v>
      </c>
      <c r="C55" s="410">
        <v>478</v>
      </c>
      <c r="D55" s="410">
        <v>3</v>
      </c>
      <c r="E55" s="410">
        <v>0</v>
      </c>
      <c r="F55" s="410">
        <v>0</v>
      </c>
      <c r="G55" s="410">
        <v>3</v>
      </c>
      <c r="H55" s="410">
        <v>2</v>
      </c>
      <c r="I55" s="470">
        <v>5</v>
      </c>
      <c r="J55" s="240">
        <f t="shared" si="5"/>
        <v>874</v>
      </c>
      <c r="K55" s="360">
        <f>SUM(J55/J71)</f>
        <v>6.0313297909046992E-2</v>
      </c>
    </row>
    <row r="56" spans="1:11" x14ac:dyDescent="0.25">
      <c r="A56" s="176">
        <v>4</v>
      </c>
      <c r="B56" s="469">
        <v>358</v>
      </c>
      <c r="C56" s="410">
        <v>426</v>
      </c>
      <c r="D56" s="410">
        <v>3</v>
      </c>
      <c r="E56" s="410">
        <v>4</v>
      </c>
      <c r="F56" s="410">
        <v>0</v>
      </c>
      <c r="G56" s="410">
        <v>2</v>
      </c>
      <c r="H56" s="410">
        <v>2</v>
      </c>
      <c r="I56" s="470">
        <v>3</v>
      </c>
      <c r="J56" s="240">
        <f t="shared" si="5"/>
        <v>798</v>
      </c>
      <c r="K56" s="360">
        <f>SUM(J56/J71)</f>
        <v>5.5068663308260296E-2</v>
      </c>
    </row>
    <row r="57" spans="1:11" x14ac:dyDescent="0.25">
      <c r="A57" s="176">
        <v>5</v>
      </c>
      <c r="B57" s="469">
        <v>328</v>
      </c>
      <c r="C57" s="410">
        <v>418</v>
      </c>
      <c r="D57" s="410">
        <v>12</v>
      </c>
      <c r="E57" s="410">
        <v>4</v>
      </c>
      <c r="F57" s="410">
        <v>0</v>
      </c>
      <c r="G57" s="410">
        <v>1</v>
      </c>
      <c r="H57" s="410">
        <v>0</v>
      </c>
      <c r="I57" s="470">
        <v>2</v>
      </c>
      <c r="J57" s="240">
        <f t="shared" si="5"/>
        <v>765</v>
      </c>
      <c r="K57" s="360">
        <f>SUM(J57/J71)</f>
        <v>5.2791387757918709E-2</v>
      </c>
    </row>
    <row r="58" spans="1:11" x14ac:dyDescent="0.25">
      <c r="A58" s="176">
        <v>6</v>
      </c>
      <c r="B58" s="469">
        <v>288</v>
      </c>
      <c r="C58" s="410">
        <v>382</v>
      </c>
      <c r="D58" s="410">
        <v>24</v>
      </c>
      <c r="E58" s="410">
        <v>11</v>
      </c>
      <c r="F58" s="410">
        <v>0</v>
      </c>
      <c r="G58" s="410">
        <v>1</v>
      </c>
      <c r="H58" s="410">
        <v>0</v>
      </c>
      <c r="I58" s="470">
        <v>3</v>
      </c>
      <c r="J58" s="240">
        <f t="shared" si="5"/>
        <v>709</v>
      </c>
      <c r="K58" s="360">
        <f>SUM(J58/J71)</f>
        <v>4.8926920157339036E-2</v>
      </c>
    </row>
    <row r="59" spans="1:11" x14ac:dyDescent="0.25">
      <c r="A59" s="176">
        <v>7</v>
      </c>
      <c r="B59" s="469">
        <v>292</v>
      </c>
      <c r="C59" s="410">
        <v>304</v>
      </c>
      <c r="D59" s="410">
        <v>20</v>
      </c>
      <c r="E59" s="410">
        <v>5</v>
      </c>
      <c r="F59" s="410">
        <v>0</v>
      </c>
      <c r="G59" s="410">
        <v>0</v>
      </c>
      <c r="H59" s="410">
        <v>1</v>
      </c>
      <c r="I59" s="470">
        <v>3</v>
      </c>
      <c r="J59" s="240">
        <f t="shared" si="5"/>
        <v>625</v>
      </c>
      <c r="K59" s="360">
        <f>SUM(J59/J71)</f>
        <v>4.3130218756469531E-2</v>
      </c>
    </row>
    <row r="60" spans="1:11" x14ac:dyDescent="0.25">
      <c r="A60" s="176">
        <v>8</v>
      </c>
      <c r="B60" s="469">
        <v>273</v>
      </c>
      <c r="C60" s="410">
        <v>336</v>
      </c>
      <c r="D60" s="410">
        <v>36</v>
      </c>
      <c r="E60" s="410">
        <v>2</v>
      </c>
      <c r="F60" s="410">
        <v>0</v>
      </c>
      <c r="G60" s="410">
        <v>1</v>
      </c>
      <c r="H60" s="410">
        <v>0</v>
      </c>
      <c r="I60" s="470">
        <v>1</v>
      </c>
      <c r="J60" s="240">
        <f t="shared" si="5"/>
        <v>649</v>
      </c>
      <c r="K60" s="360">
        <f>SUM(J60/J71)</f>
        <v>4.4786419156717966E-2</v>
      </c>
    </row>
    <row r="61" spans="1:11" x14ac:dyDescent="0.25">
      <c r="A61" s="176">
        <v>9</v>
      </c>
      <c r="B61" s="469">
        <v>277</v>
      </c>
      <c r="C61" s="410">
        <v>301</v>
      </c>
      <c r="D61" s="410">
        <v>52</v>
      </c>
      <c r="E61" s="410">
        <v>8</v>
      </c>
      <c r="F61" s="410">
        <v>0</v>
      </c>
      <c r="G61" s="410">
        <v>0</v>
      </c>
      <c r="H61" s="410">
        <v>1</v>
      </c>
      <c r="I61" s="470">
        <v>4</v>
      </c>
      <c r="J61" s="240">
        <f t="shared" si="5"/>
        <v>643</v>
      </c>
      <c r="K61" s="360">
        <f>SUM(J61/J71)</f>
        <v>4.4372369056655855E-2</v>
      </c>
    </row>
    <row r="62" spans="1:11" x14ac:dyDescent="0.25">
      <c r="A62" s="176">
        <v>10</v>
      </c>
      <c r="B62" s="469">
        <v>249</v>
      </c>
      <c r="C62" s="410">
        <v>310</v>
      </c>
      <c r="D62" s="410">
        <v>61</v>
      </c>
      <c r="E62" s="410">
        <v>9</v>
      </c>
      <c r="F62" s="410">
        <v>0</v>
      </c>
      <c r="G62" s="410">
        <v>0</v>
      </c>
      <c r="H62" s="410">
        <v>2</v>
      </c>
      <c r="I62" s="470">
        <v>2</v>
      </c>
      <c r="J62" s="240">
        <f t="shared" si="5"/>
        <v>633</v>
      </c>
      <c r="K62" s="360">
        <f>SUM(J62/J71)</f>
        <v>4.368228555655234E-2</v>
      </c>
    </row>
    <row r="63" spans="1:11" x14ac:dyDescent="0.25">
      <c r="A63" s="176">
        <v>11</v>
      </c>
      <c r="B63" s="469">
        <v>254</v>
      </c>
      <c r="C63" s="410">
        <v>279</v>
      </c>
      <c r="D63" s="410">
        <v>90</v>
      </c>
      <c r="E63" s="410">
        <v>18</v>
      </c>
      <c r="F63" s="410">
        <v>0</v>
      </c>
      <c r="G63" s="410">
        <v>0</v>
      </c>
      <c r="H63" s="410">
        <v>0</v>
      </c>
      <c r="I63" s="470">
        <v>4</v>
      </c>
      <c r="J63" s="240">
        <f t="shared" si="5"/>
        <v>645</v>
      </c>
      <c r="K63" s="360">
        <f>SUM(J63/J71)</f>
        <v>4.4510385756676561E-2</v>
      </c>
    </row>
    <row r="64" spans="1:11" x14ac:dyDescent="0.25">
      <c r="A64" s="176">
        <v>12</v>
      </c>
      <c r="B64" s="469">
        <v>186</v>
      </c>
      <c r="C64" s="410">
        <v>269</v>
      </c>
      <c r="D64" s="410">
        <v>107</v>
      </c>
      <c r="E64" s="410">
        <v>25</v>
      </c>
      <c r="F64" s="410">
        <v>0</v>
      </c>
      <c r="G64" s="410">
        <v>5</v>
      </c>
      <c r="H64" s="410">
        <v>0</v>
      </c>
      <c r="I64" s="470">
        <v>1</v>
      </c>
      <c r="J64" s="240">
        <f t="shared" si="5"/>
        <v>593</v>
      </c>
      <c r="K64" s="360">
        <f>SUM(J64/J71)</f>
        <v>4.0921951556138293E-2</v>
      </c>
    </row>
    <row r="65" spans="1:11" x14ac:dyDescent="0.25">
      <c r="A65" s="176">
        <v>13</v>
      </c>
      <c r="B65" s="469">
        <v>180</v>
      </c>
      <c r="C65" s="410">
        <v>218</v>
      </c>
      <c r="D65" s="410">
        <v>152</v>
      </c>
      <c r="E65" s="410">
        <v>42</v>
      </c>
      <c r="F65" s="410">
        <v>0</v>
      </c>
      <c r="G65" s="410">
        <v>9</v>
      </c>
      <c r="H65" s="410">
        <v>2</v>
      </c>
      <c r="I65" s="470">
        <v>2</v>
      </c>
      <c r="J65" s="240">
        <f t="shared" si="5"/>
        <v>605</v>
      </c>
      <c r="K65" s="360">
        <f>SUM(J65/J71)</f>
        <v>4.1750051756262507E-2</v>
      </c>
    </row>
    <row r="66" spans="1:11" x14ac:dyDescent="0.25">
      <c r="A66" s="176">
        <v>14</v>
      </c>
      <c r="B66" s="469">
        <v>160</v>
      </c>
      <c r="C66" s="410">
        <v>190</v>
      </c>
      <c r="D66" s="410">
        <v>173</v>
      </c>
      <c r="E66" s="410">
        <v>56</v>
      </c>
      <c r="F66" s="410">
        <v>0</v>
      </c>
      <c r="G66" s="410">
        <v>29</v>
      </c>
      <c r="H66" s="410">
        <v>0</v>
      </c>
      <c r="I66" s="470">
        <v>4</v>
      </c>
      <c r="J66" s="240">
        <f t="shared" si="5"/>
        <v>612</v>
      </c>
      <c r="K66" s="360">
        <f>SUM(J66/J71)</f>
        <v>4.2233110206334967E-2</v>
      </c>
    </row>
    <row r="67" spans="1:11" x14ac:dyDescent="0.25">
      <c r="A67" s="176">
        <v>15</v>
      </c>
      <c r="B67" s="469">
        <v>152</v>
      </c>
      <c r="C67" s="410">
        <v>177</v>
      </c>
      <c r="D67" s="410">
        <v>192</v>
      </c>
      <c r="E67" s="410">
        <v>89</v>
      </c>
      <c r="F67" s="410">
        <v>0</v>
      </c>
      <c r="G67" s="410">
        <v>37</v>
      </c>
      <c r="H67" s="410">
        <v>0</v>
      </c>
      <c r="I67" s="470">
        <v>2</v>
      </c>
      <c r="J67" s="240">
        <f>SUM(B67:I67)</f>
        <v>649</v>
      </c>
      <c r="K67" s="360">
        <f>SUM(J67/J71)</f>
        <v>4.4786419156717966E-2</v>
      </c>
    </row>
    <row r="68" spans="1:11" x14ac:dyDescent="0.25">
      <c r="A68" s="176">
        <v>16</v>
      </c>
      <c r="B68" s="469">
        <v>137</v>
      </c>
      <c r="C68" s="410">
        <v>166</v>
      </c>
      <c r="D68" s="410">
        <v>253</v>
      </c>
      <c r="E68" s="410">
        <v>130</v>
      </c>
      <c r="F68" s="410">
        <v>0</v>
      </c>
      <c r="G68" s="410">
        <v>65</v>
      </c>
      <c r="H68" s="410">
        <v>2</v>
      </c>
      <c r="I68" s="470">
        <v>10</v>
      </c>
      <c r="J68" s="240">
        <f t="shared" si="5"/>
        <v>763</v>
      </c>
      <c r="K68" s="360">
        <f>SUM(J68/J71)</f>
        <v>5.2653371057898003E-2</v>
      </c>
    </row>
    <row r="69" spans="1:11" x14ac:dyDescent="0.25">
      <c r="A69" s="176">
        <v>17</v>
      </c>
      <c r="B69" s="469">
        <v>118</v>
      </c>
      <c r="C69" s="410">
        <v>158</v>
      </c>
      <c r="D69" s="410">
        <v>304</v>
      </c>
      <c r="E69" s="410">
        <v>120</v>
      </c>
      <c r="F69" s="410">
        <v>0</v>
      </c>
      <c r="G69" s="410">
        <v>112</v>
      </c>
      <c r="H69" s="410">
        <v>2</v>
      </c>
      <c r="I69" s="470">
        <v>7</v>
      </c>
      <c r="J69" s="240">
        <f t="shared" si="5"/>
        <v>821</v>
      </c>
      <c r="K69" s="360">
        <v>5.6000000000000001E-2</v>
      </c>
    </row>
    <row r="70" spans="1:11" ht="15.75" thickBot="1" x14ac:dyDescent="0.3">
      <c r="A70" s="177" t="s">
        <v>345</v>
      </c>
      <c r="B70" s="471">
        <v>25</v>
      </c>
      <c r="C70" s="472">
        <v>117</v>
      </c>
      <c r="D70" s="472">
        <v>170</v>
      </c>
      <c r="E70" s="472">
        <v>41</v>
      </c>
      <c r="F70" s="472">
        <v>455</v>
      </c>
      <c r="G70" s="472">
        <v>1</v>
      </c>
      <c r="H70" s="472">
        <v>3</v>
      </c>
      <c r="I70" s="473">
        <v>9</v>
      </c>
      <c r="J70" s="241">
        <f t="shared" si="5"/>
        <v>821</v>
      </c>
      <c r="K70" s="715">
        <v>5.6000000000000001E-2</v>
      </c>
    </row>
    <row r="71" spans="1:11" ht="16.5" thickTop="1" thickBot="1" x14ac:dyDescent="0.3">
      <c r="A71" s="129" t="s">
        <v>31</v>
      </c>
      <c r="B71" s="324">
        <f>SUM(B52:B70)</f>
        <v>5073</v>
      </c>
      <c r="C71" s="325">
        <f t="shared" ref="C71:I71" si="6">SUM(C52:C70)</f>
        <v>6369</v>
      </c>
      <c r="D71" s="325">
        <f t="shared" si="6"/>
        <v>1665</v>
      </c>
      <c r="E71" s="325">
        <f t="shared" si="6"/>
        <v>568</v>
      </c>
      <c r="F71" s="325">
        <f t="shared" si="6"/>
        <v>455</v>
      </c>
      <c r="G71" s="325">
        <f t="shared" si="6"/>
        <v>272</v>
      </c>
      <c r="H71" s="325">
        <f t="shared" si="6"/>
        <v>19</v>
      </c>
      <c r="I71" s="326">
        <f t="shared" si="6"/>
        <v>70</v>
      </c>
      <c r="J71" s="238">
        <f>SUM(J52:J70)</f>
        <v>14491</v>
      </c>
      <c r="K71" s="716">
        <f>SUM(K52:K70)</f>
        <v>0.99868828928300335</v>
      </c>
    </row>
    <row r="72" spans="1:11" ht="15.75" thickBot="1" x14ac:dyDescent="0.3">
      <c r="A72" s="95" t="s">
        <v>139</v>
      </c>
      <c r="B72" s="710">
        <f>SUM(B71/J71)</f>
        <v>0.35007935960251191</v>
      </c>
      <c r="C72" s="711">
        <f>SUM(C71/J71)</f>
        <v>0.43951418121592711</v>
      </c>
      <c r="D72" s="711">
        <f>SUM(D71/J71)</f>
        <v>0.11489890276723484</v>
      </c>
      <c r="E72" s="711">
        <f>SUM(E71/J71)</f>
        <v>3.9196742805879509E-2</v>
      </c>
      <c r="F72" s="711">
        <f>SUM(F71/J71)</f>
        <v>3.1398799254709821E-2</v>
      </c>
      <c r="G72" s="711">
        <f>SUM(G71/J71)</f>
        <v>1.877027120281554E-2</v>
      </c>
      <c r="H72" s="711">
        <f>SUM(H71/J71)</f>
        <v>1.3111586501966738E-3</v>
      </c>
      <c r="I72" s="712">
        <f>SUM(I71/J71)</f>
        <v>4.8305845007245874E-3</v>
      </c>
      <c r="J72" s="713">
        <f>SUM(B72:I72)</f>
        <v>0.99999999999999989</v>
      </c>
      <c r="K72" s="456"/>
    </row>
    <row r="73" spans="1:11" s="217" customFormat="1" ht="51" customHeight="1" x14ac:dyDescent="0.25">
      <c r="A73" s="1211" t="s">
        <v>644</v>
      </c>
      <c r="B73" s="1211"/>
      <c r="C73" s="1211"/>
      <c r="D73" s="1211"/>
      <c r="E73" s="1211"/>
      <c r="F73" s="1211"/>
      <c r="G73" s="1211"/>
      <c r="H73" s="1211"/>
      <c r="I73" s="1211"/>
      <c r="J73" s="1211"/>
      <c r="K73" s="1211"/>
    </row>
    <row r="74" spans="1:11" ht="19.5" hidden="1" thickBot="1" x14ac:dyDescent="0.35">
      <c r="A74" s="1212" t="s">
        <v>481</v>
      </c>
      <c r="B74" s="1213"/>
      <c r="C74" s="1213"/>
      <c r="D74" s="1213"/>
      <c r="E74" s="1213"/>
      <c r="F74" s="1213"/>
      <c r="G74" s="1213"/>
      <c r="H74" s="1213"/>
      <c r="I74" s="1213"/>
      <c r="J74" s="1213"/>
      <c r="K74" s="1214"/>
    </row>
    <row r="75" spans="1:11" ht="16.5" hidden="1" thickBot="1" x14ac:dyDescent="0.3">
      <c r="A75" s="1208" t="s">
        <v>273</v>
      </c>
      <c r="B75" s="1209"/>
      <c r="C75" s="1209"/>
      <c r="D75" s="1209"/>
      <c r="E75" s="1209"/>
      <c r="F75" s="1209"/>
      <c r="G75" s="1209"/>
      <c r="H75" s="1209"/>
      <c r="I75" s="1209"/>
      <c r="J75" s="1209"/>
      <c r="K75" s="1210"/>
    </row>
    <row r="76" spans="1:11" ht="78" hidden="1" customHeight="1" thickBot="1" x14ac:dyDescent="0.3">
      <c r="A76" s="140"/>
      <c r="B76" s="173" t="s">
        <v>490</v>
      </c>
      <c r="C76" s="174" t="s">
        <v>491</v>
      </c>
      <c r="D76" s="174" t="s">
        <v>492</v>
      </c>
      <c r="E76" s="174" t="s">
        <v>493</v>
      </c>
      <c r="F76" s="174" t="s">
        <v>494</v>
      </c>
      <c r="G76" s="174" t="s">
        <v>552</v>
      </c>
      <c r="H76" s="174" t="s">
        <v>495</v>
      </c>
      <c r="I76" s="175" t="s">
        <v>496</v>
      </c>
      <c r="J76" s="653" t="s">
        <v>497</v>
      </c>
      <c r="K76" s="653" t="s">
        <v>101</v>
      </c>
    </row>
    <row r="77" spans="1:11" hidden="1" x14ac:dyDescent="0.25">
      <c r="A77" s="129" t="s">
        <v>138</v>
      </c>
      <c r="B77" s="467">
        <v>538</v>
      </c>
      <c r="C77" s="406">
        <v>632</v>
      </c>
      <c r="D77" s="406">
        <v>6</v>
      </c>
      <c r="E77" s="406">
        <v>0</v>
      </c>
      <c r="F77" s="406">
        <v>0</v>
      </c>
      <c r="G77" s="406">
        <v>8</v>
      </c>
      <c r="H77" s="406">
        <v>0</v>
      </c>
      <c r="I77" s="468">
        <v>4</v>
      </c>
      <c r="J77" s="239">
        <f>SUM(B77:I77)</f>
        <v>1188</v>
      </c>
      <c r="K77" s="360">
        <f>SUM(J77/J96)</f>
        <v>7.9576662870922368E-2</v>
      </c>
    </row>
    <row r="78" spans="1:11" hidden="1" x14ac:dyDescent="0.25">
      <c r="A78" s="176">
        <v>1</v>
      </c>
      <c r="B78" s="469">
        <v>652</v>
      </c>
      <c r="C78" s="410">
        <v>537</v>
      </c>
      <c r="D78" s="410">
        <v>8</v>
      </c>
      <c r="E78" s="410">
        <v>0</v>
      </c>
      <c r="F78" s="410">
        <v>0</v>
      </c>
      <c r="G78" s="410">
        <v>3</v>
      </c>
      <c r="H78" s="410">
        <v>1</v>
      </c>
      <c r="I78" s="470">
        <v>10</v>
      </c>
      <c r="J78" s="240">
        <f>SUM(B78:I78)</f>
        <v>1211</v>
      </c>
      <c r="K78" s="360">
        <f>SUM(J78/J96)</f>
        <v>8.1117288498894768E-2</v>
      </c>
    </row>
    <row r="79" spans="1:11" hidden="1" x14ac:dyDescent="0.25">
      <c r="A79" s="176">
        <v>2</v>
      </c>
      <c r="B79" s="469">
        <v>529</v>
      </c>
      <c r="C79" s="410">
        <v>457</v>
      </c>
      <c r="D79" s="410">
        <v>5</v>
      </c>
      <c r="E79" s="410">
        <v>1</v>
      </c>
      <c r="F79" s="410">
        <v>0</v>
      </c>
      <c r="G79" s="410">
        <v>5</v>
      </c>
      <c r="H79" s="410">
        <v>0</v>
      </c>
      <c r="I79" s="470">
        <v>4</v>
      </c>
      <c r="J79" s="240">
        <f t="shared" ref="J79:J95" si="7">SUM(B79:I79)</f>
        <v>1001</v>
      </c>
      <c r="K79" s="360">
        <f>SUM(J79/J96)</f>
        <v>6.7050706678277172E-2</v>
      </c>
    </row>
    <row r="80" spans="1:11" hidden="1" x14ac:dyDescent="0.25">
      <c r="A80" s="176">
        <v>3</v>
      </c>
      <c r="B80" s="469">
        <v>491</v>
      </c>
      <c r="C80" s="410">
        <v>383</v>
      </c>
      <c r="D80" s="410">
        <v>4</v>
      </c>
      <c r="E80" s="410">
        <v>6</v>
      </c>
      <c r="F80" s="410">
        <v>0</v>
      </c>
      <c r="G80" s="410">
        <v>2</v>
      </c>
      <c r="H80" s="410">
        <v>2</v>
      </c>
      <c r="I80" s="470">
        <v>6</v>
      </c>
      <c r="J80" s="240">
        <f t="shared" si="7"/>
        <v>894</v>
      </c>
      <c r="K80" s="360">
        <f>SUM(J80/J96)</f>
        <v>5.988344832205774E-2</v>
      </c>
    </row>
    <row r="81" spans="1:11" hidden="1" x14ac:dyDescent="0.25">
      <c r="A81" s="176">
        <v>4</v>
      </c>
      <c r="B81" s="469">
        <v>454</v>
      </c>
      <c r="C81" s="410">
        <v>355</v>
      </c>
      <c r="D81" s="410">
        <v>5</v>
      </c>
      <c r="E81" s="410">
        <v>3</v>
      </c>
      <c r="F81" s="410">
        <v>0</v>
      </c>
      <c r="G81" s="410">
        <v>2</v>
      </c>
      <c r="H81" s="410">
        <v>0</v>
      </c>
      <c r="I81" s="470">
        <v>2</v>
      </c>
      <c r="J81" s="240">
        <f t="shared" si="7"/>
        <v>821</v>
      </c>
      <c r="K81" s="360">
        <f>SUM(J81/J96)</f>
        <v>5.4993636546319245E-2</v>
      </c>
    </row>
    <row r="82" spans="1:11" hidden="1" x14ac:dyDescent="0.25">
      <c r="A82" s="176">
        <v>5</v>
      </c>
      <c r="B82" s="469">
        <v>418</v>
      </c>
      <c r="C82" s="410">
        <v>332</v>
      </c>
      <c r="D82" s="410">
        <v>17</v>
      </c>
      <c r="E82" s="410">
        <v>5</v>
      </c>
      <c r="F82" s="410">
        <v>0</v>
      </c>
      <c r="G82" s="410">
        <v>2</v>
      </c>
      <c r="H82" s="410">
        <v>1</v>
      </c>
      <c r="I82" s="470">
        <v>5</v>
      </c>
      <c r="J82" s="240">
        <f t="shared" si="7"/>
        <v>780</v>
      </c>
      <c r="K82" s="360">
        <f>SUM(J82/J96)</f>
        <v>5.2247303905151046E-2</v>
      </c>
    </row>
    <row r="83" spans="1:11" hidden="1" x14ac:dyDescent="0.25">
      <c r="A83" s="176">
        <v>6</v>
      </c>
      <c r="B83" s="469">
        <v>377</v>
      </c>
      <c r="C83" s="410">
        <v>300</v>
      </c>
      <c r="D83" s="410">
        <v>22</v>
      </c>
      <c r="E83" s="410">
        <v>6</v>
      </c>
      <c r="F83" s="410">
        <v>0</v>
      </c>
      <c r="G83" s="410">
        <v>0</v>
      </c>
      <c r="H83" s="410">
        <v>2</v>
      </c>
      <c r="I83" s="470">
        <v>5</v>
      </c>
      <c r="J83" s="240">
        <f t="shared" si="7"/>
        <v>712</v>
      </c>
      <c r="K83" s="360">
        <f>SUM(J83/J96)</f>
        <v>4.7692410744189159E-2</v>
      </c>
    </row>
    <row r="84" spans="1:11" hidden="1" x14ac:dyDescent="0.25">
      <c r="A84" s="176">
        <v>7</v>
      </c>
      <c r="B84" s="469">
        <v>352</v>
      </c>
      <c r="C84" s="410">
        <v>266</v>
      </c>
      <c r="D84" s="410">
        <v>26</v>
      </c>
      <c r="E84" s="410">
        <v>7</v>
      </c>
      <c r="F84" s="410">
        <v>0</v>
      </c>
      <c r="G84" s="410">
        <v>0</v>
      </c>
      <c r="H84" s="410">
        <v>1</v>
      </c>
      <c r="I84" s="470">
        <v>5</v>
      </c>
      <c r="J84" s="240">
        <f t="shared" si="7"/>
        <v>657</v>
      </c>
      <c r="K84" s="360">
        <f>SUM(J84/J96)</f>
        <v>4.4008305981646463E-2</v>
      </c>
    </row>
    <row r="85" spans="1:11" hidden="1" x14ac:dyDescent="0.25">
      <c r="A85" s="176">
        <v>8</v>
      </c>
      <c r="B85" s="469">
        <v>338</v>
      </c>
      <c r="C85" s="410">
        <v>274</v>
      </c>
      <c r="D85" s="410">
        <v>45</v>
      </c>
      <c r="E85" s="410">
        <v>3</v>
      </c>
      <c r="F85" s="410">
        <v>0</v>
      </c>
      <c r="G85" s="410">
        <v>0</v>
      </c>
      <c r="H85" s="410">
        <v>2</v>
      </c>
      <c r="I85" s="470">
        <v>3</v>
      </c>
      <c r="J85" s="240">
        <f t="shared" si="7"/>
        <v>665</v>
      </c>
      <c r="K85" s="360">
        <f>SUM(J85/J96)</f>
        <v>4.4544175765289032E-2</v>
      </c>
    </row>
    <row r="86" spans="1:11" hidden="1" x14ac:dyDescent="0.25">
      <c r="A86" s="176">
        <v>9</v>
      </c>
      <c r="B86" s="469">
        <v>352</v>
      </c>
      <c r="C86" s="410">
        <v>259</v>
      </c>
      <c r="D86" s="410">
        <v>65</v>
      </c>
      <c r="E86" s="410">
        <v>7</v>
      </c>
      <c r="F86" s="410">
        <v>0</v>
      </c>
      <c r="G86" s="410">
        <v>0</v>
      </c>
      <c r="H86" s="410">
        <v>0</v>
      </c>
      <c r="I86" s="470">
        <v>6</v>
      </c>
      <c r="J86" s="240">
        <f t="shared" si="7"/>
        <v>689</v>
      </c>
      <c r="K86" s="360">
        <f>SUM(J86/J96)</f>
        <v>4.6151785116216759E-2</v>
      </c>
    </row>
    <row r="87" spans="1:11" hidden="1" x14ac:dyDescent="0.25">
      <c r="A87" s="176">
        <v>10</v>
      </c>
      <c r="B87" s="469">
        <v>336</v>
      </c>
      <c r="C87" s="410">
        <v>253</v>
      </c>
      <c r="D87" s="410">
        <v>65</v>
      </c>
      <c r="E87" s="410">
        <v>6</v>
      </c>
      <c r="F87" s="410">
        <v>0</v>
      </c>
      <c r="G87" s="410">
        <v>0</v>
      </c>
      <c r="H87" s="410">
        <v>0</v>
      </c>
      <c r="I87" s="470">
        <v>6</v>
      </c>
      <c r="J87" s="240">
        <f t="shared" si="7"/>
        <v>666</v>
      </c>
      <c r="K87" s="360">
        <f>SUM(J87/J96)</f>
        <v>4.4611159488244359E-2</v>
      </c>
    </row>
    <row r="88" spans="1:11" hidden="1" x14ac:dyDescent="0.25">
      <c r="A88" s="176">
        <v>11</v>
      </c>
      <c r="B88" s="469">
        <v>319</v>
      </c>
      <c r="C88" s="410">
        <v>216</v>
      </c>
      <c r="D88" s="410">
        <v>96</v>
      </c>
      <c r="E88" s="410">
        <v>21</v>
      </c>
      <c r="F88" s="410">
        <v>0</v>
      </c>
      <c r="G88" s="410">
        <v>0</v>
      </c>
      <c r="H88" s="410">
        <v>1</v>
      </c>
      <c r="I88" s="470">
        <v>6</v>
      </c>
      <c r="J88" s="240">
        <f t="shared" si="7"/>
        <v>659</v>
      </c>
      <c r="K88" s="360">
        <f>SUM(J88/J96)</f>
        <v>4.4142273427557104E-2</v>
      </c>
    </row>
    <row r="89" spans="1:11" hidden="1" x14ac:dyDescent="0.25">
      <c r="A89" s="176">
        <v>12</v>
      </c>
      <c r="B89" s="469">
        <v>259</v>
      </c>
      <c r="C89" s="410">
        <v>218</v>
      </c>
      <c r="D89" s="410">
        <v>117</v>
      </c>
      <c r="E89" s="410">
        <v>27</v>
      </c>
      <c r="F89" s="410">
        <v>0</v>
      </c>
      <c r="G89" s="410">
        <v>3</v>
      </c>
      <c r="H89" s="410">
        <v>0</v>
      </c>
      <c r="I89" s="470">
        <v>5</v>
      </c>
      <c r="J89" s="240">
        <f t="shared" si="7"/>
        <v>629</v>
      </c>
      <c r="K89" s="360">
        <f>SUM(J89/J96)</f>
        <v>4.2132761738897448E-2</v>
      </c>
    </row>
    <row r="90" spans="1:11" hidden="1" x14ac:dyDescent="0.25">
      <c r="A90" s="176">
        <v>13</v>
      </c>
      <c r="B90" s="469">
        <v>233</v>
      </c>
      <c r="C90" s="410">
        <v>163</v>
      </c>
      <c r="D90" s="410">
        <v>145</v>
      </c>
      <c r="E90" s="410">
        <v>34</v>
      </c>
      <c r="F90" s="410">
        <v>0</v>
      </c>
      <c r="G90" s="410">
        <v>12</v>
      </c>
      <c r="H90" s="410">
        <v>0</v>
      </c>
      <c r="I90" s="470">
        <v>7</v>
      </c>
      <c r="J90" s="240">
        <f t="shared" si="7"/>
        <v>594</v>
      </c>
      <c r="K90" s="360">
        <f>SUM(J90/J96)</f>
        <v>3.9788331435461184E-2</v>
      </c>
    </row>
    <row r="91" spans="1:11" hidden="1" x14ac:dyDescent="0.25">
      <c r="A91" s="176">
        <v>14</v>
      </c>
      <c r="B91" s="469">
        <v>186</v>
      </c>
      <c r="C91" s="410">
        <v>160</v>
      </c>
      <c r="D91" s="410">
        <v>167</v>
      </c>
      <c r="E91" s="410">
        <v>56</v>
      </c>
      <c r="F91" s="410">
        <v>0</v>
      </c>
      <c r="G91" s="410">
        <v>23</v>
      </c>
      <c r="H91" s="410">
        <v>0</v>
      </c>
      <c r="I91" s="470">
        <v>3</v>
      </c>
      <c r="J91" s="240">
        <f t="shared" si="7"/>
        <v>595</v>
      </c>
      <c r="K91" s="360">
        <f>SUM(J91/J96)</f>
        <v>3.9855315158416504E-2</v>
      </c>
    </row>
    <row r="92" spans="1:11" hidden="1" x14ac:dyDescent="0.25">
      <c r="A92" s="176">
        <v>15</v>
      </c>
      <c r="B92" s="469">
        <v>218</v>
      </c>
      <c r="C92" s="410">
        <v>132</v>
      </c>
      <c r="D92" s="410">
        <v>222</v>
      </c>
      <c r="E92" s="410">
        <v>90</v>
      </c>
      <c r="F92" s="410">
        <v>0</v>
      </c>
      <c r="G92" s="410">
        <v>39</v>
      </c>
      <c r="H92" s="410">
        <v>2</v>
      </c>
      <c r="I92" s="470">
        <v>7</v>
      </c>
      <c r="J92" s="240">
        <f t="shared" si="7"/>
        <v>710</v>
      </c>
      <c r="K92" s="360">
        <f>SUM(J92/J96)</f>
        <v>4.7558443298278519E-2</v>
      </c>
    </row>
    <row r="93" spans="1:11" hidden="1" x14ac:dyDescent="0.25">
      <c r="A93" s="176">
        <v>16</v>
      </c>
      <c r="B93" s="469">
        <v>174</v>
      </c>
      <c r="C93" s="410">
        <v>145</v>
      </c>
      <c r="D93" s="410">
        <v>264</v>
      </c>
      <c r="E93" s="410">
        <v>105</v>
      </c>
      <c r="F93" s="410">
        <v>0</v>
      </c>
      <c r="G93" s="410">
        <v>59</v>
      </c>
      <c r="H93" s="410">
        <v>1</v>
      </c>
      <c r="I93" s="470">
        <v>14</v>
      </c>
      <c r="J93" s="240">
        <f t="shared" si="7"/>
        <v>762</v>
      </c>
      <c r="K93" s="360">
        <f>SUM(J93/J96)</f>
        <v>5.1041596891955254E-2</v>
      </c>
    </row>
    <row r="94" spans="1:11" hidden="1" x14ac:dyDescent="0.25">
      <c r="A94" s="176">
        <v>17</v>
      </c>
      <c r="B94" s="469">
        <v>148</v>
      </c>
      <c r="C94" s="410">
        <v>135</v>
      </c>
      <c r="D94" s="410">
        <v>310</v>
      </c>
      <c r="E94" s="410">
        <v>122</v>
      </c>
      <c r="F94" s="410">
        <v>1</v>
      </c>
      <c r="G94" s="410">
        <v>116</v>
      </c>
      <c r="H94" s="410">
        <v>2</v>
      </c>
      <c r="I94" s="470">
        <v>19</v>
      </c>
      <c r="J94" s="240">
        <f t="shared" si="7"/>
        <v>853</v>
      </c>
      <c r="K94" s="360">
        <f>SUM(J94/J96)</f>
        <v>5.7137115680889541E-2</v>
      </c>
    </row>
    <row r="95" spans="1:11" ht="15.75" hidden="1" thickBot="1" x14ac:dyDescent="0.3">
      <c r="A95" s="177" t="s">
        <v>345</v>
      </c>
      <c r="B95" s="471">
        <v>45</v>
      </c>
      <c r="C95" s="472">
        <v>109</v>
      </c>
      <c r="D95" s="472">
        <v>152</v>
      </c>
      <c r="E95" s="472">
        <v>25</v>
      </c>
      <c r="F95" s="472">
        <v>491</v>
      </c>
      <c r="G95" s="472">
        <v>0</v>
      </c>
      <c r="H95" s="472">
        <v>0</v>
      </c>
      <c r="I95" s="473">
        <v>21</v>
      </c>
      <c r="J95" s="241">
        <f t="shared" si="7"/>
        <v>843</v>
      </c>
      <c r="K95" s="360">
        <f>SUM(J95/J96)</f>
        <v>5.6467278451336325E-2</v>
      </c>
    </row>
    <row r="96" spans="1:11" ht="15.75" hidden="1" thickTop="1" x14ac:dyDescent="0.25">
      <c r="A96" s="129" t="s">
        <v>31</v>
      </c>
      <c r="B96" s="474">
        <f>SUM(B77:B95)</f>
        <v>6419</v>
      </c>
      <c r="C96" s="475">
        <f t="shared" ref="C96:I96" si="8">SUM(C77:C95)</f>
        <v>5326</v>
      </c>
      <c r="D96" s="475">
        <f t="shared" si="8"/>
        <v>1741</v>
      </c>
      <c r="E96" s="475">
        <f t="shared" si="8"/>
        <v>524</v>
      </c>
      <c r="F96" s="475">
        <f t="shared" si="8"/>
        <v>492</v>
      </c>
      <c r="G96" s="475">
        <f t="shared" si="8"/>
        <v>274</v>
      </c>
      <c r="H96" s="475">
        <f t="shared" si="8"/>
        <v>15</v>
      </c>
      <c r="I96" s="476">
        <f t="shared" si="8"/>
        <v>138</v>
      </c>
      <c r="J96" s="238">
        <f>SUM(J77:J95)</f>
        <v>14929</v>
      </c>
      <c r="K96" s="478">
        <f>SUM(K77:K95)</f>
        <v>1</v>
      </c>
    </row>
    <row r="97" spans="1:11" ht="15.75" hidden="1" thickBot="1" x14ac:dyDescent="0.3">
      <c r="A97" s="95" t="s">
        <v>139</v>
      </c>
      <c r="B97" s="293">
        <f>SUM(B96/J96)</f>
        <v>0.42996851765021099</v>
      </c>
      <c r="C97" s="327">
        <f>SUM(C96/J96)</f>
        <v>0.35675530846004422</v>
      </c>
      <c r="D97" s="327">
        <f>SUM(D96/J96)</f>
        <v>0.11661866166521535</v>
      </c>
      <c r="E97" s="327">
        <f>SUM(E96/J96)</f>
        <v>3.509947082858865E-2</v>
      </c>
      <c r="F97" s="327">
        <f>SUM(F96/J96)</f>
        <v>3.2955991694018354E-2</v>
      </c>
      <c r="G97" s="327">
        <f>SUM(G96/J96)</f>
        <v>1.8353540089758189E-2</v>
      </c>
      <c r="H97" s="327">
        <f>SUM(H96/J96)</f>
        <v>1.0047558443298278E-3</v>
      </c>
      <c r="I97" s="328">
        <f>SUM(I96/J96)</f>
        <v>9.2437537678344162E-3</v>
      </c>
      <c r="J97" s="477">
        <f>SUM(B97:I97)</f>
        <v>0.99999999999999989</v>
      </c>
      <c r="K97" s="479"/>
    </row>
    <row r="98" spans="1:11" s="217" customFormat="1" ht="54" hidden="1" customHeight="1" x14ac:dyDescent="0.25">
      <c r="A98" s="1211" t="s">
        <v>450</v>
      </c>
      <c r="B98" s="1211"/>
      <c r="C98" s="1211"/>
      <c r="D98" s="1211"/>
      <c r="E98" s="1211"/>
      <c r="F98" s="1211"/>
      <c r="G98" s="1211"/>
      <c r="H98" s="1211"/>
      <c r="I98" s="1211"/>
      <c r="J98" s="1211"/>
      <c r="K98" s="1211"/>
    </row>
  </sheetData>
  <sheetProtection algorithmName="SHA-512" hashValue="TIDcnkR1wP4Y5Tu5Oq1r2wklobm4ly0nDBgIwx8gyasWNUW2KHirIZBJGSRCL9T/I7iE4VdbU+9dK8TEp3p4sA==" saltValue="kYMySFub3eknU2LGGhw2JA==" spinCount="100000" sheet="1" objects="1" scenarios="1"/>
  <mergeCells count="10">
    <mergeCell ref="A1:K1"/>
    <mergeCell ref="A25:K25"/>
    <mergeCell ref="A48:K48"/>
    <mergeCell ref="A2:K2"/>
    <mergeCell ref="A98:K98"/>
    <mergeCell ref="A75:K75"/>
    <mergeCell ref="A49:K49"/>
    <mergeCell ref="A50:K50"/>
    <mergeCell ref="A74:K74"/>
    <mergeCell ref="A73:K73"/>
  </mergeCells>
  <printOptions horizontalCentered="1"/>
  <pageMargins left="0.7" right="0.7" top="0.92708333333333304" bottom="0.75" header="0.3" footer="0.3"/>
  <pageSetup firstPageNumber="18" orientation="landscape" useFirstPageNumber="1" r:id="rId1"/>
  <headerFooter>
    <oddHeader>&amp;L&amp;9
Semi-Annual Child Welfare Report&amp;C&amp;"-,Bold"&amp;14ARIZONA DEPARTMENT of CHILD SAFETY&amp;R&amp;9
July 1, 2018 - December 31, 2018</oddHeader>
    <oddFooter>&amp;CPage &amp;P</oddFooter>
  </headerFooter>
  <rowBreaks count="2" manualBreakCount="2">
    <brk id="48" max="16383" man="1"/>
    <brk id="73" max="16383" man="1"/>
  </rowBreaks>
  <ignoredErrors>
    <ignoredError sqref="J28:J44 J53:J70" formulaRange="1"/>
    <ignoredError sqref="J46" formula="1"/>
    <ignoredError sqref="J71"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19"/>
  <sheetViews>
    <sheetView view="pageLayout" zoomScale="115" zoomScaleNormal="100" zoomScalePageLayoutView="115" workbookViewId="0">
      <selection activeCell="G51" sqref="G51"/>
    </sheetView>
  </sheetViews>
  <sheetFormatPr defaultRowHeight="15" x14ac:dyDescent="0.25"/>
  <cols>
    <col min="1" max="1" width="24.7109375" customWidth="1"/>
    <col min="2" max="3" width="8.140625" customWidth="1"/>
    <col min="4" max="15" width="8" customWidth="1"/>
    <col min="16" max="17" width="8" style="217" customWidth="1"/>
    <col min="18" max="19" width="8" customWidth="1"/>
  </cols>
  <sheetData>
    <row r="1" spans="1:19" s="217" customFormat="1" ht="19.5" thickBot="1" x14ac:dyDescent="0.35">
      <c r="A1" s="1206" t="s">
        <v>482</v>
      </c>
      <c r="B1" s="1207"/>
      <c r="C1" s="1207"/>
      <c r="D1" s="1207"/>
      <c r="E1" s="1207"/>
      <c r="F1" s="1207"/>
      <c r="G1" s="1207"/>
      <c r="H1" s="1207"/>
      <c r="I1" s="1207"/>
      <c r="J1" s="1207"/>
      <c r="K1" s="1207"/>
      <c r="L1" s="1207"/>
      <c r="M1" s="1207"/>
      <c r="N1" s="1207"/>
      <c r="O1" s="1207"/>
      <c r="P1" s="1207"/>
      <c r="Q1" s="1207"/>
      <c r="R1" s="1207"/>
      <c r="S1" s="1215"/>
    </row>
    <row r="2" spans="1:19" s="217" customFormat="1" ht="15.75" hidden="1" thickBot="1" x14ac:dyDescent="0.3">
      <c r="A2" s="116"/>
      <c r="B2" s="1222" t="s">
        <v>561</v>
      </c>
      <c r="C2" s="1223"/>
      <c r="D2" s="1223"/>
      <c r="E2" s="1223"/>
      <c r="F2" s="1223"/>
      <c r="G2" s="1223"/>
      <c r="H2" s="1223"/>
      <c r="I2" s="1223"/>
      <c r="J2" s="1223"/>
      <c r="K2" s="1223"/>
      <c r="L2" s="1223"/>
      <c r="M2" s="1223"/>
      <c r="N2" s="1223"/>
      <c r="O2" s="1223"/>
      <c r="P2" s="1223"/>
      <c r="Q2" s="1223"/>
      <c r="R2" s="1223"/>
      <c r="S2" s="1224"/>
    </row>
    <row r="3" spans="1:19" s="217" customFormat="1" ht="40.5" hidden="1" customHeight="1" thickBot="1" x14ac:dyDescent="0.3">
      <c r="A3" s="117"/>
      <c r="B3" s="1219" t="s">
        <v>141</v>
      </c>
      <c r="C3" s="1220"/>
      <c r="D3" s="1219" t="s">
        <v>142</v>
      </c>
      <c r="E3" s="1220"/>
      <c r="F3" s="1219" t="s">
        <v>143</v>
      </c>
      <c r="G3" s="1220"/>
      <c r="H3" s="1219" t="s">
        <v>144</v>
      </c>
      <c r="I3" s="1220"/>
      <c r="J3" s="1219" t="s">
        <v>145</v>
      </c>
      <c r="K3" s="1220"/>
      <c r="L3" s="1219" t="s">
        <v>146</v>
      </c>
      <c r="M3" s="1220"/>
      <c r="N3" s="1219" t="s">
        <v>147</v>
      </c>
      <c r="O3" s="1220"/>
      <c r="P3" s="1219" t="s">
        <v>148</v>
      </c>
      <c r="Q3" s="1220"/>
      <c r="R3" s="1219" t="s">
        <v>332</v>
      </c>
      <c r="S3" s="1220"/>
    </row>
    <row r="4" spans="1:19" s="217" customFormat="1" ht="15.75" hidden="1" thickBot="1" x14ac:dyDescent="0.3">
      <c r="A4" s="1119" t="s">
        <v>498</v>
      </c>
      <c r="B4" s="1127"/>
      <c r="C4" s="1127"/>
      <c r="D4" s="1221"/>
      <c r="E4" s="1221"/>
      <c r="F4" s="1127"/>
      <c r="G4" s="1127"/>
      <c r="H4" s="1221"/>
      <c r="I4" s="1221"/>
      <c r="J4" s="1127"/>
      <c r="K4" s="1127"/>
      <c r="L4" s="1221"/>
      <c r="M4" s="1221"/>
      <c r="N4" s="1127"/>
      <c r="O4" s="1127"/>
      <c r="P4" s="1221"/>
      <c r="Q4" s="1221"/>
      <c r="R4" s="1221"/>
      <c r="S4" s="1122"/>
    </row>
    <row r="5" spans="1:19" s="217" customFormat="1" hidden="1" x14ac:dyDescent="0.25">
      <c r="A5" s="112" t="s">
        <v>419</v>
      </c>
      <c r="B5" s="480"/>
      <c r="C5" s="481" t="e">
        <f>B5/B13</f>
        <v>#DIV/0!</v>
      </c>
      <c r="D5" s="480"/>
      <c r="E5" s="481" t="e">
        <f>D5/D13</f>
        <v>#DIV/0!</v>
      </c>
      <c r="F5" s="480"/>
      <c r="G5" s="481" t="e">
        <f>F5/F13</f>
        <v>#DIV/0!</v>
      </c>
      <c r="H5" s="480"/>
      <c r="I5" s="481" t="e">
        <f>H5/H13</f>
        <v>#DIV/0!</v>
      </c>
      <c r="J5" s="480"/>
      <c r="K5" s="481" t="e">
        <f>J5/J13</f>
        <v>#DIV/0!</v>
      </c>
      <c r="L5" s="480"/>
      <c r="M5" s="481" t="e">
        <f>L5/L13</f>
        <v>#DIV/0!</v>
      </c>
      <c r="N5" s="480"/>
      <c r="O5" s="481" t="e">
        <f>N5/N13</f>
        <v>#DIV/0!</v>
      </c>
      <c r="P5" s="480"/>
      <c r="Q5" s="481" t="e">
        <f>P5/P13</f>
        <v>#DIV/0!</v>
      </c>
      <c r="R5" s="484">
        <f>SUM(B5,D5,F5,H5,J5,L5,N5,P5)</f>
        <v>0</v>
      </c>
      <c r="S5" s="482" t="e">
        <f>R5/R13</f>
        <v>#DIV/0!</v>
      </c>
    </row>
    <row r="6" spans="1:19" s="217" customFormat="1" hidden="1" x14ac:dyDescent="0.25">
      <c r="A6" s="109" t="s">
        <v>420</v>
      </c>
      <c r="B6" s="485"/>
      <c r="C6" s="486" t="e">
        <f>B6/B13</f>
        <v>#DIV/0!</v>
      </c>
      <c r="D6" s="485"/>
      <c r="E6" s="486" t="e">
        <f>D6/D13</f>
        <v>#DIV/0!</v>
      </c>
      <c r="F6" s="485"/>
      <c r="G6" s="486" t="e">
        <f>F6/F13</f>
        <v>#DIV/0!</v>
      </c>
      <c r="H6" s="485"/>
      <c r="I6" s="486" t="e">
        <f>H6/H13</f>
        <v>#DIV/0!</v>
      </c>
      <c r="J6" s="485"/>
      <c r="K6" s="486" t="e">
        <f>J6/J13</f>
        <v>#DIV/0!</v>
      </c>
      <c r="L6" s="485"/>
      <c r="M6" s="486" t="e">
        <f>L6/L13</f>
        <v>#DIV/0!</v>
      </c>
      <c r="N6" s="485"/>
      <c r="O6" s="486" t="e">
        <f>N6/N13</f>
        <v>#DIV/0!</v>
      </c>
      <c r="P6" s="485"/>
      <c r="Q6" s="486" t="e">
        <f>P6/P13</f>
        <v>#DIV/0!</v>
      </c>
      <c r="R6" s="489">
        <f>SUM(B6,D6,F6,H6,J6,L6,N6,P6)</f>
        <v>0</v>
      </c>
      <c r="S6" s="487" t="e">
        <f>R6/R13</f>
        <v>#DIV/0!</v>
      </c>
    </row>
    <row r="7" spans="1:19" s="217" customFormat="1" hidden="1" x14ac:dyDescent="0.25">
      <c r="A7" s="109" t="s">
        <v>354</v>
      </c>
      <c r="B7" s="485"/>
      <c r="C7" s="486" t="e">
        <f>B7/B13</f>
        <v>#DIV/0!</v>
      </c>
      <c r="D7" s="485"/>
      <c r="E7" s="486" t="e">
        <f>D7/D13</f>
        <v>#DIV/0!</v>
      </c>
      <c r="F7" s="485"/>
      <c r="G7" s="486" t="e">
        <f>F7/F13</f>
        <v>#DIV/0!</v>
      </c>
      <c r="H7" s="485"/>
      <c r="I7" s="486" t="e">
        <f>H7/H13</f>
        <v>#DIV/0!</v>
      </c>
      <c r="J7" s="485"/>
      <c r="K7" s="486" t="e">
        <f>J7/J13</f>
        <v>#DIV/0!</v>
      </c>
      <c r="L7" s="485"/>
      <c r="M7" s="486" t="e">
        <f>L7/L13</f>
        <v>#DIV/0!</v>
      </c>
      <c r="N7" s="485"/>
      <c r="O7" s="486" t="e">
        <f>N7/N13</f>
        <v>#DIV/0!</v>
      </c>
      <c r="P7" s="485"/>
      <c r="Q7" s="486" t="e">
        <f>P7/P13</f>
        <v>#DIV/0!</v>
      </c>
      <c r="R7" s="489">
        <f t="shared" ref="R7:R12" si="0">SUM(B7,D7,F7,H7,J7,L7,N7,P7)</f>
        <v>0</v>
      </c>
      <c r="S7" s="487" t="e">
        <f>R7/R13</f>
        <v>#DIV/0!</v>
      </c>
    </row>
    <row r="8" spans="1:19" s="217" customFormat="1" hidden="1" x14ac:dyDescent="0.25">
      <c r="A8" s="109" t="s">
        <v>355</v>
      </c>
      <c r="B8" s="485"/>
      <c r="C8" s="486" t="e">
        <f>B8/B13</f>
        <v>#DIV/0!</v>
      </c>
      <c r="D8" s="485"/>
      <c r="E8" s="486" t="e">
        <f>D8/D13</f>
        <v>#DIV/0!</v>
      </c>
      <c r="F8" s="485"/>
      <c r="G8" s="486" t="e">
        <f>F8/F13</f>
        <v>#DIV/0!</v>
      </c>
      <c r="H8" s="485"/>
      <c r="I8" s="486" t="e">
        <f>H8/H13</f>
        <v>#DIV/0!</v>
      </c>
      <c r="J8" s="485"/>
      <c r="K8" s="486" t="e">
        <f>J8/J13</f>
        <v>#DIV/0!</v>
      </c>
      <c r="L8" s="485"/>
      <c r="M8" s="486" t="e">
        <f>L8/L13</f>
        <v>#DIV/0!</v>
      </c>
      <c r="N8" s="485"/>
      <c r="O8" s="486" t="e">
        <f>N8/N13</f>
        <v>#DIV/0!</v>
      </c>
      <c r="P8" s="485"/>
      <c r="Q8" s="486" t="e">
        <f>P8/P13</f>
        <v>#DIV/0!</v>
      </c>
      <c r="R8" s="489">
        <f t="shared" si="0"/>
        <v>0</v>
      </c>
      <c r="S8" s="487" t="e">
        <f>R8/R13</f>
        <v>#DIV/0!</v>
      </c>
    </row>
    <row r="9" spans="1:19" s="217" customFormat="1" hidden="1" x14ac:dyDescent="0.25">
      <c r="A9" s="109" t="s">
        <v>356</v>
      </c>
      <c r="B9" s="485"/>
      <c r="C9" s="486" t="e">
        <f>B9/B13</f>
        <v>#DIV/0!</v>
      </c>
      <c r="D9" s="485"/>
      <c r="E9" s="486" t="e">
        <f>D9/D13</f>
        <v>#DIV/0!</v>
      </c>
      <c r="F9" s="485"/>
      <c r="G9" s="486" t="e">
        <f>F9/F13</f>
        <v>#DIV/0!</v>
      </c>
      <c r="H9" s="485"/>
      <c r="I9" s="486" t="e">
        <f>H9/H13</f>
        <v>#DIV/0!</v>
      </c>
      <c r="J9" s="485"/>
      <c r="K9" s="486" t="e">
        <f>J9/J13</f>
        <v>#DIV/0!</v>
      </c>
      <c r="L9" s="485"/>
      <c r="M9" s="486" t="e">
        <f>L9/L13</f>
        <v>#DIV/0!</v>
      </c>
      <c r="N9" s="485"/>
      <c r="O9" s="486" t="e">
        <f>N9/N13</f>
        <v>#DIV/0!</v>
      </c>
      <c r="P9" s="485"/>
      <c r="Q9" s="486" t="e">
        <f>P9/P13</f>
        <v>#DIV/0!</v>
      </c>
      <c r="R9" s="489">
        <f t="shared" si="0"/>
        <v>0</v>
      </c>
      <c r="S9" s="487" t="e">
        <f>R9/R13</f>
        <v>#DIV/0!</v>
      </c>
    </row>
    <row r="10" spans="1:19" s="217" customFormat="1" hidden="1" x14ac:dyDescent="0.25">
      <c r="A10" s="109" t="s">
        <v>131</v>
      </c>
      <c r="B10" s="485"/>
      <c r="C10" s="486" t="e">
        <f>B10/B13</f>
        <v>#DIV/0!</v>
      </c>
      <c r="D10" s="485"/>
      <c r="E10" s="486" t="e">
        <f>D10/D13</f>
        <v>#DIV/0!</v>
      </c>
      <c r="F10" s="485"/>
      <c r="G10" s="486" t="e">
        <f>F10/F13</f>
        <v>#DIV/0!</v>
      </c>
      <c r="H10" s="485"/>
      <c r="I10" s="486" t="e">
        <f>H10/H13</f>
        <v>#DIV/0!</v>
      </c>
      <c r="J10" s="485"/>
      <c r="K10" s="486" t="e">
        <f>J10/J13</f>
        <v>#DIV/0!</v>
      </c>
      <c r="L10" s="485"/>
      <c r="M10" s="486" t="e">
        <f>L10/L13</f>
        <v>#DIV/0!</v>
      </c>
      <c r="N10" s="485"/>
      <c r="O10" s="486" t="e">
        <f>N10/N13</f>
        <v>#DIV/0!</v>
      </c>
      <c r="P10" s="485"/>
      <c r="Q10" s="486" t="e">
        <f>P10/P13</f>
        <v>#DIV/0!</v>
      </c>
      <c r="R10" s="489">
        <f t="shared" si="0"/>
        <v>0</v>
      </c>
      <c r="S10" s="487" t="e">
        <f>R10/R13</f>
        <v>#DIV/0!</v>
      </c>
    </row>
    <row r="11" spans="1:19" s="217" customFormat="1" hidden="1" x14ac:dyDescent="0.25">
      <c r="A11" s="109" t="s">
        <v>132</v>
      </c>
      <c r="B11" s="485"/>
      <c r="C11" s="486" t="e">
        <f>B11/B13</f>
        <v>#DIV/0!</v>
      </c>
      <c r="D11" s="485"/>
      <c r="E11" s="486" t="e">
        <f>D11/D13</f>
        <v>#DIV/0!</v>
      </c>
      <c r="F11" s="485"/>
      <c r="G11" s="486" t="e">
        <f>F11/F13</f>
        <v>#DIV/0!</v>
      </c>
      <c r="H11" s="485"/>
      <c r="I11" s="486" t="e">
        <f>H11/H13</f>
        <v>#DIV/0!</v>
      </c>
      <c r="J11" s="485"/>
      <c r="K11" s="486" t="e">
        <f>J11/J13</f>
        <v>#DIV/0!</v>
      </c>
      <c r="L11" s="485"/>
      <c r="M11" s="486" t="e">
        <f>L11/L13</f>
        <v>#DIV/0!</v>
      </c>
      <c r="N11" s="485"/>
      <c r="O11" s="486" t="e">
        <f>N11/N13</f>
        <v>#DIV/0!</v>
      </c>
      <c r="P11" s="485"/>
      <c r="Q11" s="486" t="e">
        <f>P11/P13</f>
        <v>#DIV/0!</v>
      </c>
      <c r="R11" s="489">
        <f t="shared" si="0"/>
        <v>0</v>
      </c>
      <c r="S11" s="487" t="e">
        <f>R11/R13</f>
        <v>#DIV/0!</v>
      </c>
    </row>
    <row r="12" spans="1:19" s="217" customFormat="1" ht="15.75" hidden="1" thickBot="1" x14ac:dyDescent="0.3">
      <c r="A12" s="797" t="s">
        <v>124</v>
      </c>
      <c r="B12" s="490"/>
      <c r="C12" s="491" t="e">
        <f>B12/B13</f>
        <v>#DIV/0!</v>
      </c>
      <c r="D12" s="490"/>
      <c r="E12" s="491" t="e">
        <f>D12/D13</f>
        <v>#DIV/0!</v>
      </c>
      <c r="F12" s="490"/>
      <c r="G12" s="491" t="e">
        <f>F12/F13</f>
        <v>#DIV/0!</v>
      </c>
      <c r="H12" s="490"/>
      <c r="I12" s="491" t="e">
        <f>H12/H13</f>
        <v>#DIV/0!</v>
      </c>
      <c r="J12" s="490"/>
      <c r="K12" s="491" t="e">
        <f>J12/J13</f>
        <v>#DIV/0!</v>
      </c>
      <c r="L12" s="490"/>
      <c r="M12" s="491" t="e">
        <f>L12/L13</f>
        <v>#DIV/0!</v>
      </c>
      <c r="N12" s="490"/>
      <c r="O12" s="491" t="e">
        <f>N12/N13</f>
        <v>#DIV/0!</v>
      </c>
      <c r="P12" s="490"/>
      <c r="Q12" s="491" t="e">
        <f>P12/P13</f>
        <v>#DIV/0!</v>
      </c>
      <c r="R12" s="494">
        <f t="shared" si="0"/>
        <v>0</v>
      </c>
      <c r="S12" s="492" t="e">
        <f>R12/R13</f>
        <v>#DIV/0!</v>
      </c>
    </row>
    <row r="13" spans="1:19" s="217" customFormat="1" ht="16.5" hidden="1" thickTop="1" thickBot="1" x14ac:dyDescent="0.3">
      <c r="A13" s="136" t="s">
        <v>171</v>
      </c>
      <c r="B13" s="130">
        <f t="shared" ref="B13:Q13" si="1">SUM(B5:B12)</f>
        <v>0</v>
      </c>
      <c r="C13" s="290" t="e">
        <f t="shared" si="1"/>
        <v>#DIV/0!</v>
      </c>
      <c r="D13" s="130">
        <f t="shared" si="1"/>
        <v>0</v>
      </c>
      <c r="E13" s="290" t="e">
        <f t="shared" si="1"/>
        <v>#DIV/0!</v>
      </c>
      <c r="F13" s="130">
        <f t="shared" si="1"/>
        <v>0</v>
      </c>
      <c r="G13" s="290" t="e">
        <f t="shared" si="1"/>
        <v>#DIV/0!</v>
      </c>
      <c r="H13" s="130">
        <f t="shared" si="1"/>
        <v>0</v>
      </c>
      <c r="I13" s="290" t="e">
        <f t="shared" si="1"/>
        <v>#DIV/0!</v>
      </c>
      <c r="J13" s="130">
        <f t="shared" si="1"/>
        <v>0</v>
      </c>
      <c r="K13" s="290" t="e">
        <f t="shared" si="1"/>
        <v>#DIV/0!</v>
      </c>
      <c r="L13" s="130">
        <f t="shared" si="1"/>
        <v>0</v>
      </c>
      <c r="M13" s="290" t="e">
        <f t="shared" si="1"/>
        <v>#DIV/0!</v>
      </c>
      <c r="N13" s="130">
        <f t="shared" si="1"/>
        <v>0</v>
      </c>
      <c r="O13" s="290" t="e">
        <f t="shared" si="1"/>
        <v>#DIV/0!</v>
      </c>
      <c r="P13" s="130">
        <f t="shared" si="1"/>
        <v>0</v>
      </c>
      <c r="Q13" s="290" t="e">
        <f t="shared" si="1"/>
        <v>#DIV/0!</v>
      </c>
      <c r="R13" s="130">
        <f>SUM(B13,D13,F13,H13,J13,L13,N13,P13)</f>
        <v>0</v>
      </c>
      <c r="S13" s="289" t="e">
        <f>SUM(S5:S12)</f>
        <v>#DIV/0!</v>
      </c>
    </row>
    <row r="14" spans="1:19" s="33" customFormat="1" ht="15.75" hidden="1" thickBot="1" x14ac:dyDescent="0.3">
      <c r="A14" s="1216" t="s">
        <v>499</v>
      </c>
      <c r="B14" s="1217"/>
      <c r="C14" s="1217"/>
      <c r="D14" s="1217"/>
      <c r="E14" s="1217"/>
      <c r="F14" s="1217"/>
      <c r="G14" s="1217"/>
      <c r="H14" s="1217"/>
      <c r="I14" s="1217"/>
      <c r="J14" s="1217"/>
      <c r="K14" s="1217"/>
      <c r="L14" s="1217"/>
      <c r="M14" s="1217"/>
      <c r="N14" s="1217"/>
      <c r="O14" s="1217"/>
      <c r="P14" s="1217"/>
      <c r="Q14" s="1217"/>
      <c r="R14" s="1217"/>
      <c r="S14" s="1218"/>
    </row>
    <row r="15" spans="1:19" s="217" customFormat="1" hidden="1" x14ac:dyDescent="0.25">
      <c r="A15" s="112" t="s">
        <v>125</v>
      </c>
      <c r="B15" s="495"/>
      <c r="C15" s="496" t="e">
        <f>SUM(B15/B21)</f>
        <v>#DIV/0!</v>
      </c>
      <c r="D15" s="495"/>
      <c r="E15" s="496" t="e">
        <f>SUM(D15/D21)</f>
        <v>#DIV/0!</v>
      </c>
      <c r="F15" s="495"/>
      <c r="G15" s="496" t="e">
        <f>SUM(F15/F21)</f>
        <v>#DIV/0!</v>
      </c>
      <c r="H15" s="495"/>
      <c r="I15" s="496" t="e">
        <f>SUM(H15/H21)</f>
        <v>#DIV/0!</v>
      </c>
      <c r="J15" s="495"/>
      <c r="K15" s="496" t="e">
        <f>SUM(J15/J21)</f>
        <v>#DIV/0!</v>
      </c>
      <c r="L15" s="495"/>
      <c r="M15" s="496" t="e">
        <f>SUM(L15/L21)</f>
        <v>#DIV/0!</v>
      </c>
      <c r="N15" s="495"/>
      <c r="O15" s="496" t="e">
        <f>SUM(N15/N21)</f>
        <v>#DIV/0!</v>
      </c>
      <c r="P15" s="495"/>
      <c r="Q15" s="496" t="e">
        <f>SUM(P15/P21)</f>
        <v>#DIV/0!</v>
      </c>
      <c r="R15" s="484">
        <f t="shared" ref="R15:R20" si="2">SUM(B15,D15,F15,H15,J15,L15,N15,P15)</f>
        <v>0</v>
      </c>
      <c r="S15" s="498" t="e">
        <f>SUM(R15/R21)</f>
        <v>#DIV/0!</v>
      </c>
    </row>
    <row r="16" spans="1:19" s="217" customFormat="1" hidden="1" x14ac:dyDescent="0.25">
      <c r="A16" s="109" t="s">
        <v>126</v>
      </c>
      <c r="B16" s="499"/>
      <c r="C16" s="500" t="e">
        <f>SUM(B16/B21)</f>
        <v>#DIV/0!</v>
      </c>
      <c r="D16" s="499"/>
      <c r="E16" s="500" t="e">
        <f>SUM(D16/D21)</f>
        <v>#DIV/0!</v>
      </c>
      <c r="F16" s="499"/>
      <c r="G16" s="500" t="e">
        <f>SUM(F16/F21)</f>
        <v>#DIV/0!</v>
      </c>
      <c r="H16" s="499"/>
      <c r="I16" s="500" t="e">
        <f>SUM(H16/H21)</f>
        <v>#DIV/0!</v>
      </c>
      <c r="J16" s="499"/>
      <c r="K16" s="500" t="e">
        <f>SUM(J16/J21)</f>
        <v>#DIV/0!</v>
      </c>
      <c r="L16" s="499"/>
      <c r="M16" s="500" t="e">
        <f>SUM(L16/L21)</f>
        <v>#DIV/0!</v>
      </c>
      <c r="N16" s="499"/>
      <c r="O16" s="500" t="e">
        <f>SUM(N16/N21)</f>
        <v>#DIV/0!</v>
      </c>
      <c r="P16" s="499"/>
      <c r="Q16" s="500" t="e">
        <f>SUM(P16/P21)</f>
        <v>#DIV/0!</v>
      </c>
      <c r="R16" s="489">
        <f t="shared" si="2"/>
        <v>0</v>
      </c>
      <c r="S16" s="502" t="e">
        <f>SUM(R16/R21)</f>
        <v>#DIV/0!</v>
      </c>
    </row>
    <row r="17" spans="1:19" s="217" customFormat="1" hidden="1" x14ac:dyDescent="0.25">
      <c r="A17" s="109" t="s">
        <v>127</v>
      </c>
      <c r="B17" s="499"/>
      <c r="C17" s="500" t="e">
        <f>SUM(B17/B21)</f>
        <v>#DIV/0!</v>
      </c>
      <c r="D17" s="499"/>
      <c r="E17" s="500" t="e">
        <f>SUM(D17/D21)</f>
        <v>#DIV/0!</v>
      </c>
      <c r="F17" s="499"/>
      <c r="G17" s="500" t="e">
        <f>SUM(F17/F21)</f>
        <v>#DIV/0!</v>
      </c>
      <c r="H17" s="499"/>
      <c r="I17" s="500" t="e">
        <f>SUM(H17/H21)</f>
        <v>#DIV/0!</v>
      </c>
      <c r="J17" s="499"/>
      <c r="K17" s="500" t="e">
        <f>SUM(J17/J21)</f>
        <v>#DIV/0!</v>
      </c>
      <c r="L17" s="499"/>
      <c r="M17" s="500" t="e">
        <f>SUM(L17/L21)</f>
        <v>#DIV/0!</v>
      </c>
      <c r="N17" s="499"/>
      <c r="O17" s="500" t="e">
        <f>SUM(N17/N21)</f>
        <v>#DIV/0!</v>
      </c>
      <c r="P17" s="499"/>
      <c r="Q17" s="500" t="e">
        <f>SUM(P17/P21)</f>
        <v>#DIV/0!</v>
      </c>
      <c r="R17" s="489">
        <f t="shared" si="2"/>
        <v>0</v>
      </c>
      <c r="S17" s="502" t="e">
        <f>SUM(R17/R21)</f>
        <v>#DIV/0!</v>
      </c>
    </row>
    <row r="18" spans="1:19" s="217" customFormat="1" hidden="1" x14ac:dyDescent="0.25">
      <c r="A18" s="109" t="s">
        <v>128</v>
      </c>
      <c r="B18" s="499"/>
      <c r="C18" s="500" t="e">
        <f>SUM(B18/B21)</f>
        <v>#DIV/0!</v>
      </c>
      <c r="D18" s="499"/>
      <c r="E18" s="500" t="e">
        <f>SUM(D18/D21)</f>
        <v>#DIV/0!</v>
      </c>
      <c r="F18" s="499"/>
      <c r="G18" s="500" t="e">
        <f>SUM(F18/F21)</f>
        <v>#DIV/0!</v>
      </c>
      <c r="H18" s="499"/>
      <c r="I18" s="500" t="e">
        <f>SUM(H18/H21)</f>
        <v>#DIV/0!</v>
      </c>
      <c r="J18" s="499"/>
      <c r="K18" s="500" t="e">
        <f>SUM(J18/J21)</f>
        <v>#DIV/0!</v>
      </c>
      <c r="L18" s="499"/>
      <c r="M18" s="500" t="e">
        <f>SUM(L18/L21)</f>
        <v>#DIV/0!</v>
      </c>
      <c r="N18" s="499"/>
      <c r="O18" s="500" t="e">
        <f>SUM(N18/N21)</f>
        <v>#DIV/0!</v>
      </c>
      <c r="P18" s="499"/>
      <c r="Q18" s="500" t="e">
        <f>SUM(P18/P21)</f>
        <v>#DIV/0!</v>
      </c>
      <c r="R18" s="489">
        <f t="shared" si="2"/>
        <v>0</v>
      </c>
      <c r="S18" s="502" t="e">
        <f>SUM(R18/R21)</f>
        <v>#DIV/0!</v>
      </c>
    </row>
    <row r="19" spans="1:19" s="217" customFormat="1" hidden="1" x14ac:dyDescent="0.25">
      <c r="A19" s="109" t="s">
        <v>129</v>
      </c>
      <c r="B19" s="499"/>
      <c r="C19" s="500" t="e">
        <f>SUM(B19/B21)</f>
        <v>#DIV/0!</v>
      </c>
      <c r="D19" s="499"/>
      <c r="E19" s="500" t="e">
        <f>SUM(D19/D21)</f>
        <v>#DIV/0!</v>
      </c>
      <c r="F19" s="499"/>
      <c r="G19" s="500" t="e">
        <f>SUM(F19/F21)</f>
        <v>#DIV/0!</v>
      </c>
      <c r="H19" s="499"/>
      <c r="I19" s="500" t="e">
        <f>SUM(H19/H21)</f>
        <v>#DIV/0!</v>
      </c>
      <c r="J19" s="499"/>
      <c r="K19" s="500" t="e">
        <f>SUM(J19/J21)</f>
        <v>#DIV/0!</v>
      </c>
      <c r="L19" s="499"/>
      <c r="M19" s="500" t="e">
        <f>SUM(L19/L21)</f>
        <v>#DIV/0!</v>
      </c>
      <c r="N19" s="499"/>
      <c r="O19" s="500" t="e">
        <f>SUM(N19/N21)</f>
        <v>#DIV/0!</v>
      </c>
      <c r="P19" s="499"/>
      <c r="Q19" s="500" t="e">
        <f>SUM(P19/P21)</f>
        <v>#DIV/0!</v>
      </c>
      <c r="R19" s="489">
        <f t="shared" si="2"/>
        <v>0</v>
      </c>
      <c r="S19" s="502" t="e">
        <f>SUM(R19/R21)</f>
        <v>#DIV/0!</v>
      </c>
    </row>
    <row r="20" spans="1:19" s="217" customFormat="1" ht="15.75" hidden="1" thickBot="1" x14ac:dyDescent="0.3">
      <c r="A20" s="110" t="s">
        <v>130</v>
      </c>
      <c r="B20" s="503"/>
      <c r="C20" s="504" t="e">
        <f>SUM(B20/B21)</f>
        <v>#DIV/0!</v>
      </c>
      <c r="D20" s="503"/>
      <c r="E20" s="504" t="e">
        <f>SUM(D20/D21)</f>
        <v>#DIV/0!</v>
      </c>
      <c r="F20" s="503"/>
      <c r="G20" s="504" t="e">
        <f>SUM(F20/F21)</f>
        <v>#DIV/0!</v>
      </c>
      <c r="H20" s="503"/>
      <c r="I20" s="504" t="e">
        <f>SUM(H20/H21)</f>
        <v>#DIV/0!</v>
      </c>
      <c r="J20" s="503"/>
      <c r="K20" s="504" t="e">
        <f>SUM(J20/J21)</f>
        <v>#DIV/0!</v>
      </c>
      <c r="L20" s="503"/>
      <c r="M20" s="504" t="e">
        <f>SUM(L20/L21)</f>
        <v>#DIV/0!</v>
      </c>
      <c r="N20" s="503"/>
      <c r="O20" s="504" t="e">
        <f>SUM(N20/N21)</f>
        <v>#DIV/0!</v>
      </c>
      <c r="P20" s="503"/>
      <c r="Q20" s="504" t="e">
        <f>SUM(P20/P21)</f>
        <v>#DIV/0!</v>
      </c>
      <c r="R20" s="494">
        <f t="shared" si="2"/>
        <v>0</v>
      </c>
      <c r="S20" s="506" t="e">
        <f>SUM(R20/R21)</f>
        <v>#DIV/0!</v>
      </c>
    </row>
    <row r="21" spans="1:19" s="217" customFormat="1" ht="16.5" hidden="1" thickTop="1" thickBot="1" x14ac:dyDescent="0.3">
      <c r="A21" s="136" t="s">
        <v>171</v>
      </c>
      <c r="B21" s="130">
        <f t="shared" ref="B21:Q21" si="3">SUM(B15:B20)</f>
        <v>0</v>
      </c>
      <c r="C21" s="290" t="e">
        <f t="shared" si="3"/>
        <v>#DIV/0!</v>
      </c>
      <c r="D21" s="130">
        <f t="shared" si="3"/>
        <v>0</v>
      </c>
      <c r="E21" s="290" t="e">
        <f t="shared" si="3"/>
        <v>#DIV/0!</v>
      </c>
      <c r="F21" s="130">
        <f t="shared" si="3"/>
        <v>0</v>
      </c>
      <c r="G21" s="290" t="e">
        <f t="shared" si="3"/>
        <v>#DIV/0!</v>
      </c>
      <c r="H21" s="130">
        <f t="shared" si="3"/>
        <v>0</v>
      </c>
      <c r="I21" s="290" t="e">
        <f t="shared" si="3"/>
        <v>#DIV/0!</v>
      </c>
      <c r="J21" s="130">
        <f t="shared" si="3"/>
        <v>0</v>
      </c>
      <c r="K21" s="290" t="e">
        <f t="shared" si="3"/>
        <v>#DIV/0!</v>
      </c>
      <c r="L21" s="130">
        <f t="shared" si="3"/>
        <v>0</v>
      </c>
      <c r="M21" s="290" t="e">
        <f t="shared" si="3"/>
        <v>#DIV/0!</v>
      </c>
      <c r="N21" s="130">
        <f t="shared" si="3"/>
        <v>0</v>
      </c>
      <c r="O21" s="290" t="e">
        <f t="shared" si="3"/>
        <v>#DIV/0!</v>
      </c>
      <c r="P21" s="130">
        <f t="shared" si="3"/>
        <v>0</v>
      </c>
      <c r="Q21" s="290" t="e">
        <f t="shared" si="3"/>
        <v>#DIV/0!</v>
      </c>
      <c r="R21" s="130">
        <f>SUM(B21,D21,F21,H21,J21,L21,N21,P21)</f>
        <v>0</v>
      </c>
      <c r="S21" s="289" t="e">
        <f>SUM(S15:S20)</f>
        <v>#DIV/0!</v>
      </c>
    </row>
    <row r="22" spans="1:19" s="217" customFormat="1" ht="15.75" hidden="1" customHeight="1" thickBot="1" x14ac:dyDescent="0.3">
      <c r="A22" s="1216" t="s">
        <v>500</v>
      </c>
      <c r="B22" s="1217"/>
      <c r="C22" s="1217"/>
      <c r="D22" s="1217"/>
      <c r="E22" s="1217"/>
      <c r="F22" s="1217"/>
      <c r="G22" s="1217"/>
      <c r="H22" s="1217"/>
      <c r="I22" s="1217"/>
      <c r="J22" s="1217"/>
      <c r="K22" s="1217"/>
      <c r="L22" s="1217"/>
      <c r="M22" s="1217"/>
      <c r="N22" s="1217"/>
      <c r="O22" s="1217"/>
      <c r="P22" s="1217"/>
      <c r="Q22" s="1217"/>
      <c r="R22" s="1217"/>
      <c r="S22" s="1218"/>
    </row>
    <row r="23" spans="1:19" s="217" customFormat="1" hidden="1" x14ac:dyDescent="0.25">
      <c r="A23" s="102" t="s">
        <v>150</v>
      </c>
      <c r="B23" s="495"/>
      <c r="C23" s="496" t="e">
        <f>SUM(B23/B29)</f>
        <v>#DIV/0!</v>
      </c>
      <c r="D23" s="495"/>
      <c r="E23" s="496" t="e">
        <f>SUM(D23/D29)</f>
        <v>#DIV/0!</v>
      </c>
      <c r="F23" s="495"/>
      <c r="G23" s="496" t="e">
        <f>SUM(F23/F29)</f>
        <v>#DIV/0!</v>
      </c>
      <c r="H23" s="495"/>
      <c r="I23" s="496" t="e">
        <f>SUM(H23/H29)</f>
        <v>#DIV/0!</v>
      </c>
      <c r="J23" s="495"/>
      <c r="K23" s="496" t="e">
        <f>SUM(J23/J29)</f>
        <v>#DIV/0!</v>
      </c>
      <c r="L23" s="495"/>
      <c r="M23" s="496" t="e">
        <f>SUM(L23/L29)</f>
        <v>#DIV/0!</v>
      </c>
      <c r="N23" s="495"/>
      <c r="O23" s="496" t="e">
        <f>SUM(N23/N29)</f>
        <v>#DIV/0!</v>
      </c>
      <c r="P23" s="495"/>
      <c r="Q23" s="496" t="e">
        <f>SUM(P23/P29)</f>
        <v>#DIV/0!</v>
      </c>
      <c r="R23" s="484">
        <f t="shared" ref="R23:R28" si="4">SUM(B23,D23,F23,H23,J23,L23,N23,P23)</f>
        <v>0</v>
      </c>
      <c r="S23" s="498" t="e">
        <f>SUM(R23/R29)</f>
        <v>#DIV/0!</v>
      </c>
    </row>
    <row r="24" spans="1:19" s="217" customFormat="1" hidden="1" x14ac:dyDescent="0.25">
      <c r="A24" s="103" t="s">
        <v>151</v>
      </c>
      <c r="B24" s="499"/>
      <c r="C24" s="500" t="e">
        <f>SUM(B24/B29)</f>
        <v>#DIV/0!</v>
      </c>
      <c r="D24" s="499"/>
      <c r="E24" s="500" t="e">
        <f>SUM(D24/D29)</f>
        <v>#DIV/0!</v>
      </c>
      <c r="F24" s="499"/>
      <c r="G24" s="500" t="e">
        <f>SUM(F24/F29)</f>
        <v>#DIV/0!</v>
      </c>
      <c r="H24" s="499"/>
      <c r="I24" s="500" t="e">
        <f>SUM(H24/H29)</f>
        <v>#DIV/0!</v>
      </c>
      <c r="J24" s="499"/>
      <c r="K24" s="500" t="e">
        <f>SUM(J24/J29)</f>
        <v>#DIV/0!</v>
      </c>
      <c r="L24" s="499"/>
      <c r="M24" s="500" t="e">
        <f>SUM(L24/L29)</f>
        <v>#DIV/0!</v>
      </c>
      <c r="N24" s="499"/>
      <c r="O24" s="500" t="e">
        <f>SUM(N24/N29)</f>
        <v>#DIV/0!</v>
      </c>
      <c r="P24" s="499"/>
      <c r="Q24" s="500" t="e">
        <f>SUM(P24/P29)</f>
        <v>#DIV/0!</v>
      </c>
      <c r="R24" s="489">
        <f t="shared" si="4"/>
        <v>0</v>
      </c>
      <c r="S24" s="502" t="e">
        <f>SUM(R24/R29)</f>
        <v>#DIV/0!</v>
      </c>
    </row>
    <row r="25" spans="1:19" s="217" customFormat="1" hidden="1" x14ac:dyDescent="0.25">
      <c r="A25" s="103" t="s">
        <v>152</v>
      </c>
      <c r="B25" s="499"/>
      <c r="C25" s="500" t="e">
        <f>SUM(B25/B29)</f>
        <v>#DIV/0!</v>
      </c>
      <c r="D25" s="499"/>
      <c r="E25" s="500" t="e">
        <f>SUM(D25/D29)</f>
        <v>#DIV/0!</v>
      </c>
      <c r="F25" s="499"/>
      <c r="G25" s="500" t="e">
        <f>SUM(F25/F29)</f>
        <v>#DIV/0!</v>
      </c>
      <c r="H25" s="499"/>
      <c r="I25" s="500" t="e">
        <f>SUM(H25/H29)</f>
        <v>#DIV/0!</v>
      </c>
      <c r="J25" s="499"/>
      <c r="K25" s="500" t="e">
        <f>SUM(J25/J29)</f>
        <v>#DIV/0!</v>
      </c>
      <c r="L25" s="499"/>
      <c r="M25" s="500" t="e">
        <f>SUM(L25/L29)</f>
        <v>#DIV/0!</v>
      </c>
      <c r="N25" s="499"/>
      <c r="O25" s="500" t="e">
        <f>SUM(N25/N29)</f>
        <v>#DIV/0!</v>
      </c>
      <c r="P25" s="499"/>
      <c r="Q25" s="500" t="e">
        <f>SUM(P25/P29)</f>
        <v>#DIV/0!</v>
      </c>
      <c r="R25" s="489">
        <f t="shared" si="4"/>
        <v>0</v>
      </c>
      <c r="S25" s="502" t="e">
        <f>SUM(R25/R29)</f>
        <v>#DIV/0!</v>
      </c>
    </row>
    <row r="26" spans="1:19" s="217" customFormat="1" hidden="1" x14ac:dyDescent="0.25">
      <c r="A26" s="103" t="s">
        <v>153</v>
      </c>
      <c r="B26" s="499"/>
      <c r="C26" s="500" t="e">
        <f>SUM(B26/B29)</f>
        <v>#DIV/0!</v>
      </c>
      <c r="D26" s="499"/>
      <c r="E26" s="500" t="e">
        <f>SUM(D26/D29)</f>
        <v>#DIV/0!</v>
      </c>
      <c r="F26" s="499"/>
      <c r="G26" s="500" t="e">
        <f>SUM(F26/F29)</f>
        <v>#DIV/0!</v>
      </c>
      <c r="H26" s="499"/>
      <c r="I26" s="500" t="e">
        <f>SUM(H26/H29)</f>
        <v>#DIV/0!</v>
      </c>
      <c r="J26" s="499"/>
      <c r="K26" s="500" t="e">
        <f>SUM(J26/J29)</f>
        <v>#DIV/0!</v>
      </c>
      <c r="L26" s="499"/>
      <c r="M26" s="500" t="e">
        <f>SUM(L26/L29)</f>
        <v>#DIV/0!</v>
      </c>
      <c r="N26" s="499"/>
      <c r="O26" s="500" t="e">
        <f>SUM(N26/N29)</f>
        <v>#DIV/0!</v>
      </c>
      <c r="P26" s="499"/>
      <c r="Q26" s="500" t="e">
        <f>SUM(P26/P29)</f>
        <v>#DIV/0!</v>
      </c>
      <c r="R26" s="489">
        <f t="shared" si="4"/>
        <v>0</v>
      </c>
      <c r="S26" s="502" t="e">
        <f>SUM(R26/R29)</f>
        <v>#DIV/0!</v>
      </c>
    </row>
    <row r="27" spans="1:19" s="217" customFormat="1" hidden="1" x14ac:dyDescent="0.25">
      <c r="A27" s="103" t="s">
        <v>154</v>
      </c>
      <c r="B27" s="499"/>
      <c r="C27" s="500" t="e">
        <f>SUM(B27/B29)</f>
        <v>#DIV/0!</v>
      </c>
      <c r="D27" s="499"/>
      <c r="E27" s="500" t="e">
        <f>SUM(D27/D29)</f>
        <v>#DIV/0!</v>
      </c>
      <c r="F27" s="499"/>
      <c r="G27" s="500" t="e">
        <f>SUM(F27/F29)</f>
        <v>#DIV/0!</v>
      </c>
      <c r="H27" s="499"/>
      <c r="I27" s="500" t="e">
        <f>SUM(H27/H29)</f>
        <v>#DIV/0!</v>
      </c>
      <c r="J27" s="499"/>
      <c r="K27" s="500" t="e">
        <f>SUM(J27/J29)</f>
        <v>#DIV/0!</v>
      </c>
      <c r="L27" s="499"/>
      <c r="M27" s="500" t="e">
        <f>SUM(L27/L29)</f>
        <v>#DIV/0!</v>
      </c>
      <c r="N27" s="499"/>
      <c r="O27" s="500" t="e">
        <f>SUM(N27/N29)</f>
        <v>#DIV/0!</v>
      </c>
      <c r="P27" s="499"/>
      <c r="Q27" s="500" t="e">
        <f>SUM(P27/P29)</f>
        <v>#DIV/0!</v>
      </c>
      <c r="R27" s="489">
        <f t="shared" si="4"/>
        <v>0</v>
      </c>
      <c r="S27" s="502" t="e">
        <f>SUM(R27/R29)</f>
        <v>#DIV/0!</v>
      </c>
    </row>
    <row r="28" spans="1:19" s="217" customFormat="1" ht="15.75" hidden="1" thickBot="1" x14ac:dyDescent="0.3">
      <c r="A28" s="121" t="s">
        <v>155</v>
      </c>
      <c r="B28" s="503"/>
      <c r="C28" s="504" t="e">
        <f>SUM(B28/B29)</f>
        <v>#DIV/0!</v>
      </c>
      <c r="D28" s="503"/>
      <c r="E28" s="504" t="e">
        <f>SUM(D28/D29)</f>
        <v>#DIV/0!</v>
      </c>
      <c r="F28" s="503"/>
      <c r="G28" s="504" t="e">
        <f>SUM(F28/F29)</f>
        <v>#DIV/0!</v>
      </c>
      <c r="H28" s="503"/>
      <c r="I28" s="504" t="e">
        <f>SUM(H28/H29)</f>
        <v>#DIV/0!</v>
      </c>
      <c r="J28" s="503"/>
      <c r="K28" s="504" t="e">
        <f>SUM(J28/J29)</f>
        <v>#DIV/0!</v>
      </c>
      <c r="L28" s="503"/>
      <c r="M28" s="504" t="e">
        <f>SUM(L28/L29)</f>
        <v>#DIV/0!</v>
      </c>
      <c r="N28" s="503"/>
      <c r="O28" s="504" t="e">
        <f>SUM(N28/N29)</f>
        <v>#DIV/0!</v>
      </c>
      <c r="P28" s="503"/>
      <c r="Q28" s="504" t="e">
        <f>SUM(P28/P29)</f>
        <v>#DIV/0!</v>
      </c>
      <c r="R28" s="494">
        <f t="shared" si="4"/>
        <v>0</v>
      </c>
      <c r="S28" s="502" t="e">
        <f>SUM(R28/R29)</f>
        <v>#DIV/0!</v>
      </c>
    </row>
    <row r="29" spans="1:19" s="217" customFormat="1" ht="16.5" hidden="1" thickTop="1" thickBot="1" x14ac:dyDescent="0.3">
      <c r="A29" s="136" t="s">
        <v>171</v>
      </c>
      <c r="B29" s="130">
        <f t="shared" ref="B29:S29" si="5">SUM(B23:B28)</f>
        <v>0</v>
      </c>
      <c r="C29" s="290" t="e">
        <f t="shared" si="5"/>
        <v>#DIV/0!</v>
      </c>
      <c r="D29" s="130">
        <f t="shared" si="5"/>
        <v>0</v>
      </c>
      <c r="E29" s="290" t="e">
        <f t="shared" si="5"/>
        <v>#DIV/0!</v>
      </c>
      <c r="F29" s="130">
        <f t="shared" si="5"/>
        <v>0</v>
      </c>
      <c r="G29" s="290" t="e">
        <f t="shared" si="5"/>
        <v>#DIV/0!</v>
      </c>
      <c r="H29" s="130">
        <f t="shared" si="5"/>
        <v>0</v>
      </c>
      <c r="I29" s="290" t="e">
        <f t="shared" si="5"/>
        <v>#DIV/0!</v>
      </c>
      <c r="J29" s="130">
        <f t="shared" si="5"/>
        <v>0</v>
      </c>
      <c r="K29" s="290" t="e">
        <f t="shared" si="5"/>
        <v>#DIV/0!</v>
      </c>
      <c r="L29" s="130">
        <f t="shared" si="5"/>
        <v>0</v>
      </c>
      <c r="M29" s="290" t="e">
        <f t="shared" si="5"/>
        <v>#DIV/0!</v>
      </c>
      <c r="N29" s="130">
        <f t="shared" si="5"/>
        <v>0</v>
      </c>
      <c r="O29" s="290" t="e">
        <f t="shared" si="5"/>
        <v>#DIV/0!</v>
      </c>
      <c r="P29" s="130">
        <f t="shared" si="5"/>
        <v>0</v>
      </c>
      <c r="Q29" s="290" t="e">
        <f t="shared" si="5"/>
        <v>#DIV/0!</v>
      </c>
      <c r="R29" s="130">
        <f t="shared" si="5"/>
        <v>0</v>
      </c>
      <c r="S29" s="289" t="e">
        <f t="shared" si="5"/>
        <v>#DIV/0!</v>
      </c>
    </row>
    <row r="30" spans="1:19" s="217" customFormat="1" ht="15.75" hidden="1" customHeight="1" thickBot="1" x14ac:dyDescent="0.3">
      <c r="A30" s="1216" t="s">
        <v>280</v>
      </c>
      <c r="B30" s="1217"/>
      <c r="C30" s="1217"/>
      <c r="D30" s="1217"/>
      <c r="E30" s="1217"/>
      <c r="F30" s="1217"/>
      <c r="G30" s="1217"/>
      <c r="H30" s="1217"/>
      <c r="I30" s="1217"/>
      <c r="J30" s="1217"/>
      <c r="K30" s="1217"/>
      <c r="L30" s="1217"/>
      <c r="M30" s="1217"/>
      <c r="N30" s="1217"/>
      <c r="O30" s="1217"/>
      <c r="P30" s="1217"/>
      <c r="Q30" s="1217"/>
      <c r="R30" s="1217"/>
      <c r="S30" s="1218"/>
    </row>
    <row r="31" spans="1:19" s="217" customFormat="1" hidden="1" x14ac:dyDescent="0.25">
      <c r="A31" s="102" t="s">
        <v>424</v>
      </c>
      <c r="B31" s="499"/>
      <c r="C31" s="507" t="e">
        <f>SUM(B31/B35)</f>
        <v>#DIV/0!</v>
      </c>
      <c r="D31" s="499"/>
      <c r="E31" s="507" t="e">
        <f>SUM(D31/D35)</f>
        <v>#DIV/0!</v>
      </c>
      <c r="F31" s="499"/>
      <c r="G31" s="507" t="e">
        <f>SUM(F31/F35)</f>
        <v>#DIV/0!</v>
      </c>
      <c r="H31" s="499"/>
      <c r="I31" s="507" t="e">
        <f>SUM(H31/H35)</f>
        <v>#DIV/0!</v>
      </c>
      <c r="J31" s="499"/>
      <c r="K31" s="507" t="e">
        <f>SUM(J31/J35)</f>
        <v>#DIV/0!</v>
      </c>
      <c r="L31" s="499"/>
      <c r="M31" s="507" t="e">
        <f>SUM(L31/L35)</f>
        <v>#DIV/0!</v>
      </c>
      <c r="N31" s="499"/>
      <c r="O31" s="507" t="e">
        <f>SUM(N31/N35)</f>
        <v>#DIV/0!</v>
      </c>
      <c r="P31" s="499"/>
      <c r="Q31" s="507" t="e">
        <f>SUM(P31/P35)</f>
        <v>#DIV/0!</v>
      </c>
      <c r="R31" s="717">
        <f>SUM(B31,D31,F31,H31,J31,L31,N31,P31)</f>
        <v>0</v>
      </c>
      <c r="S31" s="509" t="e">
        <f>SUM(R31/R35)</f>
        <v>#DIV/0!</v>
      </c>
    </row>
    <row r="32" spans="1:19" s="217" customFormat="1" hidden="1" x14ac:dyDescent="0.25">
      <c r="A32" s="103" t="s">
        <v>342</v>
      </c>
      <c r="B32" s="499"/>
      <c r="C32" s="511" t="e">
        <f>SUM(B32/B35)</f>
        <v>#DIV/0!</v>
      </c>
      <c r="D32" s="499"/>
      <c r="E32" s="511" t="e">
        <f>SUM(D32/D35)</f>
        <v>#DIV/0!</v>
      </c>
      <c r="F32" s="499"/>
      <c r="G32" s="511" t="e">
        <f>SUM(F32/F35)</f>
        <v>#DIV/0!</v>
      </c>
      <c r="H32" s="499"/>
      <c r="I32" s="511" t="e">
        <f>SUM(H32/H35)</f>
        <v>#DIV/0!</v>
      </c>
      <c r="J32" s="499"/>
      <c r="K32" s="511" t="e">
        <f>SUM(J32/J35)</f>
        <v>#DIV/0!</v>
      </c>
      <c r="L32" s="499"/>
      <c r="M32" s="511" t="e">
        <f>SUM(L32/L35)</f>
        <v>#DIV/0!</v>
      </c>
      <c r="N32" s="499"/>
      <c r="O32" s="511" t="e">
        <f>SUM(N32/N35)</f>
        <v>#DIV/0!</v>
      </c>
      <c r="P32" s="499"/>
      <c r="Q32" s="511" t="e">
        <f>SUM(P32/P35)</f>
        <v>#DIV/0!</v>
      </c>
      <c r="R32" s="510">
        <f>SUM(B32,D32,F32,H32,J32,L32,N32,P32)</f>
        <v>0</v>
      </c>
      <c r="S32" s="513" t="e">
        <f>SUM(R32/R75)</f>
        <v>#DIV/0!</v>
      </c>
    </row>
    <row r="33" spans="1:19" s="217" customFormat="1" hidden="1" x14ac:dyDescent="0.25">
      <c r="A33" s="103" t="s">
        <v>343</v>
      </c>
      <c r="B33" s="499"/>
      <c r="C33" s="511" t="e">
        <f>SUM(B33/B35)</f>
        <v>#DIV/0!</v>
      </c>
      <c r="D33" s="499"/>
      <c r="E33" s="511" t="e">
        <f>SUM(D33/D35)</f>
        <v>#DIV/0!</v>
      </c>
      <c r="F33" s="499"/>
      <c r="G33" s="511" t="e">
        <f>SUM(F33/F35)</f>
        <v>#DIV/0!</v>
      </c>
      <c r="H33" s="499"/>
      <c r="I33" s="511" t="e">
        <f>SUM(H33/H35)</f>
        <v>#DIV/0!</v>
      </c>
      <c r="J33" s="499"/>
      <c r="K33" s="511" t="e">
        <f>SUM(J33/J35)</f>
        <v>#DIV/0!</v>
      </c>
      <c r="L33" s="499"/>
      <c r="M33" s="511" t="e">
        <f>SUM(L33/L35)</f>
        <v>#DIV/0!</v>
      </c>
      <c r="N33" s="499"/>
      <c r="O33" s="511" t="e">
        <f>SUM(N33/N35)</f>
        <v>#DIV/0!</v>
      </c>
      <c r="P33" s="499"/>
      <c r="Q33" s="511" t="e">
        <f>SUM(P33/P35)</f>
        <v>#DIV/0!</v>
      </c>
      <c r="R33" s="510">
        <f>SUM(B33,D33,F33,H33,J33,L33,N33,P33)</f>
        <v>0</v>
      </c>
      <c r="S33" s="513" t="e">
        <f>SUM(R33/R35)</f>
        <v>#DIV/0!</v>
      </c>
    </row>
    <row r="34" spans="1:19" s="217" customFormat="1" ht="15.75" hidden="1" thickBot="1" x14ac:dyDescent="0.3">
      <c r="A34" s="121" t="s">
        <v>344</v>
      </c>
      <c r="B34" s="503"/>
      <c r="C34" s="514" t="e">
        <f>SUM(B34/B35)</f>
        <v>#DIV/0!</v>
      </c>
      <c r="D34" s="503"/>
      <c r="E34" s="514" t="e">
        <f>SUM(D34/D35)</f>
        <v>#DIV/0!</v>
      </c>
      <c r="F34" s="503"/>
      <c r="G34" s="514" t="e">
        <f>SUM(F34/F35)</f>
        <v>#DIV/0!</v>
      </c>
      <c r="H34" s="503"/>
      <c r="I34" s="514" t="e">
        <f>SUM(H34/H35)</f>
        <v>#DIV/0!</v>
      </c>
      <c r="J34" s="503"/>
      <c r="K34" s="514" t="e">
        <f>SUM(J34/J35)</f>
        <v>#DIV/0!</v>
      </c>
      <c r="L34" s="503"/>
      <c r="M34" s="514" t="e">
        <f>SUM(L34/L35)</f>
        <v>#DIV/0!</v>
      </c>
      <c r="N34" s="503"/>
      <c r="O34" s="514" t="e">
        <f>SUM(N34/N35)</f>
        <v>#DIV/0!</v>
      </c>
      <c r="P34" s="503"/>
      <c r="Q34" s="514" t="e">
        <f>SUM(P34/P35)</f>
        <v>#DIV/0!</v>
      </c>
      <c r="R34" s="517">
        <f>SUM(B34,D34,F34,H34,J34,L34,N34,P34)</f>
        <v>0</v>
      </c>
      <c r="S34" s="516" t="e">
        <f>SUM(R34/R35)</f>
        <v>#DIV/0!</v>
      </c>
    </row>
    <row r="35" spans="1:19" s="217" customFormat="1" ht="16.5" hidden="1" thickTop="1" thickBot="1" x14ac:dyDescent="0.3">
      <c r="A35" s="136" t="s">
        <v>171</v>
      </c>
      <c r="B35" s="130">
        <f>SUM(B31:B34)</f>
        <v>0</v>
      </c>
      <c r="C35" s="290" t="e">
        <f>SUM(B35/B35)</f>
        <v>#DIV/0!</v>
      </c>
      <c r="D35" s="130">
        <f>SUM(D31:D34)</f>
        <v>0</v>
      </c>
      <c r="E35" s="290" t="e">
        <f>SUM(E31:E34)</f>
        <v>#DIV/0!</v>
      </c>
      <c r="F35" s="130">
        <f>SUM(F31:F34)</f>
        <v>0</v>
      </c>
      <c r="G35" s="290" t="e">
        <f>SUM(F35/F75)</f>
        <v>#DIV/0!</v>
      </c>
      <c r="H35" s="130">
        <f>SUM(H31:H34)</f>
        <v>0</v>
      </c>
      <c r="I35" s="290" t="e">
        <f>SUM(H35/H75)</f>
        <v>#DIV/0!</v>
      </c>
      <c r="J35" s="130">
        <f>SUM(J31:J34)</f>
        <v>0</v>
      </c>
      <c r="K35" s="290" t="e">
        <f>SUM(J35/J75)</f>
        <v>#DIV/0!</v>
      </c>
      <c r="L35" s="130">
        <f>SUM(L31:L34)</f>
        <v>0</v>
      </c>
      <c r="M35" s="290" t="e">
        <f>SUM(L35/L75)</f>
        <v>#DIV/0!</v>
      </c>
      <c r="N35" s="130">
        <f>SUM(N31:N34)</f>
        <v>0</v>
      </c>
      <c r="O35" s="290" t="e">
        <f>SUM(N35/N75)</f>
        <v>#DIV/0!</v>
      </c>
      <c r="P35" s="130">
        <f>SUM(P31:P34)</f>
        <v>0</v>
      </c>
      <c r="Q35" s="290" t="e">
        <f>SUM(P35/P75)</f>
        <v>#DIV/0!</v>
      </c>
      <c r="R35" s="130">
        <f>SUM(R31:R34)</f>
        <v>0</v>
      </c>
      <c r="S35" s="289" t="e">
        <f>SUM(R35/R35)</f>
        <v>#DIV/0!</v>
      </c>
    </row>
    <row r="36" spans="1:19" s="217" customFormat="1" ht="15.75" hidden="1" thickBot="1" x14ac:dyDescent="0.3">
      <c r="A36" s="1216" t="s">
        <v>501</v>
      </c>
      <c r="B36" s="1217"/>
      <c r="C36" s="1217"/>
      <c r="D36" s="1217"/>
      <c r="E36" s="1217"/>
      <c r="F36" s="1217"/>
      <c r="G36" s="1217"/>
      <c r="H36" s="1217"/>
      <c r="I36" s="1217"/>
      <c r="J36" s="1217"/>
      <c r="K36" s="1217"/>
      <c r="L36" s="1217"/>
      <c r="M36" s="1217"/>
      <c r="N36" s="1217"/>
      <c r="O36" s="1217"/>
      <c r="P36" s="1217"/>
      <c r="Q36" s="1217"/>
      <c r="R36" s="1217"/>
      <c r="S36" s="1218"/>
    </row>
    <row r="37" spans="1:19" s="217" customFormat="1" hidden="1" x14ac:dyDescent="0.25">
      <c r="A37" s="120"/>
      <c r="B37" s="279" t="s">
        <v>156</v>
      </c>
      <c r="C37" s="280" t="s">
        <v>157</v>
      </c>
      <c r="D37" s="281" t="s">
        <v>156</v>
      </c>
      <c r="E37" s="282" t="s">
        <v>157</v>
      </c>
      <c r="F37" s="280" t="s">
        <v>156</v>
      </c>
      <c r="G37" s="280" t="s">
        <v>157</v>
      </c>
      <c r="H37" s="281" t="s">
        <v>156</v>
      </c>
      <c r="I37" s="282" t="s">
        <v>157</v>
      </c>
      <c r="J37" s="359" t="s">
        <v>156</v>
      </c>
      <c r="K37" s="281" t="s">
        <v>157</v>
      </c>
      <c r="L37" s="282" t="s">
        <v>156</v>
      </c>
      <c r="M37" s="280" t="s">
        <v>157</v>
      </c>
      <c r="N37" s="280" t="s">
        <v>156</v>
      </c>
      <c r="O37" s="280" t="s">
        <v>157</v>
      </c>
      <c r="P37" s="281" t="s">
        <v>156</v>
      </c>
      <c r="Q37" s="282" t="s">
        <v>157</v>
      </c>
      <c r="R37" s="281" t="s">
        <v>156</v>
      </c>
      <c r="S37" s="282" t="s">
        <v>157</v>
      </c>
    </row>
    <row r="38" spans="1:19" s="217" customFormat="1" hidden="1" x14ac:dyDescent="0.25">
      <c r="A38" s="103" t="s">
        <v>158</v>
      </c>
      <c r="B38" s="518"/>
      <c r="C38" s="519"/>
      <c r="D38" s="518"/>
      <c r="E38" s="520"/>
      <c r="F38" s="521"/>
      <c r="G38" s="519"/>
      <c r="H38" s="518"/>
      <c r="I38" s="522"/>
      <c r="J38" s="521"/>
      <c r="K38" s="523"/>
      <c r="L38" s="524"/>
      <c r="M38" s="519"/>
      <c r="N38" s="521"/>
      <c r="O38" s="519"/>
      <c r="P38" s="518"/>
      <c r="Q38" s="522"/>
      <c r="R38" s="518"/>
      <c r="S38" s="522"/>
    </row>
    <row r="39" spans="1:19" s="217" customFormat="1" hidden="1" x14ac:dyDescent="0.25">
      <c r="A39" s="106" t="s">
        <v>159</v>
      </c>
      <c r="B39" s="518"/>
      <c r="C39" s="519"/>
      <c r="D39" s="518"/>
      <c r="E39" s="520"/>
      <c r="F39" s="521"/>
      <c r="G39" s="519"/>
      <c r="H39" s="518"/>
      <c r="I39" s="522"/>
      <c r="J39" s="521"/>
      <c r="K39" s="523"/>
      <c r="L39" s="524"/>
      <c r="M39" s="519"/>
      <c r="N39" s="521"/>
      <c r="O39" s="519"/>
      <c r="P39" s="518"/>
      <c r="Q39" s="522"/>
      <c r="R39" s="518"/>
      <c r="S39" s="522"/>
    </row>
    <row r="40" spans="1:19" s="217" customFormat="1" ht="15.75" hidden="1" thickBot="1" x14ac:dyDescent="0.3">
      <c r="A40" s="105" t="s">
        <v>160</v>
      </c>
      <c r="B40" s="525"/>
      <c r="C40" s="526"/>
      <c r="D40" s="525"/>
      <c r="E40" s="527"/>
      <c r="F40" s="528"/>
      <c r="G40" s="526"/>
      <c r="H40" s="525"/>
      <c r="I40" s="529"/>
      <c r="J40" s="528"/>
      <c r="K40" s="530"/>
      <c r="L40" s="531"/>
      <c r="M40" s="526"/>
      <c r="N40" s="528"/>
      <c r="O40" s="526"/>
      <c r="P40" s="525"/>
      <c r="Q40" s="529"/>
      <c r="R40" s="525"/>
      <c r="S40" s="529"/>
    </row>
    <row r="41" spans="1:19" s="217" customFormat="1" ht="15.75" thickBot="1" x14ac:dyDescent="0.3">
      <c r="A41" s="116"/>
      <c r="B41" s="1222" t="s">
        <v>549</v>
      </c>
      <c r="C41" s="1223"/>
      <c r="D41" s="1223"/>
      <c r="E41" s="1223"/>
      <c r="F41" s="1223"/>
      <c r="G41" s="1223"/>
      <c r="H41" s="1223"/>
      <c r="I41" s="1223"/>
      <c r="J41" s="1223"/>
      <c r="K41" s="1223"/>
      <c r="L41" s="1223"/>
      <c r="M41" s="1223"/>
      <c r="N41" s="1223"/>
      <c r="O41" s="1223"/>
      <c r="P41" s="1223"/>
      <c r="Q41" s="1223"/>
      <c r="R41" s="1223"/>
      <c r="S41" s="1224"/>
    </row>
    <row r="42" spans="1:19" s="217" customFormat="1" ht="40.5" customHeight="1" thickBot="1" x14ac:dyDescent="0.3">
      <c r="A42" s="117"/>
      <c r="B42" s="1219" t="s">
        <v>141</v>
      </c>
      <c r="C42" s="1220"/>
      <c r="D42" s="1219" t="s">
        <v>142</v>
      </c>
      <c r="E42" s="1220"/>
      <c r="F42" s="1219" t="s">
        <v>143</v>
      </c>
      <c r="G42" s="1220"/>
      <c r="H42" s="1219" t="s">
        <v>144</v>
      </c>
      <c r="I42" s="1220"/>
      <c r="J42" s="1219" t="s">
        <v>145</v>
      </c>
      <c r="K42" s="1220"/>
      <c r="L42" s="1219" t="s">
        <v>146</v>
      </c>
      <c r="M42" s="1220"/>
      <c r="N42" s="1219" t="s">
        <v>147</v>
      </c>
      <c r="O42" s="1220"/>
      <c r="P42" s="1219" t="s">
        <v>148</v>
      </c>
      <c r="Q42" s="1220"/>
      <c r="R42" s="1219" t="s">
        <v>332</v>
      </c>
      <c r="S42" s="1220"/>
    </row>
    <row r="43" spans="1:19" s="217" customFormat="1" ht="15.75" thickBot="1" x14ac:dyDescent="0.3">
      <c r="A43" s="1119" t="s">
        <v>498</v>
      </c>
      <c r="B43" s="1127"/>
      <c r="C43" s="1127"/>
      <c r="D43" s="1221"/>
      <c r="E43" s="1221"/>
      <c r="F43" s="1127"/>
      <c r="G43" s="1127"/>
      <c r="H43" s="1221"/>
      <c r="I43" s="1221"/>
      <c r="J43" s="1127"/>
      <c r="K43" s="1127"/>
      <c r="L43" s="1221"/>
      <c r="M43" s="1221"/>
      <c r="N43" s="1127"/>
      <c r="O43" s="1127"/>
      <c r="P43" s="1221"/>
      <c r="Q43" s="1221"/>
      <c r="R43" s="1221"/>
      <c r="S43" s="1122"/>
    </row>
    <row r="44" spans="1:19" s="217" customFormat="1" x14ac:dyDescent="0.25">
      <c r="A44" s="112" t="s">
        <v>419</v>
      </c>
      <c r="B44" s="480">
        <v>119</v>
      </c>
      <c r="C44" s="481">
        <f>B44/B52</f>
        <v>5.1671732522796353E-2</v>
      </c>
      <c r="D44" s="480">
        <v>1</v>
      </c>
      <c r="E44" s="481">
        <f>D44/D52</f>
        <v>6.6666666666666666E-2</v>
      </c>
      <c r="F44" s="480">
        <v>19</v>
      </c>
      <c r="G44" s="481">
        <f>F44/F52</f>
        <v>9.5477386934673374E-3</v>
      </c>
      <c r="H44" s="480">
        <v>4</v>
      </c>
      <c r="I44" s="481">
        <f>H44/H52</f>
        <v>1.0582010582010581E-2</v>
      </c>
      <c r="J44" s="480">
        <v>0</v>
      </c>
      <c r="K44" s="481">
        <f>J44/J52</f>
        <v>0</v>
      </c>
      <c r="L44" s="480">
        <v>10</v>
      </c>
      <c r="M44" s="481">
        <f>L44/L52</f>
        <v>0.11904761904761904</v>
      </c>
      <c r="N44" s="480">
        <v>0</v>
      </c>
      <c r="O44" s="481">
        <f>N44/N52</f>
        <v>0</v>
      </c>
      <c r="P44" s="480">
        <v>2</v>
      </c>
      <c r="Q44" s="481">
        <f>P44/P52</f>
        <v>0.22222222222222221</v>
      </c>
      <c r="R44" s="484">
        <f>SUM(B44,D44,F44,H44,J44,L44,N44,P44)</f>
        <v>155</v>
      </c>
      <c r="S44" s="482">
        <f>R44/R52</f>
        <v>2.9501332318233726E-2</v>
      </c>
    </row>
    <row r="45" spans="1:19" s="217" customFormat="1" x14ac:dyDescent="0.25">
      <c r="A45" s="109" t="s">
        <v>420</v>
      </c>
      <c r="B45" s="485">
        <v>356</v>
      </c>
      <c r="C45" s="486">
        <v>0.154</v>
      </c>
      <c r="D45" s="485">
        <v>2</v>
      </c>
      <c r="E45" s="486">
        <f>D45/D52</f>
        <v>0.13333333333333333</v>
      </c>
      <c r="F45" s="485">
        <v>529</v>
      </c>
      <c r="G45" s="486">
        <f>F45/F52</f>
        <v>0.26582914572864319</v>
      </c>
      <c r="H45" s="485">
        <v>24</v>
      </c>
      <c r="I45" s="486">
        <f>H45/H52</f>
        <v>6.3492063492063489E-2</v>
      </c>
      <c r="J45" s="485">
        <v>0</v>
      </c>
      <c r="K45" s="486">
        <f>J45/J52</f>
        <v>0</v>
      </c>
      <c r="L45" s="485">
        <v>15</v>
      </c>
      <c r="M45" s="486">
        <v>0.17799999999999999</v>
      </c>
      <c r="N45" s="485">
        <v>0</v>
      </c>
      <c r="O45" s="486">
        <f>N45/N52</f>
        <v>0</v>
      </c>
      <c r="P45" s="485">
        <v>1</v>
      </c>
      <c r="Q45" s="486">
        <f>P45/P52</f>
        <v>0.1111111111111111</v>
      </c>
      <c r="R45" s="489">
        <f>SUM(B45,D45,F45,H45,J45,L45,N45,P45)</f>
        <v>927</v>
      </c>
      <c r="S45" s="487">
        <f>R45/R52</f>
        <v>0.17643700038066235</v>
      </c>
    </row>
    <row r="46" spans="1:19" s="217" customFormat="1" x14ac:dyDescent="0.25">
      <c r="A46" s="109" t="s">
        <v>354</v>
      </c>
      <c r="B46" s="485">
        <v>455</v>
      </c>
      <c r="C46" s="486">
        <v>0.19700000000000001</v>
      </c>
      <c r="D46" s="485">
        <v>2</v>
      </c>
      <c r="E46" s="486">
        <f>D46/D52</f>
        <v>0.13333333333333333</v>
      </c>
      <c r="F46" s="485">
        <v>440</v>
      </c>
      <c r="G46" s="486">
        <f>F46/F52</f>
        <v>0.22110552763819097</v>
      </c>
      <c r="H46" s="485">
        <v>47</v>
      </c>
      <c r="I46" s="486">
        <f>H46/H52</f>
        <v>0.12433862433862433</v>
      </c>
      <c r="J46" s="485">
        <v>0</v>
      </c>
      <c r="K46" s="486">
        <f>J46/J52</f>
        <v>0</v>
      </c>
      <c r="L46" s="485">
        <v>14</v>
      </c>
      <c r="M46" s="486">
        <f>L46/L52</f>
        <v>0.16666666666666666</v>
      </c>
      <c r="N46" s="485">
        <v>0</v>
      </c>
      <c r="O46" s="486">
        <f>N46/N52</f>
        <v>0</v>
      </c>
      <c r="P46" s="485">
        <v>0</v>
      </c>
      <c r="Q46" s="486">
        <f>P46/P52</f>
        <v>0</v>
      </c>
      <c r="R46" s="489">
        <f t="shared" ref="R46:R51" si="6">SUM(B46,D46,F46,H46,J46,L46,N46,P46)</f>
        <v>958</v>
      </c>
      <c r="S46" s="487">
        <f>R46/R52</f>
        <v>0.18233726684430909</v>
      </c>
    </row>
    <row r="47" spans="1:19" s="217" customFormat="1" x14ac:dyDescent="0.25">
      <c r="A47" s="109" t="s">
        <v>355</v>
      </c>
      <c r="B47" s="485">
        <v>495</v>
      </c>
      <c r="C47" s="486">
        <f>B47/B52</f>
        <v>0.21493703864524533</v>
      </c>
      <c r="D47" s="485">
        <v>3</v>
      </c>
      <c r="E47" s="486">
        <f>D47/D52</f>
        <v>0.2</v>
      </c>
      <c r="F47" s="485">
        <v>432</v>
      </c>
      <c r="G47" s="486">
        <f>F47/F52</f>
        <v>0.21708542713567838</v>
      </c>
      <c r="H47" s="485">
        <v>78</v>
      </c>
      <c r="I47" s="486">
        <f>H47/H52</f>
        <v>0.20634920634920634</v>
      </c>
      <c r="J47" s="485">
        <v>0</v>
      </c>
      <c r="K47" s="486">
        <f>J47/J52</f>
        <v>0</v>
      </c>
      <c r="L47" s="485">
        <v>12</v>
      </c>
      <c r="M47" s="486">
        <f>L47/L52</f>
        <v>0.14285714285714285</v>
      </c>
      <c r="N47" s="485">
        <v>2</v>
      </c>
      <c r="O47" s="486">
        <f>N47/N52</f>
        <v>7.407407407407407E-2</v>
      </c>
      <c r="P47" s="485">
        <v>1</v>
      </c>
      <c r="Q47" s="486">
        <f>P47/P52</f>
        <v>0.1111111111111111</v>
      </c>
      <c r="R47" s="489">
        <f t="shared" si="6"/>
        <v>1023</v>
      </c>
      <c r="S47" s="487">
        <f>R47/R52</f>
        <v>0.1947087933003426</v>
      </c>
    </row>
    <row r="48" spans="1:19" s="217" customFormat="1" x14ac:dyDescent="0.25">
      <c r="A48" s="109" t="s">
        <v>356</v>
      </c>
      <c r="B48" s="485">
        <v>292</v>
      </c>
      <c r="C48" s="486">
        <f>B48/B52</f>
        <v>0.12679114198871039</v>
      </c>
      <c r="D48" s="485">
        <v>3</v>
      </c>
      <c r="E48" s="486">
        <f>D48/D52</f>
        <v>0.2</v>
      </c>
      <c r="F48" s="485">
        <v>282</v>
      </c>
      <c r="G48" s="486">
        <f>F48/F52</f>
        <v>0.14170854271356784</v>
      </c>
      <c r="H48" s="485">
        <v>72</v>
      </c>
      <c r="I48" s="486">
        <f>H48/H52</f>
        <v>0.19047619047619047</v>
      </c>
      <c r="J48" s="485">
        <v>0</v>
      </c>
      <c r="K48" s="486">
        <f>J48/J52</f>
        <v>0</v>
      </c>
      <c r="L48" s="485">
        <v>6</v>
      </c>
      <c r="M48" s="486">
        <f>L48/L52</f>
        <v>7.1428571428571425E-2</v>
      </c>
      <c r="N48" s="485">
        <v>0</v>
      </c>
      <c r="O48" s="486">
        <f>N48/N52</f>
        <v>0</v>
      </c>
      <c r="P48" s="485">
        <v>2</v>
      </c>
      <c r="Q48" s="486">
        <f>P48/P52</f>
        <v>0.22222222222222221</v>
      </c>
      <c r="R48" s="489">
        <f t="shared" si="6"/>
        <v>657</v>
      </c>
      <c r="S48" s="487">
        <f>R48/R52</f>
        <v>0.12504758279406167</v>
      </c>
    </row>
    <row r="49" spans="1:19" s="217" customFormat="1" x14ac:dyDescent="0.25">
      <c r="A49" s="109" t="s">
        <v>131</v>
      </c>
      <c r="B49" s="485">
        <v>290</v>
      </c>
      <c r="C49" s="486">
        <f>B49/B52</f>
        <v>0.12592270950933565</v>
      </c>
      <c r="D49" s="485">
        <v>1</v>
      </c>
      <c r="E49" s="486">
        <f>D49/D52</f>
        <v>6.6666666666666666E-2</v>
      </c>
      <c r="F49" s="485">
        <v>189</v>
      </c>
      <c r="G49" s="486">
        <f>F49/F52</f>
        <v>9.4974874371859294E-2</v>
      </c>
      <c r="H49" s="485">
        <v>84</v>
      </c>
      <c r="I49" s="486">
        <v>0.223</v>
      </c>
      <c r="J49" s="485">
        <v>0</v>
      </c>
      <c r="K49" s="486">
        <f>J49/J52</f>
        <v>0</v>
      </c>
      <c r="L49" s="485">
        <v>12</v>
      </c>
      <c r="M49" s="486">
        <f>L49/L52</f>
        <v>0.14285714285714285</v>
      </c>
      <c r="N49" s="485">
        <v>4</v>
      </c>
      <c r="O49" s="486">
        <f>N49/N52</f>
        <v>0.14814814814814814</v>
      </c>
      <c r="P49" s="485">
        <v>1</v>
      </c>
      <c r="Q49" s="486">
        <f>P49/P52</f>
        <v>0.1111111111111111</v>
      </c>
      <c r="R49" s="489">
        <f t="shared" si="6"/>
        <v>581</v>
      </c>
      <c r="S49" s="487">
        <f>R49/R52</f>
        <v>0.11058241339931481</v>
      </c>
    </row>
    <row r="50" spans="1:19" s="217" customFormat="1" x14ac:dyDescent="0.25">
      <c r="A50" s="109" t="s">
        <v>132</v>
      </c>
      <c r="B50" s="485">
        <v>264</v>
      </c>
      <c r="C50" s="486">
        <f>B50/B52</f>
        <v>0.11463308727746417</v>
      </c>
      <c r="D50" s="485">
        <v>3</v>
      </c>
      <c r="E50" s="486">
        <f>D50/D52</f>
        <v>0.2</v>
      </c>
      <c r="F50" s="485">
        <v>88</v>
      </c>
      <c r="G50" s="486">
        <f>F50/F52</f>
        <v>4.4221105527638194E-2</v>
      </c>
      <c r="H50" s="485">
        <v>66</v>
      </c>
      <c r="I50" s="486">
        <f>H50/H52</f>
        <v>0.17460317460317459</v>
      </c>
      <c r="J50" s="485">
        <v>0</v>
      </c>
      <c r="K50" s="486">
        <f>J50/J52</f>
        <v>0</v>
      </c>
      <c r="L50" s="485">
        <v>12</v>
      </c>
      <c r="M50" s="486">
        <f>L50/L52</f>
        <v>0.14285714285714285</v>
      </c>
      <c r="N50" s="485">
        <v>15</v>
      </c>
      <c r="O50" s="486">
        <f>N50/N52</f>
        <v>0.55555555555555558</v>
      </c>
      <c r="P50" s="485">
        <v>1</v>
      </c>
      <c r="Q50" s="486">
        <f>P50/P52</f>
        <v>0.1111111111111111</v>
      </c>
      <c r="R50" s="489">
        <f t="shared" si="6"/>
        <v>449</v>
      </c>
      <c r="S50" s="487">
        <f>R50/R52</f>
        <v>8.5458698134754471E-2</v>
      </c>
    </row>
    <row r="51" spans="1:19" s="217" customFormat="1" ht="15.75" thickBot="1" x14ac:dyDescent="0.3">
      <c r="A51" s="797" t="s">
        <v>124</v>
      </c>
      <c r="B51" s="490">
        <v>32</v>
      </c>
      <c r="C51" s="491">
        <f>B51/B52</f>
        <v>1.3894919669995658E-2</v>
      </c>
      <c r="D51" s="490">
        <v>0</v>
      </c>
      <c r="E51" s="491">
        <f>D51/D52</f>
        <v>0</v>
      </c>
      <c r="F51" s="490">
        <v>11</v>
      </c>
      <c r="G51" s="491">
        <v>5.0000000000000001E-3</v>
      </c>
      <c r="H51" s="490">
        <v>3</v>
      </c>
      <c r="I51" s="491">
        <f>H51/H52</f>
        <v>7.9365079365079361E-3</v>
      </c>
      <c r="J51" s="490">
        <v>448</v>
      </c>
      <c r="K51" s="491">
        <f>J51/J52</f>
        <v>1</v>
      </c>
      <c r="L51" s="490">
        <v>3</v>
      </c>
      <c r="M51" s="491">
        <f>L51/L52</f>
        <v>3.5714285714285712E-2</v>
      </c>
      <c r="N51" s="490">
        <v>6</v>
      </c>
      <c r="O51" s="491">
        <f>N51/N52</f>
        <v>0.22222222222222221</v>
      </c>
      <c r="P51" s="490">
        <v>1</v>
      </c>
      <c r="Q51" s="491">
        <f>P51/P52</f>
        <v>0.1111111111111111</v>
      </c>
      <c r="R51" s="494">
        <f t="shared" si="6"/>
        <v>504</v>
      </c>
      <c r="S51" s="492">
        <f>R51/R52</f>
        <v>9.5926912828321276E-2</v>
      </c>
    </row>
    <row r="52" spans="1:19" s="217" customFormat="1" ht="16.5" thickTop="1" thickBot="1" x14ac:dyDescent="0.3">
      <c r="A52" s="136" t="s">
        <v>171</v>
      </c>
      <c r="B52" s="130">
        <f t="shared" ref="B52:Q52" si="7">SUM(B44:B51)</f>
        <v>2303</v>
      </c>
      <c r="C52" s="290">
        <f t="shared" si="7"/>
        <v>0.99885062961354742</v>
      </c>
      <c r="D52" s="130">
        <f t="shared" si="7"/>
        <v>15</v>
      </c>
      <c r="E52" s="290">
        <f t="shared" si="7"/>
        <v>1</v>
      </c>
      <c r="F52" s="130">
        <f t="shared" si="7"/>
        <v>1990</v>
      </c>
      <c r="G52" s="290">
        <f t="shared" si="7"/>
        <v>0.9994723618090452</v>
      </c>
      <c r="H52" s="130">
        <f t="shared" si="7"/>
        <v>378</v>
      </c>
      <c r="I52" s="290">
        <f t="shared" si="7"/>
        <v>1.0007777777777778</v>
      </c>
      <c r="J52" s="130">
        <f t="shared" si="7"/>
        <v>448</v>
      </c>
      <c r="K52" s="290">
        <f t="shared" si="7"/>
        <v>1</v>
      </c>
      <c r="L52" s="130">
        <f t="shared" si="7"/>
        <v>84</v>
      </c>
      <c r="M52" s="290">
        <f t="shared" si="7"/>
        <v>0.99942857142857122</v>
      </c>
      <c r="N52" s="130">
        <f t="shared" si="7"/>
        <v>27</v>
      </c>
      <c r="O52" s="290">
        <f t="shared" si="7"/>
        <v>1</v>
      </c>
      <c r="P52" s="130">
        <f t="shared" si="7"/>
        <v>9</v>
      </c>
      <c r="Q52" s="946">
        <f t="shared" si="7"/>
        <v>1</v>
      </c>
      <c r="R52" s="130">
        <f>SUM(R44:R51)</f>
        <v>5254</v>
      </c>
      <c r="S52" s="289">
        <f>SUM(S44:S51)</f>
        <v>1</v>
      </c>
    </row>
    <row r="53" spans="1:19" s="33" customFormat="1" ht="15.75" thickBot="1" x14ac:dyDescent="0.3">
      <c r="A53" s="1216" t="s">
        <v>499</v>
      </c>
      <c r="B53" s="1217"/>
      <c r="C53" s="1217"/>
      <c r="D53" s="1217"/>
      <c r="E53" s="1217"/>
      <c r="F53" s="1217"/>
      <c r="G53" s="1217"/>
      <c r="H53" s="1217"/>
      <c r="I53" s="1217"/>
      <c r="J53" s="1217"/>
      <c r="K53" s="1217"/>
      <c r="L53" s="1217"/>
      <c r="M53" s="1217"/>
      <c r="N53" s="1217"/>
      <c r="O53" s="1217"/>
      <c r="P53" s="1217"/>
      <c r="Q53" s="1217"/>
      <c r="R53" s="1217"/>
      <c r="S53" s="1218"/>
    </row>
    <row r="54" spans="1:19" s="217" customFormat="1" x14ac:dyDescent="0.25">
      <c r="A54" s="112" t="s">
        <v>125</v>
      </c>
      <c r="B54" s="495">
        <v>393</v>
      </c>
      <c r="C54" s="496">
        <f>SUM(B54/B60)</f>
        <v>0.17064698219713417</v>
      </c>
      <c r="D54" s="495">
        <v>3</v>
      </c>
      <c r="E54" s="496">
        <f>SUM(D54/D60)</f>
        <v>0.2</v>
      </c>
      <c r="F54" s="495">
        <v>268</v>
      </c>
      <c r="G54" s="496">
        <f>SUM(F54/F60)</f>
        <v>0.13467336683417086</v>
      </c>
      <c r="H54" s="495">
        <v>39</v>
      </c>
      <c r="I54" s="496">
        <f>SUM(H54/H60)</f>
        <v>0.10317460317460317</v>
      </c>
      <c r="J54" s="495">
        <v>77</v>
      </c>
      <c r="K54" s="496">
        <f>SUM(J54/J60)</f>
        <v>0.171875</v>
      </c>
      <c r="L54" s="495">
        <v>11</v>
      </c>
      <c r="M54" s="496">
        <f>SUM(L54/L60)</f>
        <v>0.13095238095238096</v>
      </c>
      <c r="N54" s="495">
        <v>6</v>
      </c>
      <c r="O54" s="496">
        <f>SUM(N54/N60)</f>
        <v>0.22222222222222221</v>
      </c>
      <c r="P54" s="495">
        <v>1</v>
      </c>
      <c r="Q54" s="496">
        <f>SUM(P54/P60)</f>
        <v>0.1111111111111111</v>
      </c>
      <c r="R54" s="484">
        <f t="shared" ref="R54:R59" si="8">SUM(B54,D54,F54,H54,J54,L54,N54,P54)</f>
        <v>798</v>
      </c>
      <c r="S54" s="498">
        <f>SUM(R54/R60)</f>
        <v>0.15188427864484202</v>
      </c>
    </row>
    <row r="55" spans="1:19" s="217" customFormat="1" x14ac:dyDescent="0.25">
      <c r="A55" s="109" t="s">
        <v>126</v>
      </c>
      <c r="B55" s="499">
        <v>172</v>
      </c>
      <c r="C55" s="500">
        <f>SUM(B55/B60)</f>
        <v>7.4685193226226659E-2</v>
      </c>
      <c r="D55" s="499">
        <v>1</v>
      </c>
      <c r="E55" s="500">
        <f>SUM(D55/D60)</f>
        <v>6.6666666666666666E-2</v>
      </c>
      <c r="F55" s="499">
        <v>134</v>
      </c>
      <c r="G55" s="500">
        <f>SUM(F55/F60)</f>
        <v>6.733668341708543E-2</v>
      </c>
      <c r="H55" s="499">
        <v>27</v>
      </c>
      <c r="I55" s="500">
        <f>SUM(H55/H60)</f>
        <v>7.1428571428571425E-2</v>
      </c>
      <c r="J55" s="499">
        <v>25</v>
      </c>
      <c r="K55" s="500">
        <f>SUM(J55/J60)</f>
        <v>5.5803571428571432E-2</v>
      </c>
      <c r="L55" s="499">
        <v>46</v>
      </c>
      <c r="M55" s="500">
        <v>0.54700000000000004</v>
      </c>
      <c r="N55" s="499">
        <v>2</v>
      </c>
      <c r="O55" s="500">
        <f>SUM(N55/N60)</f>
        <v>7.407407407407407E-2</v>
      </c>
      <c r="P55" s="499">
        <v>2</v>
      </c>
      <c r="Q55" s="500">
        <f>SUM(P55/P60)</f>
        <v>0.22222222222222221</v>
      </c>
      <c r="R55" s="489">
        <f t="shared" si="8"/>
        <v>409</v>
      </c>
      <c r="S55" s="502">
        <f>SUM(R55/R60)</f>
        <v>7.7845451084887704E-2</v>
      </c>
    </row>
    <row r="56" spans="1:19" s="217" customFormat="1" x14ac:dyDescent="0.25">
      <c r="A56" s="109" t="s">
        <v>127</v>
      </c>
      <c r="B56" s="499">
        <v>25</v>
      </c>
      <c r="C56" s="500">
        <f>SUM(B56/B60)</f>
        <v>1.0855405992184108E-2</v>
      </c>
      <c r="D56" s="499">
        <v>0</v>
      </c>
      <c r="E56" s="500">
        <f>SUM(D56/D60)</f>
        <v>0</v>
      </c>
      <c r="F56" s="499">
        <v>15</v>
      </c>
      <c r="G56" s="500">
        <f>SUM(F56/F60)</f>
        <v>7.537688442211055E-3</v>
      </c>
      <c r="H56" s="499">
        <v>8</v>
      </c>
      <c r="I56" s="500">
        <f>SUM(H56/H60)</f>
        <v>2.1164021164021163E-2</v>
      </c>
      <c r="J56" s="499">
        <v>5</v>
      </c>
      <c r="K56" s="500">
        <f>SUM(J56/J60)</f>
        <v>1.1160714285714286E-2</v>
      </c>
      <c r="L56" s="499">
        <v>1</v>
      </c>
      <c r="M56" s="500">
        <f>SUM(L56/L60)</f>
        <v>1.1904761904761904E-2</v>
      </c>
      <c r="N56" s="499">
        <v>1</v>
      </c>
      <c r="O56" s="500">
        <f>SUM(N56/N60)</f>
        <v>3.7037037037037035E-2</v>
      </c>
      <c r="P56" s="499">
        <v>0</v>
      </c>
      <c r="Q56" s="500">
        <f>SUM(P56/P60)</f>
        <v>0</v>
      </c>
      <c r="R56" s="489">
        <f t="shared" si="8"/>
        <v>55</v>
      </c>
      <c r="S56" s="502">
        <f>SUM(R56/R60)</f>
        <v>1.0468214693566806E-2</v>
      </c>
    </row>
    <row r="57" spans="1:19" s="217" customFormat="1" x14ac:dyDescent="0.25">
      <c r="A57" s="109" t="s">
        <v>128</v>
      </c>
      <c r="B57" s="499">
        <v>726</v>
      </c>
      <c r="C57" s="500">
        <f>SUM(B57/B60)</f>
        <v>0.31524099001302647</v>
      </c>
      <c r="D57" s="499">
        <v>6</v>
      </c>
      <c r="E57" s="500">
        <f>SUM(D57/D60)</f>
        <v>0.4</v>
      </c>
      <c r="F57" s="499">
        <v>698</v>
      </c>
      <c r="G57" s="500">
        <f>SUM(F57/F60)</f>
        <v>0.3507537688442211</v>
      </c>
      <c r="H57" s="499">
        <v>160</v>
      </c>
      <c r="I57" s="500">
        <v>0.42399999999999999</v>
      </c>
      <c r="J57" s="499">
        <v>152</v>
      </c>
      <c r="K57" s="500">
        <f>SUM(J57/J60)</f>
        <v>0.3392857142857143</v>
      </c>
      <c r="L57" s="499">
        <v>5</v>
      </c>
      <c r="M57" s="500">
        <f>SUM(L57/L60)</f>
        <v>5.9523809523809521E-2</v>
      </c>
      <c r="N57" s="499">
        <v>14</v>
      </c>
      <c r="O57" s="500">
        <f>SUM(N57/N60)</f>
        <v>0.51851851851851849</v>
      </c>
      <c r="P57" s="499">
        <v>4</v>
      </c>
      <c r="Q57" s="500">
        <v>0.44500000000000001</v>
      </c>
      <c r="R57" s="489">
        <f t="shared" si="8"/>
        <v>1765</v>
      </c>
      <c r="S57" s="502">
        <f>SUM(R57/R60)</f>
        <v>0.33593452607537116</v>
      </c>
    </row>
    <row r="58" spans="1:19" s="217" customFormat="1" x14ac:dyDescent="0.25">
      <c r="A58" s="109" t="s">
        <v>368</v>
      </c>
      <c r="B58" s="499">
        <v>827</v>
      </c>
      <c r="C58" s="500">
        <f>SUM(B58/B60)</f>
        <v>0.35909683022145028</v>
      </c>
      <c r="D58" s="499">
        <v>5</v>
      </c>
      <c r="E58" s="500">
        <f>SUM(D58/D60)</f>
        <v>0.33333333333333331</v>
      </c>
      <c r="F58" s="499">
        <v>753</v>
      </c>
      <c r="G58" s="500">
        <f>SUM(F58/F60)</f>
        <v>0.37839195979899498</v>
      </c>
      <c r="H58" s="499">
        <v>120</v>
      </c>
      <c r="I58" s="500">
        <v>0.318</v>
      </c>
      <c r="J58" s="499">
        <v>180</v>
      </c>
      <c r="K58" s="500">
        <f>SUM(J58/J60)</f>
        <v>0.4017857142857143</v>
      </c>
      <c r="L58" s="499">
        <v>9</v>
      </c>
      <c r="M58" s="500">
        <f>SUM(L58/L60)</f>
        <v>0.10714285714285714</v>
      </c>
      <c r="N58" s="499">
        <v>4</v>
      </c>
      <c r="O58" s="500">
        <f>SUM(N58/N60)</f>
        <v>0.14814814814814814</v>
      </c>
      <c r="P58" s="499">
        <v>1</v>
      </c>
      <c r="Q58" s="500">
        <f>SUM(P58/P60)</f>
        <v>0.1111111111111111</v>
      </c>
      <c r="R58" s="489">
        <f t="shared" si="8"/>
        <v>1899</v>
      </c>
      <c r="S58" s="502">
        <v>0.36199999999999999</v>
      </c>
    </row>
    <row r="59" spans="1:19" s="217" customFormat="1" ht="15.75" thickBot="1" x14ac:dyDescent="0.3">
      <c r="A59" s="110" t="s">
        <v>130</v>
      </c>
      <c r="B59" s="503">
        <v>160</v>
      </c>
      <c r="C59" s="504">
        <f>SUM(B59/B60)</f>
        <v>6.9474598349978295E-2</v>
      </c>
      <c r="D59" s="503">
        <v>0</v>
      </c>
      <c r="E59" s="504">
        <f>SUM(D59/D60)</f>
        <v>0</v>
      </c>
      <c r="F59" s="503">
        <v>122</v>
      </c>
      <c r="G59" s="504">
        <f>SUM(F59/F60)</f>
        <v>6.1306532663316586E-2</v>
      </c>
      <c r="H59" s="503">
        <v>24</v>
      </c>
      <c r="I59" s="504">
        <f>SUM(H59/H60)</f>
        <v>6.3492063492063489E-2</v>
      </c>
      <c r="J59" s="503">
        <v>9</v>
      </c>
      <c r="K59" s="504">
        <f>SUM(J59/J60)</f>
        <v>2.0089285714285716E-2</v>
      </c>
      <c r="L59" s="503">
        <v>12</v>
      </c>
      <c r="M59" s="504">
        <f>SUM(L59/L60)</f>
        <v>0.14285714285714285</v>
      </c>
      <c r="N59" s="503">
        <v>0</v>
      </c>
      <c r="O59" s="504">
        <f>SUM(N59/N60)</f>
        <v>0</v>
      </c>
      <c r="P59" s="503">
        <v>1</v>
      </c>
      <c r="Q59" s="504">
        <f>SUM(P59/P60)</f>
        <v>0.1111111111111111</v>
      </c>
      <c r="R59" s="494">
        <f t="shared" si="8"/>
        <v>328</v>
      </c>
      <c r="S59" s="506">
        <f>SUM(R59/R60)</f>
        <v>6.2428625808907498E-2</v>
      </c>
    </row>
    <row r="60" spans="1:19" s="217" customFormat="1" ht="16.5" thickTop="1" thickBot="1" x14ac:dyDescent="0.3">
      <c r="A60" s="136" t="s">
        <v>171</v>
      </c>
      <c r="B60" s="130">
        <f t="shared" ref="B60:Q60" si="9">SUM(B54:B59)</f>
        <v>2303</v>
      </c>
      <c r="C60" s="290">
        <f t="shared" si="9"/>
        <v>1</v>
      </c>
      <c r="D60" s="130">
        <f t="shared" si="9"/>
        <v>15</v>
      </c>
      <c r="E60" s="290">
        <f t="shared" si="9"/>
        <v>1</v>
      </c>
      <c r="F60" s="130">
        <f t="shared" si="9"/>
        <v>1990</v>
      </c>
      <c r="G60" s="290">
        <f t="shared" si="9"/>
        <v>1</v>
      </c>
      <c r="H60" s="130">
        <f t="shared" si="9"/>
        <v>378</v>
      </c>
      <c r="I60" s="290">
        <f t="shared" si="9"/>
        <v>1.0012592592592593</v>
      </c>
      <c r="J60" s="130">
        <f t="shared" si="9"/>
        <v>448</v>
      </c>
      <c r="K60" s="290">
        <f t="shared" si="9"/>
        <v>1</v>
      </c>
      <c r="L60" s="130">
        <f t="shared" si="9"/>
        <v>84</v>
      </c>
      <c r="M60" s="290">
        <f t="shared" si="9"/>
        <v>0.99938095238095226</v>
      </c>
      <c r="N60" s="130">
        <f t="shared" si="9"/>
        <v>27</v>
      </c>
      <c r="O60" s="290">
        <f t="shared" si="9"/>
        <v>1</v>
      </c>
      <c r="P60" s="130">
        <f t="shared" si="9"/>
        <v>9</v>
      </c>
      <c r="Q60" s="290">
        <f t="shared" si="9"/>
        <v>1.0005555555555556</v>
      </c>
      <c r="R60" s="130">
        <f>SUM(B60,D60,F60,H60,J60,L60,N60,P60)</f>
        <v>5254</v>
      </c>
      <c r="S60" s="289">
        <f>SUM(S54:S59)</f>
        <v>1.0005610963075751</v>
      </c>
    </row>
    <row r="61" spans="1:19" s="217" customFormat="1" ht="15.75" customHeight="1" thickBot="1" x14ac:dyDescent="0.3">
      <c r="A61" s="1216" t="s">
        <v>500</v>
      </c>
      <c r="B61" s="1217"/>
      <c r="C61" s="1217"/>
      <c r="D61" s="1217"/>
      <c r="E61" s="1217"/>
      <c r="F61" s="1217"/>
      <c r="G61" s="1217"/>
      <c r="H61" s="1217"/>
      <c r="I61" s="1217"/>
      <c r="J61" s="1217"/>
      <c r="K61" s="1217"/>
      <c r="L61" s="1217"/>
      <c r="M61" s="1217"/>
      <c r="N61" s="1217"/>
      <c r="O61" s="1217"/>
      <c r="P61" s="1217"/>
      <c r="Q61" s="1217"/>
      <c r="R61" s="1217"/>
      <c r="S61" s="1218"/>
    </row>
    <row r="62" spans="1:19" s="217" customFormat="1" x14ac:dyDescent="0.25">
      <c r="A62" s="102" t="s">
        <v>150</v>
      </c>
      <c r="B62" s="495">
        <v>1718</v>
      </c>
      <c r="C62" s="496">
        <f>SUM(B62/B68)</f>
        <v>0.74598349978289191</v>
      </c>
      <c r="D62" s="495">
        <v>13</v>
      </c>
      <c r="E62" s="496">
        <v>0.86599999999999999</v>
      </c>
      <c r="F62" s="495">
        <v>1122</v>
      </c>
      <c r="G62" s="496">
        <f>SUM(F62/F68)</f>
        <v>0.56381909547738696</v>
      </c>
      <c r="H62" s="495">
        <v>312</v>
      </c>
      <c r="I62" s="496">
        <f>SUM(H62/H68)</f>
        <v>0.82539682539682535</v>
      </c>
      <c r="J62" s="495">
        <v>282</v>
      </c>
      <c r="K62" s="496">
        <f>SUM(J62/J68)</f>
        <v>0.6294642857142857</v>
      </c>
      <c r="L62" s="495">
        <v>63</v>
      </c>
      <c r="M62" s="496">
        <f>SUM(L62/L68)</f>
        <v>0.75</v>
      </c>
      <c r="N62" s="495">
        <v>17</v>
      </c>
      <c r="O62" s="496">
        <f>SUM(N62/N68)</f>
        <v>0.62962962962962965</v>
      </c>
      <c r="P62" s="495">
        <v>6</v>
      </c>
      <c r="Q62" s="496">
        <f>SUM(P62/P68)</f>
        <v>0.66666666666666663</v>
      </c>
      <c r="R62" s="484">
        <f t="shared" ref="R62:R67" si="10">SUM(B62,D62,F62,H62,J62,L62,N62,P62)</f>
        <v>3533</v>
      </c>
      <c r="S62" s="498">
        <v>0.67300000000000004</v>
      </c>
    </row>
    <row r="63" spans="1:19" s="217" customFormat="1" x14ac:dyDescent="0.25">
      <c r="A63" s="103" t="s">
        <v>151</v>
      </c>
      <c r="B63" s="499">
        <v>451</v>
      </c>
      <c r="C63" s="500">
        <f>SUM(B63/B68)</f>
        <v>0.19583152409900131</v>
      </c>
      <c r="D63" s="499">
        <v>1</v>
      </c>
      <c r="E63" s="500">
        <f>SUM(D63/D68)</f>
        <v>6.6666666666666666E-2</v>
      </c>
      <c r="F63" s="499">
        <v>665</v>
      </c>
      <c r="G63" s="500">
        <f>SUM(F63/F68)</f>
        <v>0.33417085427135679</v>
      </c>
      <c r="H63" s="499">
        <v>56</v>
      </c>
      <c r="I63" s="500">
        <f>SUM(H63/H68)</f>
        <v>0.14814814814814814</v>
      </c>
      <c r="J63" s="499">
        <v>103</v>
      </c>
      <c r="K63" s="500">
        <f>SUM(J63/J68)</f>
        <v>0.22991071428571427</v>
      </c>
      <c r="L63" s="499">
        <v>16</v>
      </c>
      <c r="M63" s="500">
        <f>SUM(L63/L68)</f>
        <v>0.19047619047619047</v>
      </c>
      <c r="N63" s="499">
        <v>5</v>
      </c>
      <c r="O63" s="500">
        <f>SUM(N63/N68)</f>
        <v>0.18518518518518517</v>
      </c>
      <c r="P63" s="499">
        <v>1</v>
      </c>
      <c r="Q63" s="500">
        <f>SUM(P63/P68)</f>
        <v>0.1111111111111111</v>
      </c>
      <c r="R63" s="489">
        <f t="shared" si="10"/>
        <v>1298</v>
      </c>
      <c r="S63" s="502">
        <f>SUM(R63/R68)</f>
        <v>0.24704986676817664</v>
      </c>
    </row>
    <row r="64" spans="1:19" s="217" customFormat="1" x14ac:dyDescent="0.25">
      <c r="A64" s="103" t="s">
        <v>152</v>
      </c>
      <c r="B64" s="499">
        <v>97</v>
      </c>
      <c r="C64" s="500">
        <f>SUM(B64/B68)</f>
        <v>4.211897524967434E-2</v>
      </c>
      <c r="D64" s="499">
        <v>0</v>
      </c>
      <c r="E64" s="500">
        <f>SUM(D64/D68)</f>
        <v>0</v>
      </c>
      <c r="F64" s="499">
        <v>184</v>
      </c>
      <c r="G64" s="500">
        <f>SUM(F64/F68)</f>
        <v>9.2462311557788945E-2</v>
      </c>
      <c r="H64" s="499">
        <v>7</v>
      </c>
      <c r="I64" s="500">
        <f>SUM(H64/H68)</f>
        <v>1.8518518518518517E-2</v>
      </c>
      <c r="J64" s="499">
        <v>34</v>
      </c>
      <c r="K64" s="500">
        <f>SUM(J64/J68)</f>
        <v>7.5892857142857137E-2</v>
      </c>
      <c r="L64" s="499">
        <v>2</v>
      </c>
      <c r="M64" s="500">
        <f>SUM(L64/L68)</f>
        <v>2.3809523809523808E-2</v>
      </c>
      <c r="N64" s="499">
        <v>1</v>
      </c>
      <c r="O64" s="500">
        <f>SUM(N64/N68)</f>
        <v>3.7037037037037035E-2</v>
      </c>
      <c r="P64" s="499">
        <v>1</v>
      </c>
      <c r="Q64" s="500">
        <f>SUM(P64/P68)</f>
        <v>0.1111111111111111</v>
      </c>
      <c r="R64" s="489">
        <f t="shared" si="10"/>
        <v>326</v>
      </c>
      <c r="S64" s="502">
        <f>SUM(R64/R68)</f>
        <v>6.2047963456414161E-2</v>
      </c>
    </row>
    <row r="65" spans="1:19" s="217" customFormat="1" x14ac:dyDescent="0.25">
      <c r="A65" s="103" t="s">
        <v>153</v>
      </c>
      <c r="B65" s="499">
        <v>19</v>
      </c>
      <c r="C65" s="500">
        <f>SUM(B65/B68)</f>
        <v>8.250108554059922E-3</v>
      </c>
      <c r="D65" s="499">
        <v>1</v>
      </c>
      <c r="E65" s="500">
        <f>SUM(D65/D68)</f>
        <v>6.6666666666666666E-2</v>
      </c>
      <c r="F65" s="499">
        <v>19</v>
      </c>
      <c r="G65" s="500">
        <f>SUM(F65/F68)</f>
        <v>9.5477386934673374E-3</v>
      </c>
      <c r="H65" s="499">
        <v>3</v>
      </c>
      <c r="I65" s="500">
        <f>SUM(H65/H68)</f>
        <v>7.9365079365079361E-3</v>
      </c>
      <c r="J65" s="499">
        <v>14</v>
      </c>
      <c r="K65" s="500">
        <f>SUM(J65/J68)</f>
        <v>3.125E-2</v>
      </c>
      <c r="L65" s="499">
        <v>2</v>
      </c>
      <c r="M65" s="500">
        <f>SUM(L65/L68)</f>
        <v>2.3809523809523808E-2</v>
      </c>
      <c r="N65" s="499">
        <v>4</v>
      </c>
      <c r="O65" s="500">
        <f>SUM(N65/N68)</f>
        <v>0.14814814814814814</v>
      </c>
      <c r="P65" s="499">
        <v>1</v>
      </c>
      <c r="Q65" s="500">
        <f>SUM(P65/P68)</f>
        <v>0.1111111111111111</v>
      </c>
      <c r="R65" s="489">
        <f t="shared" si="10"/>
        <v>63</v>
      </c>
      <c r="S65" s="502">
        <f>SUM(R65/R68)</f>
        <v>1.1990864103540159E-2</v>
      </c>
    </row>
    <row r="66" spans="1:19" s="217" customFormat="1" x14ac:dyDescent="0.25">
      <c r="A66" s="103" t="s">
        <v>154</v>
      </c>
      <c r="B66" s="499">
        <v>14</v>
      </c>
      <c r="C66" s="500">
        <f>SUM(B66/B68)</f>
        <v>6.0790273556231003E-3</v>
      </c>
      <c r="D66" s="499">
        <v>0</v>
      </c>
      <c r="E66" s="500">
        <f>SUM(D66/D68)</f>
        <v>0</v>
      </c>
      <c r="F66" s="499">
        <v>0</v>
      </c>
      <c r="G66" s="500">
        <f>SUM(F66/F68)</f>
        <v>0</v>
      </c>
      <c r="H66" s="499">
        <v>0</v>
      </c>
      <c r="I66" s="500">
        <f>SUM(H66/H68)</f>
        <v>0</v>
      </c>
      <c r="J66" s="499">
        <v>7</v>
      </c>
      <c r="K66" s="500">
        <f>SUM(J66/J68)</f>
        <v>1.5625E-2</v>
      </c>
      <c r="L66" s="499">
        <v>1</v>
      </c>
      <c r="M66" s="500">
        <f>SUM(L66/L68)</f>
        <v>1.1904761904761904E-2</v>
      </c>
      <c r="N66" s="499">
        <v>0</v>
      </c>
      <c r="O66" s="500">
        <f>SUM(N66/N68)</f>
        <v>0</v>
      </c>
      <c r="P66" s="499">
        <v>0</v>
      </c>
      <c r="Q66" s="500">
        <f>SUM(P66/P68)</f>
        <v>0</v>
      </c>
      <c r="R66" s="489">
        <f t="shared" si="10"/>
        <v>22</v>
      </c>
      <c r="S66" s="502">
        <f>SUM(R66/R68)</f>
        <v>4.1872858774267222E-3</v>
      </c>
    </row>
    <row r="67" spans="1:19" s="217" customFormat="1" ht="15.75" thickBot="1" x14ac:dyDescent="0.3">
      <c r="A67" s="121" t="s">
        <v>155</v>
      </c>
      <c r="B67" s="503">
        <v>4</v>
      </c>
      <c r="C67" s="504">
        <f>SUM(B67/B68)</f>
        <v>1.7368649587494573E-3</v>
      </c>
      <c r="D67" s="503">
        <v>0</v>
      </c>
      <c r="E67" s="504">
        <f>SUM(D67/D68)</f>
        <v>0</v>
      </c>
      <c r="F67" s="503">
        <v>0</v>
      </c>
      <c r="G67" s="504">
        <f>SUM(F67/F68)</f>
        <v>0</v>
      </c>
      <c r="H67" s="503">
        <v>0</v>
      </c>
      <c r="I67" s="504">
        <f>SUM(H67/H68)</f>
        <v>0</v>
      </c>
      <c r="J67" s="503">
        <v>8</v>
      </c>
      <c r="K67" s="504">
        <f>SUM(J67/J68)</f>
        <v>1.7857142857142856E-2</v>
      </c>
      <c r="L67" s="503">
        <v>0</v>
      </c>
      <c r="M67" s="504">
        <f>SUM(L67/L68)</f>
        <v>0</v>
      </c>
      <c r="N67" s="503">
        <v>0</v>
      </c>
      <c r="O67" s="504">
        <f>SUM(N67/N68)</f>
        <v>0</v>
      </c>
      <c r="P67" s="503">
        <v>0</v>
      </c>
      <c r="Q67" s="504">
        <f>SUM(P67/P68)</f>
        <v>0</v>
      </c>
      <c r="R67" s="494">
        <f t="shared" si="10"/>
        <v>12</v>
      </c>
      <c r="S67" s="502">
        <f>SUM(R67/R68)</f>
        <v>2.2839741149600305E-3</v>
      </c>
    </row>
    <row r="68" spans="1:19" s="217" customFormat="1" ht="16.5" thickTop="1" thickBot="1" x14ac:dyDescent="0.3">
      <c r="A68" s="136" t="s">
        <v>171</v>
      </c>
      <c r="B68" s="130">
        <f t="shared" ref="B68:S68" si="11">SUM(B62:B67)</f>
        <v>2303</v>
      </c>
      <c r="C68" s="290">
        <f t="shared" si="11"/>
        <v>1</v>
      </c>
      <c r="D68" s="130">
        <f t="shared" si="11"/>
        <v>15</v>
      </c>
      <c r="E68" s="290">
        <f t="shared" si="11"/>
        <v>0.9993333333333333</v>
      </c>
      <c r="F68" s="130">
        <f t="shared" si="11"/>
        <v>1990</v>
      </c>
      <c r="G68" s="290">
        <f t="shared" si="11"/>
        <v>1</v>
      </c>
      <c r="H68" s="130">
        <f t="shared" si="11"/>
        <v>378</v>
      </c>
      <c r="I68" s="290">
        <f t="shared" si="11"/>
        <v>0.99999999999999989</v>
      </c>
      <c r="J68" s="130">
        <f t="shared" si="11"/>
        <v>448</v>
      </c>
      <c r="K68" s="290">
        <f t="shared" si="11"/>
        <v>1</v>
      </c>
      <c r="L68" s="130">
        <f t="shared" si="11"/>
        <v>84</v>
      </c>
      <c r="M68" s="290">
        <f t="shared" si="11"/>
        <v>1</v>
      </c>
      <c r="N68" s="130">
        <f t="shared" si="11"/>
        <v>27</v>
      </c>
      <c r="O68" s="290">
        <f t="shared" si="11"/>
        <v>1</v>
      </c>
      <c r="P68" s="130">
        <f t="shared" si="11"/>
        <v>9</v>
      </c>
      <c r="Q68" s="290">
        <f t="shared" si="11"/>
        <v>1</v>
      </c>
      <c r="R68" s="130">
        <f t="shared" si="11"/>
        <v>5254</v>
      </c>
      <c r="S68" s="289">
        <f t="shared" si="11"/>
        <v>1.0005599543205177</v>
      </c>
    </row>
    <row r="69" spans="1:19" s="217" customFormat="1" ht="15.75" customHeight="1" thickBot="1" x14ac:dyDescent="0.3">
      <c r="A69" s="1216" t="s">
        <v>280</v>
      </c>
      <c r="B69" s="1217"/>
      <c r="C69" s="1217"/>
      <c r="D69" s="1217"/>
      <c r="E69" s="1217"/>
      <c r="F69" s="1217"/>
      <c r="G69" s="1217"/>
      <c r="H69" s="1217"/>
      <c r="I69" s="1217"/>
      <c r="J69" s="1217"/>
      <c r="K69" s="1217"/>
      <c r="L69" s="1217"/>
      <c r="M69" s="1217"/>
      <c r="N69" s="1217"/>
      <c r="O69" s="1217"/>
      <c r="P69" s="1217"/>
      <c r="Q69" s="1217"/>
      <c r="R69" s="1217"/>
      <c r="S69" s="1218"/>
    </row>
    <row r="70" spans="1:19" s="217" customFormat="1" x14ac:dyDescent="0.25">
      <c r="A70" s="102" t="s">
        <v>424</v>
      </c>
      <c r="B70" s="499">
        <v>48</v>
      </c>
      <c r="C70" s="507">
        <f>SUM(B70/B74)</f>
        <v>2.0842379504993486E-2</v>
      </c>
      <c r="D70" s="499">
        <v>1</v>
      </c>
      <c r="E70" s="507">
        <f>SUM(D70/D74)</f>
        <v>6.6666666666666666E-2</v>
      </c>
      <c r="F70" s="499">
        <v>0</v>
      </c>
      <c r="G70" s="507">
        <f>SUM(F70/F74)</f>
        <v>0</v>
      </c>
      <c r="H70" s="499">
        <v>2</v>
      </c>
      <c r="I70" s="507">
        <f>SUM(H70/H74)</f>
        <v>5.2910052910052907E-3</v>
      </c>
      <c r="J70" s="499">
        <v>1</v>
      </c>
      <c r="K70" s="507">
        <f>SUM(J70/J74)</f>
        <v>2.232142857142857E-3</v>
      </c>
      <c r="L70" s="499">
        <v>2</v>
      </c>
      <c r="M70" s="507">
        <f>SUM(L70/L74)</f>
        <v>2.3809523809523808E-2</v>
      </c>
      <c r="N70" s="499">
        <v>0</v>
      </c>
      <c r="O70" s="507">
        <f>SUM(N70/N74)</f>
        <v>0</v>
      </c>
      <c r="P70" s="499">
        <v>0</v>
      </c>
      <c r="Q70" s="507">
        <f>SUM(P70/P74)</f>
        <v>0</v>
      </c>
      <c r="R70" s="717">
        <f>SUM(B70,D70,F70,H70,J70,L70,N70,P70)</f>
        <v>54</v>
      </c>
      <c r="S70" s="509">
        <f>SUM(R70/R74)</f>
        <v>1.0277883517320136E-2</v>
      </c>
    </row>
    <row r="71" spans="1:19" s="217" customFormat="1" x14ac:dyDescent="0.25">
      <c r="A71" s="103" t="s">
        <v>342</v>
      </c>
      <c r="B71" s="499">
        <v>1241</v>
      </c>
      <c r="C71" s="511">
        <v>0.53800000000000003</v>
      </c>
      <c r="D71" s="499">
        <v>11</v>
      </c>
      <c r="E71" s="511">
        <f>SUM(D71/D74)</f>
        <v>0.73333333333333328</v>
      </c>
      <c r="F71" s="499">
        <v>53</v>
      </c>
      <c r="G71" s="511">
        <f>SUM(F71/F74)</f>
        <v>2.6633165829145728E-2</v>
      </c>
      <c r="H71" s="499">
        <v>102</v>
      </c>
      <c r="I71" s="511">
        <f>SUM(H71/H74)</f>
        <v>0.26984126984126983</v>
      </c>
      <c r="J71" s="499">
        <v>50</v>
      </c>
      <c r="K71" s="511">
        <f>SUM(J71/J74)</f>
        <v>0.11160714285714286</v>
      </c>
      <c r="L71" s="499">
        <v>64</v>
      </c>
      <c r="M71" s="511">
        <f>SUM(L71/L74)</f>
        <v>0.76190476190476186</v>
      </c>
      <c r="N71" s="499">
        <v>17</v>
      </c>
      <c r="O71" s="511">
        <f>SUM(N71/N74)</f>
        <v>0.62962962962962965</v>
      </c>
      <c r="P71" s="499">
        <v>3</v>
      </c>
      <c r="Q71" s="511">
        <f>SUM(P71/P74)</f>
        <v>0.33333333333333331</v>
      </c>
      <c r="R71" s="510">
        <f>SUM(B71,D71,F71,H71,J71,L71,N71,P71)</f>
        <v>1541</v>
      </c>
      <c r="S71" s="513">
        <f>SUM(R71/R74)</f>
        <v>0.29330034259611726</v>
      </c>
    </row>
    <row r="72" spans="1:19" s="217" customFormat="1" x14ac:dyDescent="0.25">
      <c r="A72" s="103" t="s">
        <v>343</v>
      </c>
      <c r="B72" s="499">
        <v>734</v>
      </c>
      <c r="C72" s="511">
        <f>SUM(B72/B74)</f>
        <v>0.31871471993052541</v>
      </c>
      <c r="D72" s="499">
        <v>3</v>
      </c>
      <c r="E72" s="511">
        <f>SUM(D72/D74)</f>
        <v>0.2</v>
      </c>
      <c r="F72" s="499">
        <v>716</v>
      </c>
      <c r="G72" s="511">
        <f>SUM(F72/F74)</f>
        <v>0.35979899497487439</v>
      </c>
      <c r="H72" s="499">
        <v>183</v>
      </c>
      <c r="I72" s="511">
        <f>SUM(H72/H74)</f>
        <v>0.48412698412698413</v>
      </c>
      <c r="J72" s="499">
        <v>108</v>
      </c>
      <c r="K72" s="511">
        <f>SUM(J72/J74)</f>
        <v>0.24107142857142858</v>
      </c>
      <c r="L72" s="499">
        <v>7</v>
      </c>
      <c r="M72" s="511">
        <f>SUM(L72/L74)</f>
        <v>8.3333333333333329E-2</v>
      </c>
      <c r="N72" s="499">
        <v>5</v>
      </c>
      <c r="O72" s="511">
        <f>SUM(N72/N74)</f>
        <v>0.18518518518518517</v>
      </c>
      <c r="P72" s="499">
        <v>2</v>
      </c>
      <c r="Q72" s="511">
        <f>SUM(P72/P74)</f>
        <v>0.22222222222222221</v>
      </c>
      <c r="R72" s="510">
        <f>SUM(B72,D72,F72,H72,J72,L72,N72,P72)</f>
        <v>1758</v>
      </c>
      <c r="S72" s="513">
        <f>SUM(R72/R74)</f>
        <v>0.33460220784164446</v>
      </c>
    </row>
    <row r="73" spans="1:19" s="217" customFormat="1" ht="15.75" thickBot="1" x14ac:dyDescent="0.3">
      <c r="A73" s="121" t="s">
        <v>344</v>
      </c>
      <c r="B73" s="503">
        <v>280</v>
      </c>
      <c r="C73" s="514">
        <f>SUM(B73/B74)</f>
        <v>0.12158054711246201</v>
      </c>
      <c r="D73" s="503">
        <v>0</v>
      </c>
      <c r="E73" s="514">
        <f>SUM(D73/D74)</f>
        <v>0</v>
      </c>
      <c r="F73" s="503">
        <v>1221</v>
      </c>
      <c r="G73" s="514">
        <v>0.61299999999999999</v>
      </c>
      <c r="H73" s="503">
        <v>91</v>
      </c>
      <c r="I73" s="514">
        <f>SUM(H73/H74)</f>
        <v>0.24074074074074073</v>
      </c>
      <c r="J73" s="503">
        <v>289</v>
      </c>
      <c r="K73" s="514">
        <f>SUM(J73/J74)</f>
        <v>0.6450892857142857</v>
      </c>
      <c r="L73" s="503">
        <v>11</v>
      </c>
      <c r="M73" s="514">
        <f>SUM(L73/L74)</f>
        <v>0.13095238095238096</v>
      </c>
      <c r="N73" s="503">
        <v>5</v>
      </c>
      <c r="O73" s="514">
        <f>SUM(N73/N74)</f>
        <v>0.18518518518518517</v>
      </c>
      <c r="P73" s="503">
        <v>4</v>
      </c>
      <c r="Q73" s="514">
        <v>0.44500000000000001</v>
      </c>
      <c r="R73" s="517">
        <f>SUM(B73,D73,F73,H73,J73,L73,N73,P73)</f>
        <v>1901</v>
      </c>
      <c r="S73" s="513">
        <f>SUM(R73/R74)</f>
        <v>0.36181956604491816</v>
      </c>
    </row>
    <row r="74" spans="1:19" s="217" customFormat="1" ht="16.5" thickTop="1" thickBot="1" x14ac:dyDescent="0.3">
      <c r="A74" s="136" t="s">
        <v>171</v>
      </c>
      <c r="B74" s="130">
        <f t="shared" ref="B74:S74" si="12">SUM(B70:B73)</f>
        <v>2303</v>
      </c>
      <c r="C74" s="290">
        <f t="shared" si="12"/>
        <v>0.99913764654798087</v>
      </c>
      <c r="D74" s="130">
        <f t="shared" si="12"/>
        <v>15</v>
      </c>
      <c r="E74" s="290">
        <f t="shared" si="12"/>
        <v>1</v>
      </c>
      <c r="F74" s="130">
        <f t="shared" si="12"/>
        <v>1990</v>
      </c>
      <c r="G74" s="290">
        <f t="shared" si="12"/>
        <v>0.99943216080402009</v>
      </c>
      <c r="H74" s="130">
        <f t="shared" si="12"/>
        <v>378</v>
      </c>
      <c r="I74" s="290">
        <f t="shared" si="12"/>
        <v>1</v>
      </c>
      <c r="J74" s="130">
        <f t="shared" si="12"/>
        <v>448</v>
      </c>
      <c r="K74" s="290">
        <f t="shared" si="12"/>
        <v>1</v>
      </c>
      <c r="L74" s="130">
        <f t="shared" si="12"/>
        <v>84</v>
      </c>
      <c r="M74" s="290">
        <f t="shared" si="12"/>
        <v>1</v>
      </c>
      <c r="N74" s="130">
        <f t="shared" si="12"/>
        <v>27</v>
      </c>
      <c r="O74" s="290">
        <f t="shared" si="12"/>
        <v>1</v>
      </c>
      <c r="P74" s="130">
        <f t="shared" si="12"/>
        <v>9</v>
      </c>
      <c r="Q74" s="290">
        <f t="shared" si="12"/>
        <v>1.0005555555555556</v>
      </c>
      <c r="R74" s="130">
        <f t="shared" si="12"/>
        <v>5254</v>
      </c>
      <c r="S74" s="289">
        <f t="shared" si="12"/>
        <v>1</v>
      </c>
    </row>
    <row r="75" spans="1:19" s="217" customFormat="1" ht="15.75" thickBot="1" x14ac:dyDescent="0.3">
      <c r="A75" s="1216" t="s">
        <v>501</v>
      </c>
      <c r="B75" s="1217"/>
      <c r="C75" s="1217"/>
      <c r="D75" s="1217"/>
      <c r="E75" s="1217"/>
      <c r="F75" s="1217"/>
      <c r="G75" s="1217"/>
      <c r="H75" s="1217"/>
      <c r="I75" s="1217"/>
      <c r="J75" s="1217"/>
      <c r="K75" s="1217"/>
      <c r="L75" s="1217"/>
      <c r="M75" s="1217"/>
      <c r="N75" s="1217"/>
      <c r="O75" s="1217"/>
      <c r="P75" s="1217"/>
      <c r="Q75" s="1217"/>
      <c r="R75" s="1217"/>
      <c r="S75" s="1218"/>
    </row>
    <row r="76" spans="1:19" s="217" customFormat="1" x14ac:dyDescent="0.25">
      <c r="A76" s="120"/>
      <c r="B76" s="279" t="s">
        <v>156</v>
      </c>
      <c r="C76" s="280" t="s">
        <v>157</v>
      </c>
      <c r="D76" s="281" t="s">
        <v>156</v>
      </c>
      <c r="E76" s="282" t="s">
        <v>157</v>
      </c>
      <c r="F76" s="280" t="s">
        <v>156</v>
      </c>
      <c r="G76" s="280" t="s">
        <v>157</v>
      </c>
      <c r="H76" s="281" t="s">
        <v>156</v>
      </c>
      <c r="I76" s="282" t="s">
        <v>157</v>
      </c>
      <c r="J76" s="359" t="s">
        <v>156</v>
      </c>
      <c r="K76" s="281" t="s">
        <v>157</v>
      </c>
      <c r="L76" s="282" t="s">
        <v>156</v>
      </c>
      <c r="M76" s="280" t="s">
        <v>157</v>
      </c>
      <c r="N76" s="280" t="s">
        <v>156</v>
      </c>
      <c r="O76" s="280" t="s">
        <v>157</v>
      </c>
      <c r="P76" s="281" t="s">
        <v>156</v>
      </c>
      <c r="Q76" s="282" t="s">
        <v>157</v>
      </c>
      <c r="R76" s="281" t="s">
        <v>156</v>
      </c>
      <c r="S76" s="282" t="s">
        <v>157</v>
      </c>
    </row>
    <row r="77" spans="1:19" s="217" customFormat="1" x14ac:dyDescent="0.25">
      <c r="A77" s="103" t="s">
        <v>158</v>
      </c>
      <c r="B77" s="518">
        <v>7.93</v>
      </c>
      <c r="C77" s="519">
        <v>7</v>
      </c>
      <c r="D77" s="518">
        <v>8.73</v>
      </c>
      <c r="E77" s="520">
        <v>9</v>
      </c>
      <c r="F77" s="521">
        <v>6.56</v>
      </c>
      <c r="G77" s="519">
        <v>6</v>
      </c>
      <c r="H77" s="518">
        <v>10.46</v>
      </c>
      <c r="I77" s="522">
        <v>11</v>
      </c>
      <c r="J77" s="521">
        <v>18.82</v>
      </c>
      <c r="K77" s="523">
        <v>18</v>
      </c>
      <c r="L77" s="524">
        <v>7.81</v>
      </c>
      <c r="M77" s="519">
        <v>7</v>
      </c>
      <c r="N77" s="521">
        <v>15.81</v>
      </c>
      <c r="O77" s="519">
        <v>16</v>
      </c>
      <c r="P77" s="518">
        <v>8.57</v>
      </c>
      <c r="Q77" s="522">
        <v>8</v>
      </c>
      <c r="R77" s="518">
        <v>8.56</v>
      </c>
      <c r="S77" s="522">
        <v>8</v>
      </c>
    </row>
    <row r="78" spans="1:19" s="217" customFormat="1" x14ac:dyDescent="0.25">
      <c r="A78" s="106" t="s">
        <v>159</v>
      </c>
      <c r="B78" s="518">
        <v>1.34</v>
      </c>
      <c r="C78" s="519">
        <v>1</v>
      </c>
      <c r="D78" s="518">
        <v>1.27</v>
      </c>
      <c r="E78" s="520">
        <v>1</v>
      </c>
      <c r="F78" s="521">
        <v>1.55</v>
      </c>
      <c r="G78" s="519">
        <v>1</v>
      </c>
      <c r="H78" s="518">
        <v>1.21</v>
      </c>
      <c r="I78" s="522">
        <v>1</v>
      </c>
      <c r="J78" s="521">
        <v>1.65</v>
      </c>
      <c r="K78" s="523">
        <v>1</v>
      </c>
      <c r="L78" s="524">
        <v>1.36</v>
      </c>
      <c r="M78" s="519">
        <v>1</v>
      </c>
      <c r="N78" s="521">
        <v>1.7</v>
      </c>
      <c r="O78" s="519">
        <v>1</v>
      </c>
      <c r="P78" s="518">
        <v>1.43</v>
      </c>
      <c r="Q78" s="522">
        <v>1</v>
      </c>
      <c r="R78" s="518">
        <v>1.44</v>
      </c>
      <c r="S78" s="522">
        <v>1</v>
      </c>
    </row>
    <row r="79" spans="1:19" s="217" customFormat="1" ht="15.75" thickBot="1" x14ac:dyDescent="0.3">
      <c r="A79" s="105" t="s">
        <v>160</v>
      </c>
      <c r="B79" s="525">
        <v>12.39</v>
      </c>
      <c r="C79" s="526">
        <v>10</v>
      </c>
      <c r="D79" s="525">
        <v>5.8</v>
      </c>
      <c r="E79" s="527">
        <v>3</v>
      </c>
      <c r="F79" s="528">
        <v>28.68</v>
      </c>
      <c r="G79" s="526">
        <v>26</v>
      </c>
      <c r="H79" s="525">
        <v>18.309999999999999</v>
      </c>
      <c r="I79" s="529">
        <v>17</v>
      </c>
      <c r="J79" s="528">
        <v>38.880000000000003</v>
      </c>
      <c r="K79" s="530">
        <v>34</v>
      </c>
      <c r="L79" s="531">
        <v>8.99</v>
      </c>
      <c r="M79" s="526">
        <v>5</v>
      </c>
      <c r="N79" s="528">
        <v>14.07</v>
      </c>
      <c r="O79" s="526">
        <v>10</v>
      </c>
      <c r="P79" s="525">
        <v>27.14</v>
      </c>
      <c r="Q79" s="529">
        <v>22</v>
      </c>
      <c r="R79" s="525">
        <v>21.2</v>
      </c>
      <c r="S79" s="529">
        <v>19</v>
      </c>
    </row>
    <row r="80" spans="1:19" ht="19.5" hidden="1" thickBot="1" x14ac:dyDescent="0.35">
      <c r="A80" s="1206" t="s">
        <v>482</v>
      </c>
      <c r="B80" s="1207"/>
      <c r="C80" s="1207"/>
      <c r="D80" s="1207"/>
      <c r="E80" s="1207"/>
      <c r="F80" s="1207"/>
      <c r="G80" s="1207"/>
      <c r="H80" s="1207"/>
      <c r="I80" s="1207"/>
      <c r="J80" s="1207"/>
      <c r="K80" s="1207"/>
      <c r="L80" s="1207"/>
      <c r="M80" s="1207"/>
      <c r="N80" s="1207"/>
      <c r="O80" s="1207"/>
      <c r="P80" s="1207"/>
      <c r="Q80" s="1207"/>
      <c r="R80" s="1207"/>
      <c r="S80" s="1215"/>
    </row>
    <row r="81" spans="1:19" s="217" customFormat="1" ht="15.75" hidden="1" thickBot="1" x14ac:dyDescent="0.3">
      <c r="A81" s="116"/>
      <c r="B81" s="1222" t="s">
        <v>262</v>
      </c>
      <c r="C81" s="1223"/>
      <c r="D81" s="1223"/>
      <c r="E81" s="1223"/>
      <c r="F81" s="1223"/>
      <c r="G81" s="1223"/>
      <c r="H81" s="1223"/>
      <c r="I81" s="1223"/>
      <c r="J81" s="1223"/>
      <c r="K81" s="1223"/>
      <c r="L81" s="1223"/>
      <c r="M81" s="1223"/>
      <c r="N81" s="1223"/>
      <c r="O81" s="1223"/>
      <c r="P81" s="1223"/>
      <c r="Q81" s="1223"/>
      <c r="R81" s="1223"/>
      <c r="S81" s="1224"/>
    </row>
    <row r="82" spans="1:19" ht="40.5" hidden="1" customHeight="1" thickBot="1" x14ac:dyDescent="0.3">
      <c r="A82" s="117"/>
      <c r="B82" s="1219" t="s">
        <v>141</v>
      </c>
      <c r="C82" s="1220"/>
      <c r="D82" s="1219" t="s">
        <v>142</v>
      </c>
      <c r="E82" s="1220"/>
      <c r="F82" s="1219" t="s">
        <v>143</v>
      </c>
      <c r="G82" s="1220"/>
      <c r="H82" s="1219" t="s">
        <v>144</v>
      </c>
      <c r="I82" s="1220"/>
      <c r="J82" s="1219" t="s">
        <v>145</v>
      </c>
      <c r="K82" s="1220"/>
      <c r="L82" s="1219" t="s">
        <v>146</v>
      </c>
      <c r="M82" s="1220"/>
      <c r="N82" s="1219" t="s">
        <v>147</v>
      </c>
      <c r="O82" s="1220"/>
      <c r="P82" s="1219" t="s">
        <v>148</v>
      </c>
      <c r="Q82" s="1220"/>
      <c r="R82" s="1219" t="s">
        <v>332</v>
      </c>
      <c r="S82" s="1220"/>
    </row>
    <row r="83" spans="1:19" ht="15.75" hidden="1" thickBot="1" x14ac:dyDescent="0.3">
      <c r="A83" s="1119" t="s">
        <v>498</v>
      </c>
      <c r="B83" s="1127"/>
      <c r="C83" s="1127"/>
      <c r="D83" s="1221"/>
      <c r="E83" s="1221"/>
      <c r="F83" s="1127"/>
      <c r="G83" s="1127"/>
      <c r="H83" s="1221"/>
      <c r="I83" s="1221"/>
      <c r="J83" s="1127"/>
      <c r="K83" s="1127"/>
      <c r="L83" s="1221"/>
      <c r="M83" s="1221"/>
      <c r="N83" s="1127"/>
      <c r="O83" s="1127"/>
      <c r="P83" s="1221"/>
      <c r="Q83" s="1221"/>
      <c r="R83" s="1221"/>
      <c r="S83" s="1122"/>
    </row>
    <row r="84" spans="1:19" hidden="1" x14ac:dyDescent="0.25">
      <c r="A84" s="112" t="s">
        <v>419</v>
      </c>
      <c r="B84" s="480">
        <v>151</v>
      </c>
      <c r="C84" s="481">
        <f>B84/B92</f>
        <v>5.7523809523809526E-2</v>
      </c>
      <c r="D84" s="480">
        <v>1</v>
      </c>
      <c r="E84" s="481">
        <f>D84/D92</f>
        <v>4.5454545454545456E-2</v>
      </c>
      <c r="F84" s="480">
        <v>22</v>
      </c>
      <c r="G84" s="481">
        <f>F84/F92</f>
        <v>1.261467889908257E-2</v>
      </c>
      <c r="H84" s="480">
        <v>3</v>
      </c>
      <c r="I84" s="482">
        <f>H84/H92</f>
        <v>7.3529411764705881E-3</v>
      </c>
      <c r="J84" s="483">
        <v>0</v>
      </c>
      <c r="K84" s="481">
        <f>J84/J92</f>
        <v>0</v>
      </c>
      <c r="L84" s="480">
        <v>13</v>
      </c>
      <c r="M84" s="482">
        <f>L84/L92</f>
        <v>0.18309859154929578</v>
      </c>
      <c r="N84" s="483">
        <v>0</v>
      </c>
      <c r="O84" s="481">
        <f>N84/N92</f>
        <v>0</v>
      </c>
      <c r="P84" s="480">
        <v>1</v>
      </c>
      <c r="Q84" s="482">
        <f>P84/P92</f>
        <v>0.125</v>
      </c>
      <c r="R84" s="484">
        <f>SUM(B84,D84,F84,H84,J84,L84,N84,P84)</f>
        <v>191</v>
      </c>
      <c r="S84" s="482">
        <f>R84/R92</f>
        <v>3.5416280363434083E-2</v>
      </c>
    </row>
    <row r="85" spans="1:19" hidden="1" x14ac:dyDescent="0.25">
      <c r="A85" s="109" t="s">
        <v>420</v>
      </c>
      <c r="B85" s="485">
        <v>415</v>
      </c>
      <c r="C85" s="486">
        <f>B85/B92</f>
        <v>0.15809523809523809</v>
      </c>
      <c r="D85" s="485">
        <v>2</v>
      </c>
      <c r="E85" s="486">
        <f>D85/D92</f>
        <v>9.0909090909090912E-2</v>
      </c>
      <c r="F85" s="485">
        <v>463</v>
      </c>
      <c r="G85" s="486">
        <f>F85/F92</f>
        <v>0.26548165137614677</v>
      </c>
      <c r="H85" s="485">
        <v>25</v>
      </c>
      <c r="I85" s="487">
        <f>H85/H92</f>
        <v>6.1274509803921566E-2</v>
      </c>
      <c r="J85" s="488">
        <v>0</v>
      </c>
      <c r="K85" s="486">
        <f>J85/J92</f>
        <v>0</v>
      </c>
      <c r="L85" s="485">
        <v>9</v>
      </c>
      <c r="M85" s="487">
        <f>L85/L92</f>
        <v>0.12676056338028169</v>
      </c>
      <c r="N85" s="488">
        <v>0</v>
      </c>
      <c r="O85" s="486">
        <f>N85/N92</f>
        <v>0</v>
      </c>
      <c r="P85" s="485">
        <v>2</v>
      </c>
      <c r="Q85" s="487">
        <f>P85/P92</f>
        <v>0.25</v>
      </c>
      <c r="R85" s="489">
        <f>SUM(B85,D85,F85,H85,J85,L85,N85,P85)</f>
        <v>916</v>
      </c>
      <c r="S85" s="487">
        <f>R85/R92</f>
        <v>0.16984980530317079</v>
      </c>
    </row>
    <row r="86" spans="1:19" hidden="1" x14ac:dyDescent="0.25">
      <c r="A86" s="109" t="s">
        <v>354</v>
      </c>
      <c r="B86" s="485">
        <v>533</v>
      </c>
      <c r="C86" s="486">
        <f>B86/B92</f>
        <v>0.20304761904761906</v>
      </c>
      <c r="D86" s="485">
        <v>4</v>
      </c>
      <c r="E86" s="486">
        <v>0.183</v>
      </c>
      <c r="F86" s="485">
        <v>429</v>
      </c>
      <c r="G86" s="486">
        <v>0.247</v>
      </c>
      <c r="H86" s="485">
        <v>35</v>
      </c>
      <c r="I86" s="487">
        <f>H86/H92</f>
        <v>8.5784313725490197E-2</v>
      </c>
      <c r="J86" s="488">
        <v>0</v>
      </c>
      <c r="K86" s="486">
        <f>J86/J92</f>
        <v>0</v>
      </c>
      <c r="L86" s="485">
        <v>16</v>
      </c>
      <c r="M86" s="487">
        <v>0.22600000000000001</v>
      </c>
      <c r="N86" s="488">
        <v>1</v>
      </c>
      <c r="O86" s="486">
        <f>N86/N92</f>
        <v>2.8571428571428571E-2</v>
      </c>
      <c r="P86" s="485">
        <v>2</v>
      </c>
      <c r="Q86" s="487">
        <f>P86/P92</f>
        <v>0.25</v>
      </c>
      <c r="R86" s="489">
        <f t="shared" ref="R86:R91" si="13">SUM(B86,D86,F86,H86,J86,L86,N86,P86)</f>
        <v>1020</v>
      </c>
      <c r="S86" s="487">
        <v>0.19</v>
      </c>
    </row>
    <row r="87" spans="1:19" hidden="1" x14ac:dyDescent="0.25">
      <c r="A87" s="109" t="s">
        <v>355</v>
      </c>
      <c r="B87" s="485">
        <v>530</v>
      </c>
      <c r="C87" s="486">
        <f>B87/B92</f>
        <v>0.20190476190476189</v>
      </c>
      <c r="D87" s="485">
        <v>3</v>
      </c>
      <c r="E87" s="486">
        <f>D87/D92</f>
        <v>0.13636363636363635</v>
      </c>
      <c r="F87" s="485">
        <v>372</v>
      </c>
      <c r="G87" s="486">
        <f>F87/F92</f>
        <v>0.21330275229357798</v>
      </c>
      <c r="H87" s="485">
        <v>78</v>
      </c>
      <c r="I87" s="487">
        <f>H87/H92</f>
        <v>0.19117647058823528</v>
      </c>
      <c r="J87" s="488">
        <v>0</v>
      </c>
      <c r="K87" s="486">
        <f>J87/J92</f>
        <v>0</v>
      </c>
      <c r="L87" s="485">
        <v>13</v>
      </c>
      <c r="M87" s="487">
        <f>L87/L92</f>
        <v>0.18309859154929578</v>
      </c>
      <c r="N87" s="488">
        <v>2</v>
      </c>
      <c r="O87" s="486">
        <f>N87/N92</f>
        <v>5.7142857142857141E-2</v>
      </c>
      <c r="P87" s="485">
        <v>0</v>
      </c>
      <c r="Q87" s="487">
        <f>P87/P92</f>
        <v>0</v>
      </c>
      <c r="R87" s="489">
        <f t="shared" si="13"/>
        <v>998</v>
      </c>
      <c r="S87" s="487">
        <f>R87/R92</f>
        <v>0.1850547005377341</v>
      </c>
    </row>
    <row r="88" spans="1:19" hidden="1" x14ac:dyDescent="0.25">
      <c r="A88" s="109" t="s">
        <v>356</v>
      </c>
      <c r="B88" s="485">
        <v>364</v>
      </c>
      <c r="C88" s="486">
        <f>B88/B92</f>
        <v>0.13866666666666666</v>
      </c>
      <c r="D88" s="485">
        <v>3</v>
      </c>
      <c r="E88" s="486">
        <f>D88/D92</f>
        <v>0.13636363636363635</v>
      </c>
      <c r="F88" s="485">
        <v>233</v>
      </c>
      <c r="G88" s="486">
        <f>F88/F92</f>
        <v>0.13360091743119265</v>
      </c>
      <c r="H88" s="485">
        <v>95</v>
      </c>
      <c r="I88" s="487">
        <f>H88/H92</f>
        <v>0.23284313725490197</v>
      </c>
      <c r="J88" s="488">
        <v>0</v>
      </c>
      <c r="K88" s="486">
        <f>J88/J92</f>
        <v>0</v>
      </c>
      <c r="L88" s="485">
        <v>5</v>
      </c>
      <c r="M88" s="487">
        <f>L88/L92</f>
        <v>7.0422535211267609E-2</v>
      </c>
      <c r="N88" s="488">
        <v>1</v>
      </c>
      <c r="O88" s="486">
        <f>N88/N92</f>
        <v>2.8571428571428571E-2</v>
      </c>
      <c r="P88" s="485">
        <v>1</v>
      </c>
      <c r="Q88" s="487">
        <f>P88/P92</f>
        <v>0.125</v>
      </c>
      <c r="R88" s="489">
        <f t="shared" si="13"/>
        <v>702</v>
      </c>
      <c r="S88" s="487">
        <f>R88/R92</f>
        <v>0.13016873725199332</v>
      </c>
    </row>
    <row r="89" spans="1:19" hidden="1" x14ac:dyDescent="0.25">
      <c r="A89" s="109" t="s">
        <v>131</v>
      </c>
      <c r="B89" s="485">
        <v>344</v>
      </c>
      <c r="C89" s="486">
        <f>B89/B92</f>
        <v>0.13104761904761905</v>
      </c>
      <c r="D89" s="485">
        <v>4</v>
      </c>
      <c r="E89" s="486">
        <f>D89/D92</f>
        <v>0.18181818181818182</v>
      </c>
      <c r="F89" s="485">
        <v>140</v>
      </c>
      <c r="G89" s="486">
        <f>F89/F92</f>
        <v>8.027522935779817E-2</v>
      </c>
      <c r="H89" s="485">
        <v>98</v>
      </c>
      <c r="I89" s="487">
        <f>H89/H92</f>
        <v>0.24019607843137256</v>
      </c>
      <c r="J89" s="488">
        <v>0</v>
      </c>
      <c r="K89" s="486">
        <f>J89/J92</f>
        <v>0</v>
      </c>
      <c r="L89" s="485">
        <v>3</v>
      </c>
      <c r="M89" s="487">
        <f>L89/L92</f>
        <v>4.2253521126760563E-2</v>
      </c>
      <c r="N89" s="488">
        <v>3</v>
      </c>
      <c r="O89" s="486">
        <f>N89/N92</f>
        <v>8.5714285714285715E-2</v>
      </c>
      <c r="P89" s="485">
        <v>0</v>
      </c>
      <c r="Q89" s="487">
        <f>P89/P92</f>
        <v>0</v>
      </c>
      <c r="R89" s="489">
        <f t="shared" si="13"/>
        <v>592</v>
      </c>
      <c r="S89" s="487">
        <f>R89/R92</f>
        <v>0.10977192657148155</v>
      </c>
    </row>
    <row r="90" spans="1:19" hidden="1" x14ac:dyDescent="0.25">
      <c r="A90" s="109" t="s">
        <v>132</v>
      </c>
      <c r="B90" s="485">
        <v>258</v>
      </c>
      <c r="C90" s="486">
        <f>B90/B92</f>
        <v>9.8285714285714282E-2</v>
      </c>
      <c r="D90" s="485">
        <v>4</v>
      </c>
      <c r="E90" s="486">
        <f>D90/D92</f>
        <v>0.18181818181818182</v>
      </c>
      <c r="F90" s="485">
        <v>79</v>
      </c>
      <c r="G90" s="486">
        <f>F90/F92</f>
        <v>4.5298165137614678E-2</v>
      </c>
      <c r="H90" s="485">
        <v>68</v>
      </c>
      <c r="I90" s="487">
        <f>H90/H92</f>
        <v>0.16666666666666666</v>
      </c>
      <c r="J90" s="488">
        <v>3</v>
      </c>
      <c r="K90" s="486">
        <f>J90/J92</f>
        <v>6.2500000000000003E-3</v>
      </c>
      <c r="L90" s="485">
        <v>10</v>
      </c>
      <c r="M90" s="487">
        <f>L90/L92</f>
        <v>0.14084507042253522</v>
      </c>
      <c r="N90" s="488">
        <v>25</v>
      </c>
      <c r="O90" s="486">
        <v>0.71299999999999997</v>
      </c>
      <c r="P90" s="485">
        <v>2</v>
      </c>
      <c r="Q90" s="487">
        <f>P90/P92</f>
        <v>0.25</v>
      </c>
      <c r="R90" s="489">
        <f t="shared" si="13"/>
        <v>449</v>
      </c>
      <c r="S90" s="487">
        <f>R90/R92</f>
        <v>8.3256072686816243E-2</v>
      </c>
    </row>
    <row r="91" spans="1:19" ht="15.75" hidden="1" thickBot="1" x14ac:dyDescent="0.3">
      <c r="A91" s="797" t="s">
        <v>124</v>
      </c>
      <c r="B91" s="490">
        <v>30</v>
      </c>
      <c r="C91" s="491">
        <f>B91/B92</f>
        <v>1.1428571428571429E-2</v>
      </c>
      <c r="D91" s="490">
        <v>1</v>
      </c>
      <c r="E91" s="491">
        <f>D91/D92</f>
        <v>4.5454545454545456E-2</v>
      </c>
      <c r="F91" s="490">
        <v>6</v>
      </c>
      <c r="G91" s="491">
        <f>F91/F92</f>
        <v>3.4403669724770644E-3</v>
      </c>
      <c r="H91" s="490">
        <v>6</v>
      </c>
      <c r="I91" s="492">
        <f>H91/H92</f>
        <v>1.4705882352941176E-2</v>
      </c>
      <c r="J91" s="493">
        <v>477</v>
      </c>
      <c r="K91" s="491">
        <f>J91/J92</f>
        <v>0.99375000000000002</v>
      </c>
      <c r="L91" s="490">
        <v>2</v>
      </c>
      <c r="M91" s="492">
        <f>L91/L92</f>
        <v>2.8169014084507043E-2</v>
      </c>
      <c r="N91" s="493">
        <v>3</v>
      </c>
      <c r="O91" s="491">
        <f>N91/N92</f>
        <v>8.5714285714285715E-2</v>
      </c>
      <c r="P91" s="490">
        <v>0</v>
      </c>
      <c r="Q91" s="492">
        <f>P91/P92</f>
        <v>0</v>
      </c>
      <c r="R91" s="494">
        <f t="shared" si="13"/>
        <v>525</v>
      </c>
      <c r="S91" s="492">
        <f>R91/R92</f>
        <v>9.7348414611533471E-2</v>
      </c>
    </row>
    <row r="92" spans="1:19" ht="16.5" hidden="1" thickTop="1" thickBot="1" x14ac:dyDescent="0.3">
      <c r="A92" s="136" t="s">
        <v>171</v>
      </c>
      <c r="B92" s="130">
        <f t="shared" ref="B92:G92" si="14">SUM(B84:B91)</f>
        <v>2625</v>
      </c>
      <c r="C92" s="290">
        <f t="shared" si="14"/>
        <v>1</v>
      </c>
      <c r="D92" s="130">
        <f t="shared" si="14"/>
        <v>22</v>
      </c>
      <c r="E92" s="290">
        <f t="shared" si="14"/>
        <v>1.0011818181818182</v>
      </c>
      <c r="F92" s="130">
        <f t="shared" si="14"/>
        <v>1744</v>
      </c>
      <c r="G92" s="290">
        <f t="shared" si="14"/>
        <v>1.0010137614678898</v>
      </c>
      <c r="H92" s="130">
        <f t="shared" ref="H92:S92" si="15">SUM(H84:H91)</f>
        <v>408</v>
      </c>
      <c r="I92" s="290">
        <f t="shared" si="15"/>
        <v>0.99999999999999989</v>
      </c>
      <c r="J92" s="130">
        <f t="shared" si="15"/>
        <v>480</v>
      </c>
      <c r="K92" s="290">
        <f t="shared" si="15"/>
        <v>1</v>
      </c>
      <c r="L92" s="130">
        <f t="shared" si="15"/>
        <v>71</v>
      </c>
      <c r="M92" s="290">
        <f t="shared" si="15"/>
        <v>1.0006478873239437</v>
      </c>
      <c r="N92" s="130">
        <f t="shared" si="15"/>
        <v>35</v>
      </c>
      <c r="O92" s="290">
        <f t="shared" si="15"/>
        <v>0.99871428571428578</v>
      </c>
      <c r="P92" s="130">
        <f t="shared" si="15"/>
        <v>8</v>
      </c>
      <c r="Q92" s="290">
        <f t="shared" si="15"/>
        <v>1</v>
      </c>
      <c r="R92" s="130">
        <f>SUM(B92,D92,F92,H92,J92,L92,N92,P92)</f>
        <v>5393</v>
      </c>
      <c r="S92" s="289">
        <f t="shared" si="15"/>
        <v>1.0008659373261635</v>
      </c>
    </row>
    <row r="93" spans="1:19" s="33" customFormat="1" ht="15.75" hidden="1" thickBot="1" x14ac:dyDescent="0.3">
      <c r="A93" s="1216" t="s">
        <v>499</v>
      </c>
      <c r="B93" s="1217"/>
      <c r="C93" s="1217"/>
      <c r="D93" s="1217"/>
      <c r="E93" s="1217"/>
      <c r="F93" s="1217"/>
      <c r="G93" s="1217"/>
      <c r="H93" s="1217"/>
      <c r="I93" s="1217"/>
      <c r="J93" s="1217"/>
      <c r="K93" s="1217"/>
      <c r="L93" s="1217"/>
      <c r="M93" s="1217"/>
      <c r="N93" s="1217"/>
      <c r="O93" s="1217"/>
      <c r="P93" s="1217"/>
      <c r="Q93" s="1217"/>
      <c r="R93" s="1217"/>
      <c r="S93" s="1218"/>
    </row>
    <row r="94" spans="1:19" hidden="1" x14ac:dyDescent="0.25">
      <c r="A94" s="112" t="s">
        <v>125</v>
      </c>
      <c r="B94" s="495">
        <v>399</v>
      </c>
      <c r="C94" s="496">
        <f>SUM(B94/B100)</f>
        <v>0.152</v>
      </c>
      <c r="D94" s="495">
        <v>1</v>
      </c>
      <c r="E94" s="496">
        <f>D94/D100</f>
        <v>4.5454545454545456E-2</v>
      </c>
      <c r="F94" s="495">
        <v>245</v>
      </c>
      <c r="G94" s="496">
        <f>SUM(F94/F100)</f>
        <v>0.14048165137614679</v>
      </c>
      <c r="H94" s="497">
        <v>51</v>
      </c>
      <c r="I94" s="496">
        <f>SUM(H94/H100)</f>
        <v>0.125</v>
      </c>
      <c r="J94" s="497">
        <v>84</v>
      </c>
      <c r="K94" s="496">
        <f>SUM(J94/J100)</f>
        <v>0.17499999999999999</v>
      </c>
      <c r="L94" s="497">
        <v>6</v>
      </c>
      <c r="M94" s="496">
        <f>SUM(L94/L100)</f>
        <v>8.4507042253521125E-2</v>
      </c>
      <c r="N94" s="497">
        <v>3</v>
      </c>
      <c r="O94" s="496">
        <f>SUM(N94/N100)</f>
        <v>8.5714285714285715E-2</v>
      </c>
      <c r="P94" s="497">
        <v>2</v>
      </c>
      <c r="Q94" s="498">
        <f>SUM(P94/P100)</f>
        <v>0.25</v>
      </c>
      <c r="R94" s="484">
        <f t="shared" ref="R94:R99" si="16">SUM(B94,D94,F94,H94,J94,L94,N94,P94)</f>
        <v>791</v>
      </c>
      <c r="S94" s="498">
        <f>SUM(R94/R100)</f>
        <v>0.14667161134804377</v>
      </c>
    </row>
    <row r="95" spans="1:19" hidden="1" x14ac:dyDescent="0.25">
      <c r="A95" s="109" t="s">
        <v>126</v>
      </c>
      <c r="B95" s="499">
        <v>221</v>
      </c>
      <c r="C95" s="500">
        <f>SUM(B95/B100)</f>
        <v>8.4190476190476191E-2</v>
      </c>
      <c r="D95" s="499">
        <v>1</v>
      </c>
      <c r="E95" s="500">
        <f>D95/D100</f>
        <v>4.5454545454545456E-2</v>
      </c>
      <c r="F95" s="499">
        <v>103</v>
      </c>
      <c r="G95" s="500">
        <f>SUM(F95/F100)</f>
        <v>5.9059633027522936E-2</v>
      </c>
      <c r="H95" s="501">
        <v>48</v>
      </c>
      <c r="I95" s="500">
        <f>SUM(H95/H100)</f>
        <v>0.11764705882352941</v>
      </c>
      <c r="J95" s="501">
        <v>27</v>
      </c>
      <c r="K95" s="500">
        <f>SUM(J95/J100)</f>
        <v>5.6250000000000001E-2</v>
      </c>
      <c r="L95" s="501">
        <v>26</v>
      </c>
      <c r="M95" s="500">
        <v>0.36499999999999999</v>
      </c>
      <c r="N95" s="501">
        <v>1</v>
      </c>
      <c r="O95" s="500">
        <f>SUM(N95/N100)</f>
        <v>2.8571428571428571E-2</v>
      </c>
      <c r="P95" s="501">
        <v>0</v>
      </c>
      <c r="Q95" s="502">
        <f>SUM(P95/P100)</f>
        <v>0</v>
      </c>
      <c r="R95" s="489">
        <f t="shared" si="16"/>
        <v>427</v>
      </c>
      <c r="S95" s="502">
        <f>SUM(R95/R100)</f>
        <v>7.9176710550713889E-2</v>
      </c>
    </row>
    <row r="96" spans="1:19" hidden="1" x14ac:dyDescent="0.25">
      <c r="A96" s="109" t="s">
        <v>127</v>
      </c>
      <c r="B96" s="499">
        <v>43</v>
      </c>
      <c r="C96" s="500">
        <f>SUM(B96/B100)</f>
        <v>1.6380952380952381E-2</v>
      </c>
      <c r="D96" s="499">
        <v>0</v>
      </c>
      <c r="E96" s="500">
        <f>D96/D100</f>
        <v>0</v>
      </c>
      <c r="F96" s="499">
        <v>13</v>
      </c>
      <c r="G96" s="500">
        <f>SUM(F96/F100)</f>
        <v>7.4541284403669729E-3</v>
      </c>
      <c r="H96" s="501">
        <v>4</v>
      </c>
      <c r="I96" s="500">
        <v>8.9999999999999993E-3</v>
      </c>
      <c r="J96" s="501">
        <v>15</v>
      </c>
      <c r="K96" s="500">
        <f>SUM(J96/J100)</f>
        <v>3.125E-2</v>
      </c>
      <c r="L96" s="501">
        <v>0</v>
      </c>
      <c r="M96" s="500">
        <f>SUM(L96/L100)</f>
        <v>0</v>
      </c>
      <c r="N96" s="501">
        <v>0</v>
      </c>
      <c r="O96" s="500">
        <f>SUM(N96/N100)</f>
        <v>0</v>
      </c>
      <c r="P96" s="501">
        <v>0</v>
      </c>
      <c r="Q96" s="502">
        <f>SUM(P96/P100)</f>
        <v>0</v>
      </c>
      <c r="R96" s="489">
        <f t="shared" si="16"/>
        <v>75</v>
      </c>
      <c r="S96" s="502">
        <f>SUM(R96/R100)</f>
        <v>1.3906916373076211E-2</v>
      </c>
    </row>
    <row r="97" spans="1:19" hidden="1" x14ac:dyDescent="0.25">
      <c r="A97" s="109" t="s">
        <v>128</v>
      </c>
      <c r="B97" s="499">
        <v>906</v>
      </c>
      <c r="C97" s="500">
        <f>SUM(B97/B100)</f>
        <v>0.34514285714285714</v>
      </c>
      <c r="D97" s="499">
        <v>10</v>
      </c>
      <c r="E97" s="500">
        <f>D97/D100</f>
        <v>0.45454545454545453</v>
      </c>
      <c r="F97" s="499">
        <v>608</v>
      </c>
      <c r="G97" s="500">
        <f>SUM(F97/F100)</f>
        <v>0.34862385321100919</v>
      </c>
      <c r="H97" s="501">
        <v>152</v>
      </c>
      <c r="I97" s="500">
        <f>SUM(H97/H100)</f>
        <v>0.37254901960784315</v>
      </c>
      <c r="J97" s="501">
        <v>171</v>
      </c>
      <c r="K97" s="500">
        <v>0.35699999999999998</v>
      </c>
      <c r="L97" s="501">
        <v>6</v>
      </c>
      <c r="M97" s="500">
        <f>SUM(L97/L100)</f>
        <v>8.4507042253521125E-2</v>
      </c>
      <c r="N97" s="501">
        <v>19</v>
      </c>
      <c r="O97" s="500">
        <v>0.54200000000000004</v>
      </c>
      <c r="P97" s="501">
        <v>2</v>
      </c>
      <c r="Q97" s="502">
        <f>SUM(P97/P100)</f>
        <v>0.25</v>
      </c>
      <c r="R97" s="489">
        <f t="shared" si="16"/>
        <v>1874</v>
      </c>
      <c r="S97" s="502">
        <f>SUM(R97/R100)</f>
        <v>0.34748748377526423</v>
      </c>
    </row>
    <row r="98" spans="1:19" hidden="1" x14ac:dyDescent="0.25">
      <c r="A98" s="109" t="s">
        <v>129</v>
      </c>
      <c r="B98" s="499">
        <v>893</v>
      </c>
      <c r="C98" s="500">
        <f>SUM(B98/B100)</f>
        <v>0.34019047619047621</v>
      </c>
      <c r="D98" s="499">
        <v>6</v>
      </c>
      <c r="E98" s="500">
        <f>D98/D100</f>
        <v>0.27272727272727271</v>
      </c>
      <c r="F98" s="499">
        <v>656</v>
      </c>
      <c r="G98" s="500">
        <v>0.377</v>
      </c>
      <c r="H98" s="501">
        <v>134</v>
      </c>
      <c r="I98" s="500">
        <f>SUM(H98/H100)</f>
        <v>0.32843137254901961</v>
      </c>
      <c r="J98" s="501">
        <v>170</v>
      </c>
      <c r="K98" s="500">
        <f>SUM(J98/J100)</f>
        <v>0.35416666666666669</v>
      </c>
      <c r="L98" s="501">
        <v>19</v>
      </c>
      <c r="M98" s="500">
        <f>SUM(L98/L100)</f>
        <v>0.26760563380281688</v>
      </c>
      <c r="N98" s="501">
        <v>11</v>
      </c>
      <c r="O98" s="500">
        <f>SUM(N98/N100)</f>
        <v>0.31428571428571428</v>
      </c>
      <c r="P98" s="501">
        <v>4</v>
      </c>
      <c r="Q98" s="502">
        <f>SUM(P98/P100)</f>
        <v>0.5</v>
      </c>
      <c r="R98" s="489">
        <f t="shared" si="16"/>
        <v>1893</v>
      </c>
      <c r="S98" s="502">
        <f>SUM(R98/R100)</f>
        <v>0.35101056925644353</v>
      </c>
    </row>
    <row r="99" spans="1:19" ht="15.75" hidden="1" thickBot="1" x14ac:dyDescent="0.3">
      <c r="A99" s="110" t="s">
        <v>130</v>
      </c>
      <c r="B99" s="503">
        <v>163</v>
      </c>
      <c r="C99" s="504">
        <f>SUM(B99/B100)</f>
        <v>6.2095238095238092E-2</v>
      </c>
      <c r="D99" s="503">
        <v>4</v>
      </c>
      <c r="E99" s="504">
        <f>D99/D100</f>
        <v>0.18181818181818182</v>
      </c>
      <c r="F99" s="503">
        <v>119</v>
      </c>
      <c r="G99" s="504">
        <f>SUM(F99/F100)</f>
        <v>6.8233944954128434E-2</v>
      </c>
      <c r="H99" s="505">
        <v>19</v>
      </c>
      <c r="I99" s="504">
        <f>SUM(H99/H100)</f>
        <v>4.6568627450980393E-2</v>
      </c>
      <c r="J99" s="505">
        <v>13</v>
      </c>
      <c r="K99" s="504">
        <f>SUM(J99/J100)</f>
        <v>2.7083333333333334E-2</v>
      </c>
      <c r="L99" s="505">
        <v>14</v>
      </c>
      <c r="M99" s="504">
        <f>SUM(L99/L100)</f>
        <v>0.19718309859154928</v>
      </c>
      <c r="N99" s="505">
        <v>1</v>
      </c>
      <c r="O99" s="504">
        <f>SUM(N99/N100)</f>
        <v>2.8571428571428571E-2</v>
      </c>
      <c r="P99" s="505">
        <v>0</v>
      </c>
      <c r="Q99" s="506">
        <f>SUM(P99/P100)</f>
        <v>0</v>
      </c>
      <c r="R99" s="494">
        <f t="shared" si="16"/>
        <v>333</v>
      </c>
      <c r="S99" s="506">
        <f>SUM(R99/R100)</f>
        <v>6.1746708696458374E-2</v>
      </c>
    </row>
    <row r="100" spans="1:19" ht="16.5" hidden="1" thickTop="1" thickBot="1" x14ac:dyDescent="0.3">
      <c r="A100" s="136" t="s">
        <v>171</v>
      </c>
      <c r="B100" s="130">
        <f>SUM(B94:B99)</f>
        <v>2625</v>
      </c>
      <c r="C100" s="290">
        <f t="shared" ref="C100:S100" si="17">SUM(C94:C99)</f>
        <v>0.99999999999999989</v>
      </c>
      <c r="D100" s="130">
        <f>SUM(D94:D99)</f>
        <v>22</v>
      </c>
      <c r="E100" s="290">
        <f t="shared" si="17"/>
        <v>1</v>
      </c>
      <c r="F100" s="130">
        <f>SUM(F94:F99)</f>
        <v>1744</v>
      </c>
      <c r="G100" s="290">
        <f t="shared" si="17"/>
        <v>1.0008532110091743</v>
      </c>
      <c r="H100" s="130">
        <f>SUM(H94:H99)</f>
        <v>408</v>
      </c>
      <c r="I100" s="290">
        <f t="shared" si="17"/>
        <v>0.99919607843137248</v>
      </c>
      <c r="J100" s="130">
        <f>SUM(J94:J99)</f>
        <v>480</v>
      </c>
      <c r="K100" s="290">
        <f t="shared" si="17"/>
        <v>1.00075</v>
      </c>
      <c r="L100" s="130">
        <f>SUM(L94:L99)</f>
        <v>71</v>
      </c>
      <c r="M100" s="290">
        <f t="shared" si="17"/>
        <v>0.99880281690140837</v>
      </c>
      <c r="N100" s="130">
        <f>SUM(N94:N99)</f>
        <v>35</v>
      </c>
      <c r="O100" s="290">
        <f t="shared" si="17"/>
        <v>0.99914285714285722</v>
      </c>
      <c r="P100" s="130">
        <f t="shared" si="17"/>
        <v>8</v>
      </c>
      <c r="Q100" s="290">
        <f t="shared" si="17"/>
        <v>1</v>
      </c>
      <c r="R100" s="130">
        <f>SUM(B100,D100,F100,H100,J100,L100,N100,P100)</f>
        <v>5393</v>
      </c>
      <c r="S100" s="289">
        <f t="shared" si="17"/>
        <v>0.99999999999999989</v>
      </c>
    </row>
    <row r="101" spans="1:19" ht="15.75" hidden="1" thickBot="1" x14ac:dyDescent="0.3">
      <c r="A101" s="1216" t="s">
        <v>500</v>
      </c>
      <c r="B101" s="1217"/>
      <c r="C101" s="1217"/>
      <c r="D101" s="1217"/>
      <c r="E101" s="1217"/>
      <c r="F101" s="1217"/>
      <c r="G101" s="1217"/>
      <c r="H101" s="1217"/>
      <c r="I101" s="1217"/>
      <c r="J101" s="1217"/>
      <c r="K101" s="1217"/>
      <c r="L101" s="1217"/>
      <c r="M101" s="1217"/>
      <c r="N101" s="1217"/>
      <c r="O101" s="1217"/>
      <c r="P101" s="1217"/>
      <c r="Q101" s="1217"/>
      <c r="R101" s="1217"/>
      <c r="S101" s="1218"/>
    </row>
    <row r="102" spans="1:19" hidden="1" x14ac:dyDescent="0.25">
      <c r="A102" s="102" t="s">
        <v>150</v>
      </c>
      <c r="B102" s="495">
        <v>1919</v>
      </c>
      <c r="C102" s="496">
        <f>SUM(B102/B108)</f>
        <v>0.73104761904761906</v>
      </c>
      <c r="D102" s="495">
        <v>11</v>
      </c>
      <c r="E102" s="496">
        <v>0.501</v>
      </c>
      <c r="F102" s="495">
        <v>1003</v>
      </c>
      <c r="G102" s="496">
        <f>SUM(F102/F108)</f>
        <v>0.57511467889908252</v>
      </c>
      <c r="H102" s="495">
        <v>304</v>
      </c>
      <c r="I102" s="496">
        <v>0.746</v>
      </c>
      <c r="J102" s="497">
        <v>308</v>
      </c>
      <c r="K102" s="496">
        <f>SUM(J102/J108)</f>
        <v>0.64166666666666672</v>
      </c>
      <c r="L102" s="497">
        <v>51</v>
      </c>
      <c r="M102" s="496">
        <v>0.71899999999999997</v>
      </c>
      <c r="N102" s="497">
        <v>23</v>
      </c>
      <c r="O102" s="496">
        <f>SUM(N102/N108)</f>
        <v>0.65714285714285714</v>
      </c>
      <c r="P102" s="497">
        <v>6</v>
      </c>
      <c r="Q102" s="498">
        <f>SUM(P102/P108)</f>
        <v>0.75</v>
      </c>
      <c r="R102" s="484">
        <f t="shared" ref="R102:R107" si="18">SUM(B102,D102,F102,H102,J102,L102,N102,P102)</f>
        <v>3625</v>
      </c>
      <c r="S102" s="498">
        <f>SUM(R102/R108)</f>
        <v>0.67216762469868352</v>
      </c>
    </row>
    <row r="103" spans="1:19" hidden="1" x14ac:dyDescent="0.25">
      <c r="A103" s="103" t="s">
        <v>151</v>
      </c>
      <c r="B103" s="499">
        <v>481</v>
      </c>
      <c r="C103" s="500">
        <f>SUM(B103/B108)</f>
        <v>0.18323809523809523</v>
      </c>
      <c r="D103" s="499">
        <v>9</v>
      </c>
      <c r="E103" s="500">
        <f>D103/D108</f>
        <v>0.40909090909090912</v>
      </c>
      <c r="F103" s="499">
        <v>554</v>
      </c>
      <c r="G103" s="500">
        <f>SUM(F103/F108)</f>
        <v>0.31766055045871561</v>
      </c>
      <c r="H103" s="499">
        <v>92</v>
      </c>
      <c r="I103" s="500">
        <f>SUM(H103/H108)</f>
        <v>0.22549019607843138</v>
      </c>
      <c r="J103" s="501">
        <v>119</v>
      </c>
      <c r="K103" s="500">
        <f>SUM(J103/J108)</f>
        <v>0.24791666666666667</v>
      </c>
      <c r="L103" s="501">
        <v>16</v>
      </c>
      <c r="M103" s="500">
        <f>SUM(L103/L108)</f>
        <v>0.22535211267605634</v>
      </c>
      <c r="N103" s="501">
        <v>9</v>
      </c>
      <c r="O103" s="500">
        <f>SUM(N103/N108)</f>
        <v>0.25714285714285712</v>
      </c>
      <c r="P103" s="501">
        <v>1</v>
      </c>
      <c r="Q103" s="502">
        <f>SUM(P103/P108)</f>
        <v>0.125</v>
      </c>
      <c r="R103" s="489">
        <f t="shared" si="18"/>
        <v>1281</v>
      </c>
      <c r="S103" s="502">
        <f>SUM(R103/R108)</f>
        <v>0.23753013165214165</v>
      </c>
    </row>
    <row r="104" spans="1:19" hidden="1" x14ac:dyDescent="0.25">
      <c r="A104" s="103" t="s">
        <v>152</v>
      </c>
      <c r="B104" s="499">
        <v>160</v>
      </c>
      <c r="C104" s="500">
        <f>SUM(B104/B108)</f>
        <v>6.0952380952380952E-2</v>
      </c>
      <c r="D104" s="499">
        <v>1</v>
      </c>
      <c r="E104" s="500">
        <f>D104/D108</f>
        <v>4.5454545454545456E-2</v>
      </c>
      <c r="F104" s="499">
        <v>162</v>
      </c>
      <c r="G104" s="500">
        <f>SUM(F104/F108)</f>
        <v>9.2889908256880732E-2</v>
      </c>
      <c r="H104" s="499">
        <v>5</v>
      </c>
      <c r="I104" s="500">
        <f>SUM(H104/H108)</f>
        <v>1.2254901960784314E-2</v>
      </c>
      <c r="J104" s="501">
        <v>28</v>
      </c>
      <c r="K104" s="500">
        <f>SUM(J104/J108)</f>
        <v>5.8333333333333334E-2</v>
      </c>
      <c r="L104" s="501">
        <v>3</v>
      </c>
      <c r="M104" s="500">
        <f>SUM(L104/L108)</f>
        <v>4.2253521126760563E-2</v>
      </c>
      <c r="N104" s="501">
        <v>2</v>
      </c>
      <c r="O104" s="500">
        <f>SUM(N104/N108)</f>
        <v>5.7142857142857141E-2</v>
      </c>
      <c r="P104" s="501">
        <v>0</v>
      </c>
      <c r="Q104" s="502">
        <f>SUM(P104/P108)</f>
        <v>0</v>
      </c>
      <c r="R104" s="489">
        <f t="shared" si="18"/>
        <v>361</v>
      </c>
      <c r="S104" s="502">
        <f>SUM(R104/R108)</f>
        <v>6.6938624142406825E-2</v>
      </c>
    </row>
    <row r="105" spans="1:19" hidden="1" x14ac:dyDescent="0.25">
      <c r="A105" s="103" t="s">
        <v>153</v>
      </c>
      <c r="B105" s="499">
        <v>34</v>
      </c>
      <c r="C105" s="500">
        <f>SUM(B105/B108)</f>
        <v>1.2952380952380953E-2</v>
      </c>
      <c r="D105" s="499">
        <v>1</v>
      </c>
      <c r="E105" s="500">
        <f>D105/D108</f>
        <v>4.5454545454545456E-2</v>
      </c>
      <c r="F105" s="499">
        <v>25</v>
      </c>
      <c r="G105" s="500">
        <f>SUM(F105/F108)</f>
        <v>1.4334862385321102E-2</v>
      </c>
      <c r="H105" s="499">
        <v>7</v>
      </c>
      <c r="I105" s="500">
        <f>SUM(H105/H108)</f>
        <v>1.7156862745098041E-2</v>
      </c>
      <c r="J105" s="501">
        <v>10</v>
      </c>
      <c r="K105" s="500">
        <v>0.02</v>
      </c>
      <c r="L105" s="501">
        <v>1</v>
      </c>
      <c r="M105" s="500">
        <f>SUM(L105/L108)</f>
        <v>1.4084507042253521E-2</v>
      </c>
      <c r="N105" s="501">
        <v>1</v>
      </c>
      <c r="O105" s="500">
        <f>SUM(N105/N108)</f>
        <v>2.8571428571428571E-2</v>
      </c>
      <c r="P105" s="501">
        <v>1</v>
      </c>
      <c r="Q105" s="502">
        <f>SUM(P105/P108)</f>
        <v>0.125</v>
      </c>
      <c r="R105" s="489">
        <f t="shared" si="18"/>
        <v>80</v>
      </c>
      <c r="S105" s="502">
        <f>SUM(R105/R108)</f>
        <v>1.4834044131281291E-2</v>
      </c>
    </row>
    <row r="106" spans="1:19" hidden="1" x14ac:dyDescent="0.25">
      <c r="A106" s="103" t="s">
        <v>154</v>
      </c>
      <c r="B106" s="499">
        <v>18</v>
      </c>
      <c r="C106" s="500">
        <f>SUM(B106/B108)</f>
        <v>6.8571428571428568E-3</v>
      </c>
      <c r="D106" s="499">
        <v>0</v>
      </c>
      <c r="E106" s="500">
        <f>D106/D108</f>
        <v>0</v>
      </c>
      <c r="F106" s="499">
        <v>0</v>
      </c>
      <c r="G106" s="500">
        <f>SUM(F106/F108)</f>
        <v>0</v>
      </c>
      <c r="H106" s="499">
        <v>0</v>
      </c>
      <c r="I106" s="500">
        <f>SUM(H106/H108)</f>
        <v>0</v>
      </c>
      <c r="J106" s="501">
        <v>8</v>
      </c>
      <c r="K106" s="500">
        <f>SUM(J106/J108)</f>
        <v>1.6666666666666666E-2</v>
      </c>
      <c r="L106" s="501">
        <v>0</v>
      </c>
      <c r="M106" s="500">
        <f>SUM(L106/L108)</f>
        <v>0</v>
      </c>
      <c r="N106" s="501">
        <v>0</v>
      </c>
      <c r="O106" s="500">
        <f>SUM(N106/N108)</f>
        <v>0</v>
      </c>
      <c r="P106" s="501">
        <v>0</v>
      </c>
      <c r="Q106" s="502">
        <f>SUM(P106/P108)</f>
        <v>0</v>
      </c>
      <c r="R106" s="489">
        <f t="shared" si="18"/>
        <v>26</v>
      </c>
      <c r="S106" s="502">
        <f>SUM(R106/R108)</f>
        <v>4.8210643426664194E-3</v>
      </c>
    </row>
    <row r="107" spans="1:19" ht="15.75" hidden="1" thickBot="1" x14ac:dyDescent="0.3">
      <c r="A107" s="121" t="s">
        <v>155</v>
      </c>
      <c r="B107" s="503">
        <v>13</v>
      </c>
      <c r="C107" s="504">
        <f>SUM(B107/B108)</f>
        <v>4.952380952380952E-3</v>
      </c>
      <c r="D107" s="503">
        <v>0</v>
      </c>
      <c r="E107" s="504">
        <f>D107/D108</f>
        <v>0</v>
      </c>
      <c r="F107" s="503">
        <v>0</v>
      </c>
      <c r="G107" s="504">
        <f>SUM(F107/F108)</f>
        <v>0</v>
      </c>
      <c r="H107" s="503">
        <v>0</v>
      </c>
      <c r="I107" s="504">
        <f>SUM(H107/H108)</f>
        <v>0</v>
      </c>
      <c r="J107" s="505">
        <v>7</v>
      </c>
      <c r="K107" s="504">
        <f>SUM(J107/J108)</f>
        <v>1.4583333333333334E-2</v>
      </c>
      <c r="L107" s="505">
        <v>0</v>
      </c>
      <c r="M107" s="504">
        <f>SUM(L107/L108)</f>
        <v>0</v>
      </c>
      <c r="N107" s="505">
        <v>0</v>
      </c>
      <c r="O107" s="504">
        <f>SUM(N107/N108)</f>
        <v>0</v>
      </c>
      <c r="P107" s="505">
        <v>0</v>
      </c>
      <c r="Q107" s="506">
        <f>SUM(P107/P108)</f>
        <v>0</v>
      </c>
      <c r="R107" s="494">
        <f t="shared" si="18"/>
        <v>20</v>
      </c>
      <c r="S107" s="506">
        <v>3.0000000000000001E-3</v>
      </c>
    </row>
    <row r="108" spans="1:19" ht="16.5" hidden="1" thickTop="1" thickBot="1" x14ac:dyDescent="0.3">
      <c r="A108" s="136" t="s">
        <v>171</v>
      </c>
      <c r="B108" s="130">
        <f t="shared" ref="B108:S108" si="19">SUM(B102:B107)</f>
        <v>2625</v>
      </c>
      <c r="C108" s="290">
        <f t="shared" si="19"/>
        <v>1</v>
      </c>
      <c r="D108" s="130">
        <f t="shared" si="19"/>
        <v>22</v>
      </c>
      <c r="E108" s="290">
        <f t="shared" si="19"/>
        <v>1.0009999999999999</v>
      </c>
      <c r="F108" s="130">
        <f t="shared" si="19"/>
        <v>1744</v>
      </c>
      <c r="G108" s="290">
        <f t="shared" si="19"/>
        <v>1</v>
      </c>
      <c r="H108" s="130">
        <f t="shared" si="19"/>
        <v>408</v>
      </c>
      <c r="I108" s="290">
        <f t="shared" si="19"/>
        <v>1.0009019607843137</v>
      </c>
      <c r="J108" s="130">
        <f t="shared" si="19"/>
        <v>480</v>
      </c>
      <c r="K108" s="290">
        <f t="shared" si="19"/>
        <v>0.99916666666666676</v>
      </c>
      <c r="L108" s="130">
        <f t="shared" si="19"/>
        <v>71</v>
      </c>
      <c r="M108" s="290">
        <f t="shared" si="19"/>
        <v>1.0006901408450704</v>
      </c>
      <c r="N108" s="130">
        <f t="shared" si="19"/>
        <v>35</v>
      </c>
      <c r="O108" s="290">
        <f t="shared" si="19"/>
        <v>1</v>
      </c>
      <c r="P108" s="130">
        <f t="shared" si="19"/>
        <v>8</v>
      </c>
      <c r="Q108" s="290">
        <f t="shared" si="19"/>
        <v>1</v>
      </c>
      <c r="R108" s="130">
        <f t="shared" si="19"/>
        <v>5393</v>
      </c>
      <c r="S108" s="289">
        <f t="shared" si="19"/>
        <v>0.99929148896717968</v>
      </c>
    </row>
    <row r="109" spans="1:19" ht="15.75" hidden="1" thickBot="1" x14ac:dyDescent="0.3">
      <c r="A109" s="1216" t="s">
        <v>280</v>
      </c>
      <c r="B109" s="1217"/>
      <c r="C109" s="1217"/>
      <c r="D109" s="1217"/>
      <c r="E109" s="1217"/>
      <c r="F109" s="1217"/>
      <c r="G109" s="1217"/>
      <c r="H109" s="1217"/>
      <c r="I109" s="1217"/>
      <c r="J109" s="1217"/>
      <c r="K109" s="1217"/>
      <c r="L109" s="1217"/>
      <c r="M109" s="1217"/>
      <c r="N109" s="1217"/>
      <c r="O109" s="1217"/>
      <c r="P109" s="1217"/>
      <c r="Q109" s="1217"/>
      <c r="R109" s="1217"/>
      <c r="S109" s="1218"/>
    </row>
    <row r="110" spans="1:19" hidden="1" x14ac:dyDescent="0.25">
      <c r="A110" s="102" t="s">
        <v>424</v>
      </c>
      <c r="B110" s="499">
        <v>72</v>
      </c>
      <c r="C110" s="507">
        <f>SUM(B110/B114)</f>
        <v>2.7428571428571427E-2</v>
      </c>
      <c r="D110" s="499">
        <v>2</v>
      </c>
      <c r="E110" s="507">
        <f>D110/D114</f>
        <v>9.0909090909090912E-2</v>
      </c>
      <c r="F110" s="499">
        <v>0</v>
      </c>
      <c r="G110" s="507">
        <f>SUM(F110/F114)</f>
        <v>0</v>
      </c>
      <c r="H110" s="499">
        <v>13</v>
      </c>
      <c r="I110" s="507">
        <f>SUM(H110/H114)</f>
        <v>3.1862745098039214E-2</v>
      </c>
      <c r="J110" s="499">
        <v>2</v>
      </c>
      <c r="K110" s="507">
        <f>SUM(J110/J114)</f>
        <v>4.1666666666666666E-3</v>
      </c>
      <c r="L110" s="499">
        <v>5</v>
      </c>
      <c r="M110" s="507">
        <f>SUM(L110/L114)</f>
        <v>7.0422535211267609E-2</v>
      </c>
      <c r="N110" s="499">
        <v>1</v>
      </c>
      <c r="O110" s="508">
        <f>SUM(N110/N114)</f>
        <v>2.8571428571428571E-2</v>
      </c>
      <c r="P110" s="499">
        <v>0</v>
      </c>
      <c r="Q110" s="509">
        <f>SUM(P110/P114)</f>
        <v>0</v>
      </c>
      <c r="R110" s="717">
        <f>SUM(B110,D110,F110,H110,J110,L110,N110,P110)</f>
        <v>95</v>
      </c>
      <c r="S110" s="509">
        <f>SUM(R110/R114)</f>
        <v>1.7615427405896531E-2</v>
      </c>
    </row>
    <row r="111" spans="1:19" hidden="1" x14ac:dyDescent="0.25">
      <c r="A111" s="103" t="s">
        <v>342</v>
      </c>
      <c r="B111" s="499">
        <v>1308</v>
      </c>
      <c r="C111" s="511">
        <f>SUM(B111/B114)</f>
        <v>0.49828571428571428</v>
      </c>
      <c r="D111" s="499">
        <v>14</v>
      </c>
      <c r="E111" s="511">
        <v>0.63700000000000001</v>
      </c>
      <c r="F111" s="499">
        <v>45</v>
      </c>
      <c r="G111" s="511">
        <f>SUM(F111/F114)</f>
        <v>2.5802752293577983E-2</v>
      </c>
      <c r="H111" s="499">
        <v>96</v>
      </c>
      <c r="I111" s="511">
        <f>SUM(H111/H114)</f>
        <v>0.23529411764705882</v>
      </c>
      <c r="J111" s="499">
        <v>60</v>
      </c>
      <c r="K111" s="511">
        <f>SUM(J111/J114)</f>
        <v>0.125</v>
      </c>
      <c r="L111" s="499">
        <v>50</v>
      </c>
      <c r="M111" s="511">
        <v>0.70499999999999996</v>
      </c>
      <c r="N111" s="499">
        <v>13</v>
      </c>
      <c r="O111" s="512">
        <f>SUM(N111/N114)</f>
        <v>0.37142857142857144</v>
      </c>
      <c r="P111" s="499">
        <v>1</v>
      </c>
      <c r="Q111" s="513">
        <f>SUM(P111/P114)</f>
        <v>0.125</v>
      </c>
      <c r="R111" s="510">
        <f>SUM(B111,D111,F111,H111,J111,L111,N111,P111)</f>
        <v>1587</v>
      </c>
      <c r="S111" s="513">
        <f>SUM(R111/R114)</f>
        <v>0.29427035045429262</v>
      </c>
    </row>
    <row r="112" spans="1:19" hidden="1" x14ac:dyDescent="0.25">
      <c r="A112" s="103" t="s">
        <v>343</v>
      </c>
      <c r="B112" s="499">
        <v>931</v>
      </c>
      <c r="C112" s="511">
        <f>SUM(B112/B114)</f>
        <v>0.35466666666666669</v>
      </c>
      <c r="D112" s="499">
        <v>5</v>
      </c>
      <c r="E112" s="511">
        <f>D112/D114</f>
        <v>0.22727272727272727</v>
      </c>
      <c r="F112" s="499">
        <v>652</v>
      </c>
      <c r="G112" s="511">
        <f>SUM(F112/F114)</f>
        <v>0.37385321100917429</v>
      </c>
      <c r="H112" s="499">
        <v>173</v>
      </c>
      <c r="I112" s="511">
        <f>SUM(H112/H114)</f>
        <v>0.42401960784313725</v>
      </c>
      <c r="J112" s="499">
        <v>108</v>
      </c>
      <c r="K112" s="511">
        <f>SUM(J112/J114)</f>
        <v>0.22500000000000001</v>
      </c>
      <c r="L112" s="499">
        <v>11</v>
      </c>
      <c r="M112" s="511">
        <f>SUM(L112/L114)</f>
        <v>0.15492957746478872</v>
      </c>
      <c r="N112" s="499">
        <v>6</v>
      </c>
      <c r="O112" s="512">
        <f>SUM(N112/N114)</f>
        <v>0.17142857142857143</v>
      </c>
      <c r="P112" s="499">
        <v>3</v>
      </c>
      <c r="Q112" s="513">
        <f>SUM(P112/P114)</f>
        <v>0.375</v>
      </c>
      <c r="R112" s="510">
        <f>SUM(B112,D112,F112,H112,J112,L112,N112,P112)</f>
        <v>1889</v>
      </c>
      <c r="S112" s="513">
        <f>SUM(R112/R114)</f>
        <v>0.35026886704987947</v>
      </c>
    </row>
    <row r="113" spans="1:19" ht="15.75" hidden="1" thickBot="1" x14ac:dyDescent="0.3">
      <c r="A113" s="121" t="s">
        <v>344</v>
      </c>
      <c r="B113" s="503">
        <v>314</v>
      </c>
      <c r="C113" s="514">
        <f>SUM(B113/B114)</f>
        <v>0.11961904761904762</v>
      </c>
      <c r="D113" s="503">
        <v>1</v>
      </c>
      <c r="E113" s="514">
        <f>D113/D114</f>
        <v>4.5454545454545456E-2</v>
      </c>
      <c r="F113" s="503">
        <v>1047</v>
      </c>
      <c r="G113" s="514">
        <f>SUM(F113/F114)</f>
        <v>0.60034403669724767</v>
      </c>
      <c r="H113" s="503">
        <v>126</v>
      </c>
      <c r="I113" s="514">
        <f>SUM(H113/H114)</f>
        <v>0.30882352941176472</v>
      </c>
      <c r="J113" s="503">
        <v>310</v>
      </c>
      <c r="K113" s="514">
        <f>SUM(J113/J114)</f>
        <v>0.64583333333333337</v>
      </c>
      <c r="L113" s="503">
        <v>5</v>
      </c>
      <c r="M113" s="514">
        <f>SUM(L113/L114)</f>
        <v>7.0422535211267609E-2</v>
      </c>
      <c r="N113" s="503">
        <v>15</v>
      </c>
      <c r="O113" s="515">
        <f>SUM(N113/N114)</f>
        <v>0.42857142857142855</v>
      </c>
      <c r="P113" s="503">
        <v>4</v>
      </c>
      <c r="Q113" s="516">
        <f>SUM(P113/P114)</f>
        <v>0.5</v>
      </c>
      <c r="R113" s="517">
        <f>SUM(B113,D113,F113,H113,J113,L113,N113,P113)</f>
        <v>1822</v>
      </c>
      <c r="S113" s="516">
        <f>SUM(R113/R114)</f>
        <v>0.33784535508993141</v>
      </c>
    </row>
    <row r="114" spans="1:19" ht="16.5" hidden="1" thickTop="1" thickBot="1" x14ac:dyDescent="0.3">
      <c r="A114" s="136" t="s">
        <v>171</v>
      </c>
      <c r="B114" s="130">
        <f>SUM(B110:B113)</f>
        <v>2625</v>
      </c>
      <c r="C114" s="290">
        <f>SUM(B114/B114)</f>
        <v>1</v>
      </c>
      <c r="D114" s="130">
        <f>SUM(D110:D113)</f>
        <v>22</v>
      </c>
      <c r="E114" s="290">
        <f>SUM(E110:E113)</f>
        <v>1.0006363636363638</v>
      </c>
      <c r="F114" s="130">
        <f>SUM(F110:F113)</f>
        <v>1744</v>
      </c>
      <c r="G114" s="290">
        <f>SUM(F114/F114)</f>
        <v>1</v>
      </c>
      <c r="H114" s="130">
        <f>SUM(H110:H113)</f>
        <v>408</v>
      </c>
      <c r="I114" s="290">
        <f>SUM(H114/H114)</f>
        <v>1</v>
      </c>
      <c r="J114" s="130">
        <f>SUM(J110:J113)</f>
        <v>480</v>
      </c>
      <c r="K114" s="290">
        <f>SUM(J114/J114)</f>
        <v>1</v>
      </c>
      <c r="L114" s="130">
        <f>SUM(L110:L113)</f>
        <v>71</v>
      </c>
      <c r="M114" s="290">
        <f>SUM(L114/L114)</f>
        <v>1</v>
      </c>
      <c r="N114" s="130">
        <f>SUM(N110:N113)</f>
        <v>35</v>
      </c>
      <c r="O114" s="290">
        <f>SUM(N114/N114)</f>
        <v>1</v>
      </c>
      <c r="P114" s="130">
        <f>SUM(P110:P113)</f>
        <v>8</v>
      </c>
      <c r="Q114" s="290">
        <f>SUM(P114/P114)</f>
        <v>1</v>
      </c>
      <c r="R114" s="130">
        <f>SUM(R110:R113)</f>
        <v>5393</v>
      </c>
      <c r="S114" s="289">
        <f>SUM(R114/R114)</f>
        <v>1</v>
      </c>
    </row>
    <row r="115" spans="1:19" ht="15.75" hidden="1" thickBot="1" x14ac:dyDescent="0.3">
      <c r="A115" s="1216" t="s">
        <v>501</v>
      </c>
      <c r="B115" s="1217"/>
      <c r="C115" s="1217"/>
      <c r="D115" s="1217"/>
      <c r="E115" s="1217"/>
      <c r="F115" s="1217"/>
      <c r="G115" s="1217"/>
      <c r="H115" s="1217"/>
      <c r="I115" s="1217"/>
      <c r="J115" s="1217"/>
      <c r="K115" s="1217"/>
      <c r="L115" s="1217"/>
      <c r="M115" s="1217"/>
      <c r="N115" s="1217"/>
      <c r="O115" s="1217"/>
      <c r="P115" s="1217"/>
      <c r="Q115" s="1217"/>
      <c r="R115" s="1217"/>
      <c r="S115" s="1218"/>
    </row>
    <row r="116" spans="1:19" hidden="1" x14ac:dyDescent="0.25">
      <c r="A116" s="120"/>
      <c r="B116" s="279" t="s">
        <v>156</v>
      </c>
      <c r="C116" s="280" t="s">
        <v>157</v>
      </c>
      <c r="D116" s="281" t="s">
        <v>156</v>
      </c>
      <c r="E116" s="282" t="s">
        <v>157</v>
      </c>
      <c r="F116" s="280" t="s">
        <v>156</v>
      </c>
      <c r="G116" s="280" t="s">
        <v>157</v>
      </c>
      <c r="H116" s="281" t="s">
        <v>156</v>
      </c>
      <c r="I116" s="282" t="s">
        <v>157</v>
      </c>
      <c r="J116" s="359" t="s">
        <v>156</v>
      </c>
      <c r="K116" s="281" t="s">
        <v>157</v>
      </c>
      <c r="L116" s="282" t="s">
        <v>156</v>
      </c>
      <c r="M116" s="280" t="s">
        <v>157</v>
      </c>
      <c r="N116" s="280" t="s">
        <v>156</v>
      </c>
      <c r="O116" s="280" t="s">
        <v>157</v>
      </c>
      <c r="P116" s="281" t="s">
        <v>156</v>
      </c>
      <c r="Q116" s="282" t="s">
        <v>157</v>
      </c>
      <c r="R116" s="281" t="s">
        <v>156</v>
      </c>
      <c r="S116" s="282" t="s">
        <v>157</v>
      </c>
    </row>
    <row r="117" spans="1:19" hidden="1" x14ac:dyDescent="0.25">
      <c r="A117" s="103" t="s">
        <v>158</v>
      </c>
      <c r="B117" s="518">
        <v>7.72</v>
      </c>
      <c r="C117" s="519">
        <v>7</v>
      </c>
      <c r="D117" s="518">
        <v>9.64</v>
      </c>
      <c r="E117" s="520">
        <v>10</v>
      </c>
      <c r="F117" s="521">
        <v>6.3</v>
      </c>
      <c r="G117" s="519">
        <v>5</v>
      </c>
      <c r="H117" s="518">
        <v>10.86</v>
      </c>
      <c r="I117" s="522">
        <v>11</v>
      </c>
      <c r="J117" s="521">
        <v>18.829999999999998</v>
      </c>
      <c r="K117" s="523">
        <v>18</v>
      </c>
      <c r="L117" s="524">
        <v>6.62</v>
      </c>
      <c r="M117" s="519">
        <v>5</v>
      </c>
      <c r="N117" s="521">
        <v>15.31</v>
      </c>
      <c r="O117" s="519">
        <v>16</v>
      </c>
      <c r="P117" s="518">
        <v>6.88</v>
      </c>
      <c r="Q117" s="522">
        <v>4</v>
      </c>
      <c r="R117" s="518">
        <v>8.5299999999999994</v>
      </c>
      <c r="S117" s="522">
        <v>8</v>
      </c>
    </row>
    <row r="118" spans="1:19" hidden="1" x14ac:dyDescent="0.25">
      <c r="A118" s="106" t="s">
        <v>159</v>
      </c>
      <c r="B118" s="518">
        <v>1.4</v>
      </c>
      <c r="C118" s="519">
        <v>1</v>
      </c>
      <c r="D118" s="518">
        <v>1.64</v>
      </c>
      <c r="E118" s="520">
        <v>1</v>
      </c>
      <c r="F118" s="521">
        <v>1.55</v>
      </c>
      <c r="G118" s="519">
        <v>1</v>
      </c>
      <c r="H118" s="518">
        <v>1.3</v>
      </c>
      <c r="I118" s="522">
        <v>1</v>
      </c>
      <c r="J118" s="521">
        <v>1.58</v>
      </c>
      <c r="K118" s="523">
        <v>1</v>
      </c>
      <c r="L118" s="524">
        <v>1.35</v>
      </c>
      <c r="M118" s="519">
        <v>1</v>
      </c>
      <c r="N118" s="521">
        <v>1.46</v>
      </c>
      <c r="O118" s="519">
        <v>1</v>
      </c>
      <c r="P118" s="518">
        <v>1.5</v>
      </c>
      <c r="Q118" s="522">
        <v>1</v>
      </c>
      <c r="R118" s="518">
        <v>1.46</v>
      </c>
      <c r="S118" s="522">
        <v>1</v>
      </c>
    </row>
    <row r="119" spans="1:19" ht="15.75" hidden="1" thickBot="1" x14ac:dyDescent="0.3">
      <c r="A119" s="105" t="s">
        <v>160</v>
      </c>
      <c r="B119" s="525">
        <v>12.48</v>
      </c>
      <c r="C119" s="526">
        <v>11</v>
      </c>
      <c r="D119" s="525">
        <v>7.59</v>
      </c>
      <c r="E119" s="527">
        <v>4</v>
      </c>
      <c r="F119" s="528">
        <v>28.21</v>
      </c>
      <c r="G119" s="526">
        <v>27</v>
      </c>
      <c r="H119" s="525">
        <v>19.48</v>
      </c>
      <c r="I119" s="529">
        <v>18</v>
      </c>
      <c r="J119" s="528">
        <v>38.21</v>
      </c>
      <c r="K119" s="530">
        <v>33</v>
      </c>
      <c r="L119" s="531">
        <v>8.6300000000000008</v>
      </c>
      <c r="M119" s="526">
        <v>5</v>
      </c>
      <c r="N119" s="528">
        <v>21.14</v>
      </c>
      <c r="O119" s="526">
        <v>21</v>
      </c>
      <c r="P119" s="525">
        <v>33.630000000000003</v>
      </c>
      <c r="Q119" s="529">
        <v>26</v>
      </c>
      <c r="R119" s="525">
        <v>20.399999999999999</v>
      </c>
      <c r="S119" s="529">
        <v>18</v>
      </c>
    </row>
  </sheetData>
  <sheetProtection algorithmName="SHA-512" hashValue="7grgYAGUuhNR5Ob6RhNkPSOZ0S2a/CSZTRL5pIHnKYJkqH3mTPO02e1pzjHfCP5XHr+MhCx8N1zzEfX+CqtM+g==" saltValue="rO3amwTVhV+FSd27DaXqgQ==" spinCount="100000" sheet="1" objects="1" scenarios="1"/>
  <mergeCells count="47">
    <mergeCell ref="A4:S4"/>
    <mergeCell ref="A14:S14"/>
    <mergeCell ref="A22:S22"/>
    <mergeCell ref="A30:S30"/>
    <mergeCell ref="A36:S36"/>
    <mergeCell ref="J3:K3"/>
    <mergeCell ref="L3:M3"/>
    <mergeCell ref="N3:O3"/>
    <mergeCell ref="P3:Q3"/>
    <mergeCell ref="R3:S3"/>
    <mergeCell ref="A43:S43"/>
    <mergeCell ref="A53:S53"/>
    <mergeCell ref="A61:S61"/>
    <mergeCell ref="A69:S69"/>
    <mergeCell ref="A75:S75"/>
    <mergeCell ref="A1:S1"/>
    <mergeCell ref="B41:S41"/>
    <mergeCell ref="B42:C42"/>
    <mergeCell ref="D42:E42"/>
    <mergeCell ref="F42:G42"/>
    <mergeCell ref="H42:I42"/>
    <mergeCell ref="J42:K42"/>
    <mergeCell ref="L42:M42"/>
    <mergeCell ref="N42:O42"/>
    <mergeCell ref="P42:Q42"/>
    <mergeCell ref="R42:S42"/>
    <mergeCell ref="B2:S2"/>
    <mergeCell ref="B3:C3"/>
    <mergeCell ref="D3:E3"/>
    <mergeCell ref="F3:G3"/>
    <mergeCell ref="H3:I3"/>
    <mergeCell ref="A80:S80"/>
    <mergeCell ref="A101:S101"/>
    <mergeCell ref="A109:S109"/>
    <mergeCell ref="A115:S115"/>
    <mergeCell ref="N82:O82"/>
    <mergeCell ref="R82:S82"/>
    <mergeCell ref="A83:S83"/>
    <mergeCell ref="A93:S93"/>
    <mergeCell ref="B82:C82"/>
    <mergeCell ref="D82:E82"/>
    <mergeCell ref="F82:G82"/>
    <mergeCell ref="H82:I82"/>
    <mergeCell ref="J82:K82"/>
    <mergeCell ref="L82:M82"/>
    <mergeCell ref="B81:S81"/>
    <mergeCell ref="P82:Q82"/>
  </mergeCells>
  <printOptions horizontalCentered="1"/>
  <pageMargins left="0.25" right="0.25" top="0.75" bottom="0" header="0.3" footer="0.3"/>
  <pageSetup scale="79" firstPageNumber="20" orientation="landscape" useFirstPageNumber="1" r:id="rId1"/>
  <headerFooter>
    <oddHeader>&amp;L&amp;9
Semi-Annual Child Welfare Report&amp;C&amp;"-,Bold"&amp;14ARIZONA DEPARTMENT of CHILD SAFETY&amp;R&amp;9
July 1, 2018 - December 31, 2018</oddHeader>
    <oddFooter xml:space="preserve">&amp;CPage &amp;P
</oddFooter>
  </headerFooter>
  <ignoredErrors>
    <ignoredError sqref="R85:R91 R44:R51 R54:R59 R63:R67 R70:R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88"/>
  <sheetViews>
    <sheetView view="pageLayout" zoomScaleNormal="100" workbookViewId="0">
      <selection sqref="A1:R1"/>
    </sheetView>
  </sheetViews>
  <sheetFormatPr defaultRowHeight="15" x14ac:dyDescent="0.25"/>
  <cols>
    <col min="1" max="1" width="36" customWidth="1"/>
    <col min="2" max="17" width="6.85546875" customWidth="1"/>
    <col min="18" max="18" width="7.42578125" customWidth="1"/>
    <col min="19" max="19" width="2.28515625" customWidth="1"/>
  </cols>
  <sheetData>
    <row r="1" spans="1:20" s="36" customFormat="1" ht="32.25" customHeight="1" thickBot="1" x14ac:dyDescent="0.3">
      <c r="A1" s="1230" t="s">
        <v>542</v>
      </c>
      <c r="B1" s="1231"/>
      <c r="C1" s="1231"/>
      <c r="D1" s="1231"/>
      <c r="E1" s="1231"/>
      <c r="F1" s="1231"/>
      <c r="G1" s="1231"/>
      <c r="H1" s="1231"/>
      <c r="I1" s="1231"/>
      <c r="J1" s="1231"/>
      <c r="K1" s="1231"/>
      <c r="L1" s="1231"/>
      <c r="M1" s="1231"/>
      <c r="N1" s="1231"/>
      <c r="O1" s="1231"/>
      <c r="P1" s="1231"/>
      <c r="Q1" s="1231"/>
      <c r="R1" s="1232"/>
    </row>
    <row r="2" spans="1:20" s="36" customFormat="1" ht="16.5" hidden="1" thickBot="1" x14ac:dyDescent="0.3">
      <c r="A2" s="1227" t="s">
        <v>560</v>
      </c>
      <c r="B2" s="1228"/>
      <c r="C2" s="1228"/>
      <c r="D2" s="1228"/>
      <c r="E2" s="1228"/>
      <c r="F2" s="1228"/>
      <c r="G2" s="1228"/>
      <c r="H2" s="1228"/>
      <c r="I2" s="1228"/>
      <c r="J2" s="1228"/>
      <c r="K2" s="1228"/>
      <c r="L2" s="1228"/>
      <c r="M2" s="1228"/>
      <c r="N2" s="1228"/>
      <c r="O2" s="1228"/>
      <c r="P2" s="1228"/>
      <c r="Q2" s="1228"/>
      <c r="R2" s="1229"/>
    </row>
    <row r="3" spans="1:20" s="36" customFormat="1" ht="70.5" hidden="1" customHeight="1" thickBot="1" x14ac:dyDescent="0.3">
      <c r="A3" s="140"/>
      <c r="B3" s="187" t="s">
        <v>85</v>
      </c>
      <c r="C3" s="178" t="s">
        <v>86</v>
      </c>
      <c r="D3" s="178" t="s">
        <v>87</v>
      </c>
      <c r="E3" s="178" t="s">
        <v>88</v>
      </c>
      <c r="F3" s="178" t="s">
        <v>89</v>
      </c>
      <c r="G3" s="178" t="s">
        <v>90</v>
      </c>
      <c r="H3" s="178" t="s">
        <v>91</v>
      </c>
      <c r="I3" s="178" t="s">
        <v>92</v>
      </c>
      <c r="J3" s="178" t="s">
        <v>93</v>
      </c>
      <c r="K3" s="178" t="s">
        <v>94</v>
      </c>
      <c r="L3" s="178" t="s">
        <v>95</v>
      </c>
      <c r="M3" s="178" t="s">
        <v>96</v>
      </c>
      <c r="N3" s="178" t="s">
        <v>97</v>
      </c>
      <c r="O3" s="178" t="s">
        <v>98</v>
      </c>
      <c r="P3" s="178" t="s">
        <v>99</v>
      </c>
      <c r="Q3" s="178" t="s">
        <v>100</v>
      </c>
      <c r="R3" s="178" t="s">
        <v>101</v>
      </c>
    </row>
    <row r="4" spans="1:20" s="217" customFormat="1" ht="15.75" hidden="1" thickBot="1" x14ac:dyDescent="0.3">
      <c r="A4" s="122" t="s">
        <v>161</v>
      </c>
      <c r="B4" s="532"/>
      <c r="C4" s="533"/>
      <c r="D4" s="533"/>
      <c r="E4" s="533"/>
      <c r="F4" s="533"/>
      <c r="G4" s="533"/>
      <c r="H4" s="533"/>
      <c r="I4" s="533"/>
      <c r="J4" s="533"/>
      <c r="K4" s="533"/>
      <c r="L4" s="533"/>
      <c r="M4" s="533"/>
      <c r="N4" s="533"/>
      <c r="O4" s="533"/>
      <c r="P4" s="534"/>
      <c r="Q4" s="230">
        <f>SUM(B4:P4)</f>
        <v>0</v>
      </c>
      <c r="R4" s="278" t="e">
        <f>SUM(Q4/Q9)</f>
        <v>#DIV/0!</v>
      </c>
    </row>
    <row r="5" spans="1:20" s="217" customFormat="1" ht="15.75" hidden="1" customHeight="1" x14ac:dyDescent="0.25">
      <c r="A5" s="123" t="s">
        <v>162</v>
      </c>
      <c r="B5" s="535"/>
      <c r="C5" s="536"/>
      <c r="D5" s="536"/>
      <c r="E5" s="536"/>
      <c r="F5" s="536"/>
      <c r="G5" s="536"/>
      <c r="H5" s="536"/>
      <c r="I5" s="536"/>
      <c r="J5" s="536"/>
      <c r="K5" s="536"/>
      <c r="L5" s="536"/>
      <c r="M5" s="536"/>
      <c r="N5" s="536"/>
      <c r="O5" s="536"/>
      <c r="P5" s="537"/>
      <c r="Q5" s="231">
        <f>SUM(B5:P5)</f>
        <v>0</v>
      </c>
      <c r="R5" s="286" t="e">
        <f>SUM(Q5/Q9)</f>
        <v>#DIV/0!</v>
      </c>
    </row>
    <row r="6" spans="1:20" s="217" customFormat="1" ht="15.75" hidden="1" customHeight="1" x14ac:dyDescent="0.25">
      <c r="A6" s="124" t="s">
        <v>163</v>
      </c>
      <c r="B6" s="535"/>
      <c r="C6" s="536"/>
      <c r="D6" s="536"/>
      <c r="E6" s="536"/>
      <c r="F6" s="536"/>
      <c r="G6" s="536"/>
      <c r="H6" s="536"/>
      <c r="I6" s="536"/>
      <c r="J6" s="536"/>
      <c r="K6" s="536"/>
      <c r="L6" s="536"/>
      <c r="M6" s="536"/>
      <c r="N6" s="536"/>
      <c r="O6" s="536"/>
      <c r="P6" s="537"/>
      <c r="Q6" s="231">
        <f>SUM(B6:P6)</f>
        <v>0</v>
      </c>
      <c r="R6" s="286" t="e">
        <f>SUM(Q6/Q9)</f>
        <v>#DIV/0!</v>
      </c>
    </row>
    <row r="7" spans="1:20" s="217" customFormat="1" ht="15.75" hidden="1" customHeight="1" x14ac:dyDescent="0.25">
      <c r="A7" s="124" t="s">
        <v>164</v>
      </c>
      <c r="B7" s="535"/>
      <c r="C7" s="536"/>
      <c r="D7" s="536"/>
      <c r="E7" s="536"/>
      <c r="F7" s="536"/>
      <c r="G7" s="536"/>
      <c r="H7" s="536"/>
      <c r="I7" s="536"/>
      <c r="J7" s="536"/>
      <c r="K7" s="536"/>
      <c r="L7" s="536"/>
      <c r="M7" s="536"/>
      <c r="N7" s="536"/>
      <c r="O7" s="536"/>
      <c r="P7" s="537"/>
      <c r="Q7" s="231">
        <f>SUM(B7:P7)</f>
        <v>0</v>
      </c>
      <c r="R7" s="286" t="e">
        <f>SUM(Q7/Q9)</f>
        <v>#DIV/0!</v>
      </c>
    </row>
    <row r="8" spans="1:20" s="217" customFormat="1" ht="15.75" hidden="1" thickBot="1" x14ac:dyDescent="0.3">
      <c r="A8" s="124" t="s">
        <v>195</v>
      </c>
      <c r="B8" s="535"/>
      <c r="C8" s="536"/>
      <c r="D8" s="536"/>
      <c r="E8" s="536"/>
      <c r="F8" s="536"/>
      <c r="G8" s="536"/>
      <c r="H8" s="536"/>
      <c r="I8" s="536"/>
      <c r="J8" s="536"/>
      <c r="K8" s="536"/>
      <c r="L8" s="536"/>
      <c r="M8" s="536"/>
      <c r="N8" s="536"/>
      <c r="O8" s="536"/>
      <c r="P8" s="537"/>
      <c r="Q8" s="231">
        <f>SUM(B8:P8)</f>
        <v>0</v>
      </c>
      <c r="R8" s="287" t="e">
        <f>SUM(Q8/Q9)</f>
        <v>#DIV/0!</v>
      </c>
    </row>
    <row r="9" spans="1:20" s="217" customFormat="1" ht="16.5" hidden="1" thickTop="1" thickBot="1" x14ac:dyDescent="0.3">
      <c r="A9" s="125" t="s">
        <v>31</v>
      </c>
      <c r="B9" s="233">
        <f t="shared" ref="B9:Q9" si="0">SUM(B4:B8)</f>
        <v>0</v>
      </c>
      <c r="C9" s="234">
        <f t="shared" si="0"/>
        <v>0</v>
      </c>
      <c r="D9" s="234">
        <f t="shared" si="0"/>
        <v>0</v>
      </c>
      <c r="E9" s="234">
        <f t="shared" si="0"/>
        <v>0</v>
      </c>
      <c r="F9" s="234">
        <f t="shared" si="0"/>
        <v>0</v>
      </c>
      <c r="G9" s="234">
        <f t="shared" si="0"/>
        <v>0</v>
      </c>
      <c r="H9" s="234">
        <f t="shared" si="0"/>
        <v>0</v>
      </c>
      <c r="I9" s="234">
        <f t="shared" si="0"/>
        <v>0</v>
      </c>
      <c r="J9" s="234">
        <f t="shared" si="0"/>
        <v>0</v>
      </c>
      <c r="K9" s="234">
        <f t="shared" si="0"/>
        <v>0</v>
      </c>
      <c r="L9" s="234">
        <f t="shared" si="0"/>
        <v>0</v>
      </c>
      <c r="M9" s="234">
        <f t="shared" si="0"/>
        <v>0</v>
      </c>
      <c r="N9" s="234">
        <f t="shared" si="0"/>
        <v>0</v>
      </c>
      <c r="O9" s="234">
        <f t="shared" si="0"/>
        <v>0</v>
      </c>
      <c r="P9" s="235">
        <f t="shared" si="0"/>
        <v>0</v>
      </c>
      <c r="Q9" s="233">
        <f t="shared" si="0"/>
        <v>0</v>
      </c>
      <c r="R9" s="236" t="e">
        <f>SUM(Q9/Q9)</f>
        <v>#DIV/0!</v>
      </c>
    </row>
    <row r="10" spans="1:20" s="217" customFormat="1" ht="15.75" hidden="1" customHeight="1" thickBot="1" x14ac:dyDescent="0.3">
      <c r="A10" s="126" t="s">
        <v>48</v>
      </c>
      <c r="B10" s="283" t="e">
        <f>SUM(B9/Q9)</f>
        <v>#DIV/0!</v>
      </c>
      <c r="C10" s="284" t="e">
        <f>SUM(C9/Q9)</f>
        <v>#DIV/0!</v>
      </c>
      <c r="D10" s="284" t="e">
        <f>SUM(D9/Q9)</f>
        <v>#DIV/0!</v>
      </c>
      <c r="E10" s="284" t="e">
        <f>SUM(E9/Q9)</f>
        <v>#DIV/0!</v>
      </c>
      <c r="F10" s="284" t="e">
        <f>SUM(F9/Q9)</f>
        <v>#DIV/0!</v>
      </c>
      <c r="G10" s="284" t="e">
        <f>SUM(G9/Q9)</f>
        <v>#DIV/0!</v>
      </c>
      <c r="H10" s="284" t="e">
        <f>SUM(H9/Q9)</f>
        <v>#DIV/0!</v>
      </c>
      <c r="I10" s="284" t="e">
        <f>SUM(I9/Q9)</f>
        <v>#DIV/0!</v>
      </c>
      <c r="J10" s="284" t="e">
        <f>SUM(J9/Q9)</f>
        <v>#DIV/0!</v>
      </c>
      <c r="K10" s="284" t="e">
        <f>SUM(K9/Q9)</f>
        <v>#DIV/0!</v>
      </c>
      <c r="L10" s="284" t="e">
        <f>SUM(L9/Q9)</f>
        <v>#DIV/0!</v>
      </c>
      <c r="M10" s="284" t="e">
        <f>SUM(M9/Q9)</f>
        <v>#DIV/0!</v>
      </c>
      <c r="N10" s="284" t="e">
        <f>SUM(N9/Q9)</f>
        <v>#DIV/0!</v>
      </c>
      <c r="O10" s="284" t="e">
        <f>SUM(O9/Q9)</f>
        <v>#DIV/0!</v>
      </c>
      <c r="P10" s="285" t="e">
        <f>SUM(P9/Q9)</f>
        <v>#DIV/0!</v>
      </c>
      <c r="Q10" s="232" t="e">
        <f>SUM(Q9/Q9)</f>
        <v>#DIV/0!</v>
      </c>
      <c r="R10" s="456"/>
    </row>
    <row r="11" spans="1:20" s="217" customFormat="1" ht="12.75" hidden="1" customHeight="1" thickBot="1" x14ac:dyDescent="0.3">
      <c r="A11" s="12"/>
      <c r="B11" s="12"/>
      <c r="C11" s="12"/>
      <c r="D11" s="12"/>
      <c r="E11" s="12"/>
      <c r="F11" s="12"/>
      <c r="G11" s="12"/>
      <c r="H11" s="12"/>
      <c r="I11" s="12"/>
      <c r="J11" s="12"/>
      <c r="K11" s="12"/>
      <c r="L11" s="12"/>
      <c r="M11" s="12"/>
      <c r="N11" s="12"/>
      <c r="O11" s="12"/>
      <c r="P11" s="12"/>
      <c r="Q11" s="12"/>
      <c r="R11" s="12"/>
    </row>
    <row r="12" spans="1:20" s="217" customFormat="1" ht="34.5" hidden="1" customHeight="1" thickBot="1" x14ac:dyDescent="0.3">
      <c r="A12" s="1233" t="s">
        <v>541</v>
      </c>
      <c r="B12" s="1234"/>
      <c r="C12" s="1234"/>
      <c r="D12" s="1234"/>
      <c r="E12" s="1234"/>
      <c r="F12" s="1234"/>
      <c r="G12" s="1234"/>
      <c r="H12" s="1234"/>
      <c r="I12" s="1234"/>
      <c r="J12" s="1234"/>
      <c r="K12" s="1234"/>
      <c r="L12" s="1234"/>
      <c r="M12" s="1234"/>
      <c r="N12" s="1234"/>
      <c r="O12" s="1234"/>
      <c r="P12" s="1234"/>
      <c r="Q12" s="1234"/>
      <c r="R12" s="1235"/>
    </row>
    <row r="13" spans="1:20" s="217" customFormat="1" ht="15.75" hidden="1" thickBot="1" x14ac:dyDescent="0.3">
      <c r="A13" s="127" t="s">
        <v>194</v>
      </c>
      <c r="B13" s="538"/>
      <c r="C13" s="539"/>
      <c r="D13" s="539"/>
      <c r="E13" s="539"/>
      <c r="F13" s="539"/>
      <c r="G13" s="539"/>
      <c r="H13" s="539"/>
      <c r="I13" s="539"/>
      <c r="J13" s="539"/>
      <c r="K13" s="539"/>
      <c r="L13" s="539"/>
      <c r="M13" s="539"/>
      <c r="N13" s="539"/>
      <c r="O13" s="539"/>
      <c r="P13" s="539"/>
      <c r="Q13" s="237"/>
      <c r="R13" s="288">
        <v>0</v>
      </c>
      <c r="T13" s="35"/>
    </row>
    <row r="14" spans="1:20" s="217" customFormat="1" ht="15.75" hidden="1" customHeight="1" thickBot="1" x14ac:dyDescent="0.3"/>
    <row r="15" spans="1:20" s="217" customFormat="1" ht="18.75" hidden="1" customHeight="1" thickBot="1" x14ac:dyDescent="0.3">
      <c r="A15" s="1239" t="s">
        <v>543</v>
      </c>
      <c r="B15" s="1240"/>
      <c r="C15" s="1240"/>
      <c r="D15" s="1240"/>
      <c r="E15" s="1240"/>
      <c r="F15" s="1240"/>
      <c r="G15" s="1240"/>
      <c r="H15" s="1240"/>
      <c r="I15" s="1240"/>
      <c r="J15" s="1240"/>
      <c r="K15" s="1240"/>
      <c r="L15" s="1240"/>
      <c r="M15" s="1240"/>
      <c r="N15" s="1240"/>
      <c r="O15" s="1240"/>
      <c r="P15" s="1240"/>
      <c r="Q15" s="1240"/>
      <c r="R15" s="1241"/>
    </row>
    <row r="16" spans="1:20" s="217" customFormat="1" ht="15.75" hidden="1" thickBot="1" x14ac:dyDescent="0.3">
      <c r="A16" s="885" t="s">
        <v>165</v>
      </c>
      <c r="B16" s="1236" t="s">
        <v>166</v>
      </c>
      <c r="C16" s="1237"/>
      <c r="D16" s="1237"/>
      <c r="E16" s="1237"/>
      <c r="F16" s="1237"/>
      <c r="G16" s="1237"/>
      <c r="H16" s="1237"/>
      <c r="I16" s="1237"/>
      <c r="J16" s="1237"/>
      <c r="K16" s="1238"/>
      <c r="L16" s="1259" t="s">
        <v>167</v>
      </c>
      <c r="M16" s="1260"/>
      <c r="N16" s="1260"/>
      <c r="O16" s="1260"/>
      <c r="P16" s="1260"/>
      <c r="Q16" s="1260"/>
      <c r="R16" s="1261"/>
    </row>
    <row r="17" spans="1:18" s="217" customFormat="1" ht="15.75" hidden="1" thickBot="1" x14ac:dyDescent="0.3">
      <c r="A17" s="540"/>
      <c r="B17" s="1262"/>
      <c r="C17" s="1262"/>
      <c r="D17" s="1262"/>
      <c r="E17" s="1262"/>
      <c r="F17" s="1262"/>
      <c r="G17" s="1262"/>
      <c r="H17" s="1262"/>
      <c r="I17" s="1262"/>
      <c r="J17" s="1262"/>
      <c r="K17" s="1262"/>
      <c r="L17" s="1263"/>
      <c r="M17" s="1263"/>
      <c r="N17" s="1263"/>
      <c r="O17" s="1263"/>
      <c r="P17" s="1263"/>
      <c r="Q17" s="1263"/>
      <c r="R17" s="1263"/>
    </row>
    <row r="18" spans="1:18" s="217" customFormat="1" ht="15.75" hidden="1" thickBot="1" x14ac:dyDescent="0.3">
      <c r="A18" s="541"/>
      <c r="B18" s="1264"/>
      <c r="C18" s="1264"/>
      <c r="D18" s="1264"/>
      <c r="E18" s="1264"/>
      <c r="F18" s="1264"/>
      <c r="G18" s="1264"/>
      <c r="H18" s="1264"/>
      <c r="I18" s="1264"/>
      <c r="J18" s="1264"/>
      <c r="K18" s="1264"/>
      <c r="L18" s="1265"/>
      <c r="M18" s="1265"/>
      <c r="N18" s="1265"/>
      <c r="O18" s="1265"/>
      <c r="P18" s="1265"/>
      <c r="Q18" s="1265"/>
      <c r="R18" s="1265"/>
    </row>
    <row r="19" spans="1:18" s="217" customFormat="1" ht="15.75" hidden="1" thickBot="1" x14ac:dyDescent="0.3">
      <c r="A19" s="541"/>
      <c r="B19" s="1264"/>
      <c r="C19" s="1264"/>
      <c r="D19" s="1264"/>
      <c r="E19" s="1264"/>
      <c r="F19" s="1264"/>
      <c r="G19" s="1264"/>
      <c r="H19" s="1264"/>
      <c r="I19" s="1264"/>
      <c r="J19" s="1264"/>
      <c r="K19" s="1264"/>
      <c r="L19" s="1265"/>
      <c r="M19" s="1265"/>
      <c r="N19" s="1265"/>
      <c r="O19" s="1265"/>
      <c r="P19" s="1265"/>
      <c r="Q19" s="1265"/>
      <c r="R19" s="1265"/>
    </row>
    <row r="20" spans="1:18" s="217" customFormat="1" ht="15.75" hidden="1" thickBot="1" x14ac:dyDescent="0.3">
      <c r="A20" s="541"/>
      <c r="B20" s="1264"/>
      <c r="C20" s="1264"/>
      <c r="D20" s="1264"/>
      <c r="E20" s="1264"/>
      <c r="F20" s="1264"/>
      <c r="G20" s="1264"/>
      <c r="H20" s="1264"/>
      <c r="I20" s="1264"/>
      <c r="J20" s="1264"/>
      <c r="K20" s="1264"/>
      <c r="L20" s="1265"/>
      <c r="M20" s="1265"/>
      <c r="N20" s="1265"/>
      <c r="O20" s="1265"/>
      <c r="P20" s="1265"/>
      <c r="Q20" s="1265"/>
      <c r="R20" s="1265"/>
    </row>
    <row r="21" spans="1:18" s="217" customFormat="1" ht="15.75" hidden="1" thickBot="1" x14ac:dyDescent="0.3">
      <c r="A21" s="541"/>
      <c r="B21" s="1264"/>
      <c r="C21" s="1264"/>
      <c r="D21" s="1264"/>
      <c r="E21" s="1264"/>
      <c r="F21" s="1264"/>
      <c r="G21" s="1264"/>
      <c r="H21" s="1264"/>
      <c r="I21" s="1264"/>
      <c r="J21" s="1264"/>
      <c r="K21" s="1264"/>
      <c r="L21" s="1265"/>
      <c r="M21" s="1265"/>
      <c r="N21" s="1265"/>
      <c r="O21" s="1265"/>
      <c r="P21" s="1265"/>
      <c r="Q21" s="1265"/>
      <c r="R21" s="1265"/>
    </row>
    <row r="22" spans="1:18" s="217" customFormat="1" ht="15.75" hidden="1" thickBot="1" x14ac:dyDescent="0.3">
      <c r="A22" s="541"/>
      <c r="B22" s="1264"/>
      <c r="C22" s="1264"/>
      <c r="D22" s="1264"/>
      <c r="E22" s="1264"/>
      <c r="F22" s="1264"/>
      <c r="G22" s="1264"/>
      <c r="H22" s="1264"/>
      <c r="I22" s="1264"/>
      <c r="J22" s="1264"/>
      <c r="K22" s="1264"/>
      <c r="L22" s="1265"/>
      <c r="M22" s="1265"/>
      <c r="N22" s="1265"/>
      <c r="O22" s="1265"/>
      <c r="P22" s="1265"/>
      <c r="Q22" s="1265"/>
      <c r="R22" s="1265"/>
    </row>
    <row r="23" spans="1:18" s="217" customFormat="1" ht="15.75" hidden="1" thickBot="1" x14ac:dyDescent="0.3">
      <c r="A23" s="541"/>
      <c r="B23" s="1264"/>
      <c r="C23" s="1264"/>
      <c r="D23" s="1264"/>
      <c r="E23" s="1264"/>
      <c r="F23" s="1264"/>
      <c r="G23" s="1264"/>
      <c r="H23" s="1264"/>
      <c r="I23" s="1264"/>
      <c r="J23" s="1264"/>
      <c r="K23" s="1264"/>
      <c r="L23" s="1265"/>
      <c r="M23" s="1265"/>
      <c r="N23" s="1265"/>
      <c r="O23" s="1265"/>
      <c r="P23" s="1265"/>
      <c r="Q23" s="1265"/>
      <c r="R23" s="1265"/>
    </row>
    <row r="24" spans="1:18" s="217" customFormat="1" ht="15.75" hidden="1" thickBot="1" x14ac:dyDescent="0.3">
      <c r="A24" s="542"/>
      <c r="B24" s="1266"/>
      <c r="C24" s="1266"/>
      <c r="D24" s="1266"/>
      <c r="E24" s="1266"/>
      <c r="F24" s="1266"/>
      <c r="G24" s="1266"/>
      <c r="H24" s="1266"/>
      <c r="I24" s="1266"/>
      <c r="J24" s="1266"/>
      <c r="K24" s="1266"/>
      <c r="L24" s="1267"/>
      <c r="M24" s="1267"/>
      <c r="N24" s="1267"/>
      <c r="O24" s="1267"/>
      <c r="P24" s="1267"/>
      <c r="Q24" s="1267"/>
      <c r="R24" s="1267"/>
    </row>
    <row r="25" spans="1:18" s="217" customFormat="1" ht="15.75" hidden="1" thickBot="1" x14ac:dyDescent="0.3">
      <c r="A25" s="798" t="s">
        <v>502</v>
      </c>
      <c r="B25" s="31"/>
      <c r="C25" s="31"/>
      <c r="D25" s="31"/>
      <c r="E25" s="31"/>
      <c r="F25" s="31"/>
      <c r="G25" s="31"/>
      <c r="H25" s="31"/>
      <c r="I25" s="31"/>
      <c r="J25" s="31"/>
      <c r="K25" s="31"/>
      <c r="L25" s="31"/>
      <c r="M25" s="31"/>
      <c r="N25" s="31"/>
      <c r="O25" s="31"/>
      <c r="P25" s="31"/>
      <c r="Q25" s="31"/>
      <c r="R25" s="31"/>
    </row>
    <row r="26" spans="1:18" s="217" customFormat="1" ht="15.75" hidden="1" thickBot="1" x14ac:dyDescent="0.3">
      <c r="A26" s="1257" t="s">
        <v>350</v>
      </c>
      <c r="B26" s="1257"/>
      <c r="C26" s="1257"/>
      <c r="D26" s="1257"/>
      <c r="E26" s="1257"/>
      <c r="F26" s="1257"/>
      <c r="G26" s="1257"/>
      <c r="H26" s="1257"/>
      <c r="I26" s="1257"/>
      <c r="J26" s="1257"/>
      <c r="K26" s="1257"/>
      <c r="L26" s="1257"/>
      <c r="M26" s="1257"/>
      <c r="N26" s="1257"/>
      <c r="O26" s="1257"/>
      <c r="P26" s="1257"/>
      <c r="Q26" s="1257"/>
      <c r="R26" s="1257"/>
    </row>
    <row r="27" spans="1:18" s="217" customFormat="1" ht="27.75" hidden="1" customHeight="1" x14ac:dyDescent="0.25">
      <c r="A27" s="1225" t="s">
        <v>353</v>
      </c>
      <c r="B27" s="1225"/>
      <c r="C27" s="1225"/>
      <c r="D27" s="1225"/>
      <c r="E27" s="1225"/>
      <c r="F27" s="1225"/>
      <c r="G27" s="1225"/>
      <c r="H27" s="1225"/>
      <c r="I27" s="1225"/>
      <c r="J27" s="1225"/>
      <c r="K27" s="1225"/>
      <c r="L27" s="1225"/>
      <c r="M27" s="1225"/>
      <c r="N27" s="1225"/>
      <c r="O27" s="1225"/>
      <c r="P27" s="1225"/>
      <c r="Q27" s="1225"/>
      <c r="R27" s="1225"/>
    </row>
    <row r="28" spans="1:18" s="217" customFormat="1" ht="27.75" hidden="1" customHeight="1" x14ac:dyDescent="0.25">
      <c r="A28" s="1226" t="s">
        <v>351</v>
      </c>
      <c r="B28" s="1226"/>
      <c r="C28" s="1226"/>
      <c r="D28" s="1226"/>
      <c r="E28" s="1226"/>
      <c r="F28" s="1226"/>
      <c r="G28" s="1226"/>
      <c r="H28" s="1226"/>
      <c r="I28" s="1226"/>
      <c r="J28" s="1226"/>
      <c r="K28" s="1226"/>
      <c r="L28" s="1226"/>
      <c r="M28" s="1226"/>
      <c r="N28" s="1226"/>
      <c r="O28" s="1226"/>
      <c r="P28" s="1226"/>
      <c r="Q28" s="1226"/>
      <c r="R28" s="1226"/>
    </row>
    <row r="29" spans="1:18" s="217" customFormat="1" ht="31.5" hidden="1" customHeight="1" thickBot="1" x14ac:dyDescent="0.3">
      <c r="A29" s="1226" t="s">
        <v>352</v>
      </c>
      <c r="B29" s="1226"/>
      <c r="C29" s="1226"/>
      <c r="D29" s="1226"/>
      <c r="E29" s="1226"/>
      <c r="F29" s="1226"/>
      <c r="G29" s="1226"/>
      <c r="H29" s="1226"/>
      <c r="I29" s="1226"/>
      <c r="J29" s="1226"/>
      <c r="K29" s="1226"/>
      <c r="L29" s="1226"/>
      <c r="M29" s="1226"/>
      <c r="N29" s="1226"/>
      <c r="O29" s="1226"/>
      <c r="P29" s="1226"/>
      <c r="Q29" s="1226"/>
      <c r="R29" s="1226"/>
    </row>
    <row r="30" spans="1:18" s="36" customFormat="1" ht="16.5" thickBot="1" x14ac:dyDescent="0.3">
      <c r="A30" s="1227" t="s">
        <v>549</v>
      </c>
      <c r="B30" s="1228"/>
      <c r="C30" s="1228"/>
      <c r="D30" s="1228"/>
      <c r="E30" s="1228"/>
      <c r="F30" s="1228"/>
      <c r="G30" s="1228"/>
      <c r="H30" s="1228"/>
      <c r="I30" s="1228"/>
      <c r="J30" s="1228"/>
      <c r="K30" s="1228"/>
      <c r="L30" s="1228"/>
      <c r="M30" s="1228"/>
      <c r="N30" s="1228"/>
      <c r="O30" s="1228"/>
      <c r="P30" s="1228"/>
      <c r="Q30" s="1228"/>
      <c r="R30" s="1229"/>
    </row>
    <row r="31" spans="1:18" s="36" customFormat="1" ht="70.5" customHeight="1" thickBot="1" x14ac:dyDescent="0.3">
      <c r="A31" s="140"/>
      <c r="B31" s="187" t="s">
        <v>85</v>
      </c>
      <c r="C31" s="178" t="s">
        <v>86</v>
      </c>
      <c r="D31" s="178" t="s">
        <v>87</v>
      </c>
      <c r="E31" s="178" t="s">
        <v>88</v>
      </c>
      <c r="F31" s="178" t="s">
        <v>89</v>
      </c>
      <c r="G31" s="178" t="s">
        <v>90</v>
      </c>
      <c r="H31" s="178" t="s">
        <v>91</v>
      </c>
      <c r="I31" s="178" t="s">
        <v>92</v>
      </c>
      <c r="J31" s="178" t="s">
        <v>93</v>
      </c>
      <c r="K31" s="178" t="s">
        <v>94</v>
      </c>
      <c r="L31" s="178" t="s">
        <v>95</v>
      </c>
      <c r="M31" s="178" t="s">
        <v>96</v>
      </c>
      <c r="N31" s="178" t="s">
        <v>97</v>
      </c>
      <c r="O31" s="178" t="s">
        <v>98</v>
      </c>
      <c r="P31" s="178" t="s">
        <v>99</v>
      </c>
      <c r="Q31" s="178" t="s">
        <v>100</v>
      </c>
      <c r="R31" s="178" t="s">
        <v>101</v>
      </c>
    </row>
    <row r="32" spans="1:18" x14ac:dyDescent="0.25">
      <c r="A32" s="122" t="s">
        <v>161</v>
      </c>
      <c r="B32" s="532">
        <v>0</v>
      </c>
      <c r="C32" s="533">
        <v>0</v>
      </c>
      <c r="D32" s="533">
        <v>0</v>
      </c>
      <c r="E32" s="533">
        <v>0</v>
      </c>
      <c r="F32" s="533">
        <v>0</v>
      </c>
      <c r="G32" s="533">
        <v>0</v>
      </c>
      <c r="H32" s="533">
        <v>0</v>
      </c>
      <c r="I32" s="533">
        <v>1</v>
      </c>
      <c r="J32" s="533">
        <v>0</v>
      </c>
      <c r="K32" s="533">
        <v>0</v>
      </c>
      <c r="L32" s="533">
        <v>0</v>
      </c>
      <c r="M32" s="533">
        <v>0</v>
      </c>
      <c r="N32" s="533">
        <v>0</v>
      </c>
      <c r="O32" s="533">
        <v>0</v>
      </c>
      <c r="P32" s="534">
        <v>0</v>
      </c>
      <c r="Q32" s="230">
        <f>SUM(B32:P32)</f>
        <v>1</v>
      </c>
      <c r="R32" s="278">
        <f>SUM(Q32/Q37)</f>
        <v>1</v>
      </c>
    </row>
    <row r="33" spans="1:20" ht="15.75" customHeight="1" x14ac:dyDescent="0.25">
      <c r="A33" s="123" t="s">
        <v>162</v>
      </c>
      <c r="B33" s="535">
        <v>0</v>
      </c>
      <c r="C33" s="536">
        <v>0</v>
      </c>
      <c r="D33" s="536">
        <v>0</v>
      </c>
      <c r="E33" s="536">
        <v>0</v>
      </c>
      <c r="F33" s="536">
        <v>0</v>
      </c>
      <c r="G33" s="536">
        <v>0</v>
      </c>
      <c r="H33" s="536">
        <v>0</v>
      </c>
      <c r="I33" s="536">
        <v>0</v>
      </c>
      <c r="J33" s="536">
        <v>0</v>
      </c>
      <c r="K33" s="536">
        <v>0</v>
      </c>
      <c r="L33" s="536">
        <v>0</v>
      </c>
      <c r="M33" s="536">
        <v>0</v>
      </c>
      <c r="N33" s="536">
        <v>0</v>
      </c>
      <c r="O33" s="536">
        <v>0</v>
      </c>
      <c r="P33" s="537">
        <v>0</v>
      </c>
      <c r="Q33" s="231">
        <f>SUM(B33:P33)</f>
        <v>0</v>
      </c>
      <c r="R33" s="286">
        <f>SUM(Q33/Q37)</f>
        <v>0</v>
      </c>
    </row>
    <row r="34" spans="1:20" ht="15.75" customHeight="1" x14ac:dyDescent="0.25">
      <c r="A34" s="124" t="s">
        <v>163</v>
      </c>
      <c r="B34" s="535">
        <v>0</v>
      </c>
      <c r="C34" s="536">
        <v>0</v>
      </c>
      <c r="D34" s="536">
        <v>0</v>
      </c>
      <c r="E34" s="536">
        <v>0</v>
      </c>
      <c r="F34" s="536">
        <v>0</v>
      </c>
      <c r="G34" s="536">
        <v>0</v>
      </c>
      <c r="H34" s="536">
        <v>0</v>
      </c>
      <c r="I34" s="536">
        <v>0</v>
      </c>
      <c r="J34" s="536">
        <v>0</v>
      </c>
      <c r="K34" s="536">
        <v>0</v>
      </c>
      <c r="L34" s="536">
        <v>0</v>
      </c>
      <c r="M34" s="536">
        <v>0</v>
      </c>
      <c r="N34" s="536">
        <v>0</v>
      </c>
      <c r="O34" s="536">
        <v>0</v>
      </c>
      <c r="P34" s="537">
        <v>0</v>
      </c>
      <c r="Q34" s="231">
        <f>SUM(B34:P34)</f>
        <v>0</v>
      </c>
      <c r="R34" s="286">
        <f>SUM(Q34/Q37)</f>
        <v>0</v>
      </c>
    </row>
    <row r="35" spans="1:20" ht="15.75" customHeight="1" x14ac:dyDescent="0.25">
      <c r="A35" s="124" t="s">
        <v>164</v>
      </c>
      <c r="B35" s="535">
        <v>0</v>
      </c>
      <c r="C35" s="536">
        <v>0</v>
      </c>
      <c r="D35" s="536">
        <v>0</v>
      </c>
      <c r="E35" s="536">
        <v>0</v>
      </c>
      <c r="F35" s="536">
        <v>0</v>
      </c>
      <c r="G35" s="536">
        <v>0</v>
      </c>
      <c r="H35" s="536">
        <v>0</v>
      </c>
      <c r="I35" s="536">
        <v>0</v>
      </c>
      <c r="J35" s="536">
        <v>0</v>
      </c>
      <c r="K35" s="536">
        <v>0</v>
      </c>
      <c r="L35" s="536">
        <v>0</v>
      </c>
      <c r="M35" s="536">
        <v>0</v>
      </c>
      <c r="N35" s="536">
        <v>0</v>
      </c>
      <c r="O35" s="536">
        <v>0</v>
      </c>
      <c r="P35" s="537">
        <v>0</v>
      </c>
      <c r="Q35" s="231">
        <f>SUM(B35:P35)</f>
        <v>0</v>
      </c>
      <c r="R35" s="286">
        <f>SUM(Q35/Q37)</f>
        <v>0</v>
      </c>
    </row>
    <row r="36" spans="1:20" ht="15.75" thickBot="1" x14ac:dyDescent="0.3">
      <c r="A36" s="124" t="s">
        <v>195</v>
      </c>
      <c r="B36" s="535">
        <v>0</v>
      </c>
      <c r="C36" s="536">
        <v>0</v>
      </c>
      <c r="D36" s="536">
        <v>0</v>
      </c>
      <c r="E36" s="536">
        <v>0</v>
      </c>
      <c r="F36" s="536">
        <v>0</v>
      </c>
      <c r="G36" s="536">
        <v>0</v>
      </c>
      <c r="H36" s="536">
        <v>0</v>
      </c>
      <c r="I36" s="536">
        <v>0</v>
      </c>
      <c r="J36" s="536">
        <v>0</v>
      </c>
      <c r="K36" s="536">
        <v>0</v>
      </c>
      <c r="L36" s="536">
        <v>0</v>
      </c>
      <c r="M36" s="536">
        <v>0</v>
      </c>
      <c r="N36" s="536">
        <v>0</v>
      </c>
      <c r="O36" s="536">
        <v>0</v>
      </c>
      <c r="P36" s="537">
        <v>0</v>
      </c>
      <c r="Q36" s="231">
        <f>SUM(B36:P36)</f>
        <v>0</v>
      </c>
      <c r="R36" s="287">
        <f>SUM(Q36/Q37)</f>
        <v>0</v>
      </c>
    </row>
    <row r="37" spans="1:20" ht="16.5" thickTop="1" thickBot="1" x14ac:dyDescent="0.3">
      <c r="A37" s="125" t="s">
        <v>31</v>
      </c>
      <c r="B37" s="233">
        <f t="shared" ref="B37:Q37" si="1">SUM(B32:B36)</f>
        <v>0</v>
      </c>
      <c r="C37" s="234">
        <f t="shared" si="1"/>
        <v>0</v>
      </c>
      <c r="D37" s="234">
        <f t="shared" si="1"/>
        <v>0</v>
      </c>
      <c r="E37" s="234">
        <f t="shared" si="1"/>
        <v>0</v>
      </c>
      <c r="F37" s="234">
        <f t="shared" si="1"/>
        <v>0</v>
      </c>
      <c r="G37" s="234">
        <f t="shared" si="1"/>
        <v>0</v>
      </c>
      <c r="H37" s="234">
        <f t="shared" si="1"/>
        <v>0</v>
      </c>
      <c r="I37" s="234">
        <f t="shared" si="1"/>
        <v>1</v>
      </c>
      <c r="J37" s="234">
        <f t="shared" si="1"/>
        <v>0</v>
      </c>
      <c r="K37" s="234">
        <f t="shared" si="1"/>
        <v>0</v>
      </c>
      <c r="L37" s="234">
        <f t="shared" si="1"/>
        <v>0</v>
      </c>
      <c r="M37" s="234">
        <f t="shared" si="1"/>
        <v>0</v>
      </c>
      <c r="N37" s="234">
        <f t="shared" si="1"/>
        <v>0</v>
      </c>
      <c r="O37" s="234">
        <f t="shared" si="1"/>
        <v>0</v>
      </c>
      <c r="P37" s="235">
        <f t="shared" si="1"/>
        <v>0</v>
      </c>
      <c r="Q37" s="233">
        <f t="shared" si="1"/>
        <v>1</v>
      </c>
      <c r="R37" s="236">
        <f>SUM(Q37/Q37)</f>
        <v>1</v>
      </c>
    </row>
    <row r="38" spans="1:20" ht="15.75" customHeight="1" thickBot="1" x14ac:dyDescent="0.3">
      <c r="A38" s="126" t="s">
        <v>48</v>
      </c>
      <c r="B38" s="283">
        <f>SUM(B37/Q37)</f>
        <v>0</v>
      </c>
      <c r="C38" s="284">
        <f>SUM(C37/Q37)</f>
        <v>0</v>
      </c>
      <c r="D38" s="284">
        <f>SUM(D37/Q37)</f>
        <v>0</v>
      </c>
      <c r="E38" s="284">
        <f>SUM(E37/Q37)</f>
        <v>0</v>
      </c>
      <c r="F38" s="284">
        <f>SUM(F37/Q37)</f>
        <v>0</v>
      </c>
      <c r="G38" s="284">
        <f>SUM(G37/Q37)</f>
        <v>0</v>
      </c>
      <c r="H38" s="284">
        <f>SUM(H37/Q37)</f>
        <v>0</v>
      </c>
      <c r="I38" s="284">
        <f>SUM(I37/Q37)</f>
        <v>1</v>
      </c>
      <c r="J38" s="284">
        <f>SUM(J37/Q37)</f>
        <v>0</v>
      </c>
      <c r="K38" s="284">
        <f>SUM(K37/Q37)</f>
        <v>0</v>
      </c>
      <c r="L38" s="284">
        <f>SUM(L37/Q37)</f>
        <v>0</v>
      </c>
      <c r="M38" s="284">
        <f>SUM(M37/Q37)</f>
        <v>0</v>
      </c>
      <c r="N38" s="284">
        <f>SUM(N37/Q37)</f>
        <v>0</v>
      </c>
      <c r="O38" s="284">
        <f>SUM(O37/Q37)</f>
        <v>0</v>
      </c>
      <c r="P38" s="285">
        <f>SUM(P37/Q37)</f>
        <v>0</v>
      </c>
      <c r="Q38" s="232">
        <f>SUM(Q37/Q37)</f>
        <v>1</v>
      </c>
      <c r="R38" s="456"/>
    </row>
    <row r="39" spans="1:20" ht="12.75" customHeight="1" thickBot="1" x14ac:dyDescent="0.3">
      <c r="A39" s="12"/>
      <c r="B39" s="12"/>
      <c r="C39" s="12"/>
      <c r="D39" s="12"/>
      <c r="E39" s="12"/>
      <c r="F39" s="12"/>
      <c r="G39" s="12"/>
      <c r="H39" s="12"/>
      <c r="I39" s="12"/>
      <c r="J39" s="12"/>
      <c r="K39" s="12"/>
      <c r="L39" s="12"/>
      <c r="M39" s="12"/>
      <c r="N39" s="12"/>
      <c r="O39" s="12"/>
      <c r="P39" s="12"/>
      <c r="Q39" s="12"/>
      <c r="R39" s="12"/>
    </row>
    <row r="40" spans="1:20" ht="34.5" customHeight="1" thickBot="1" x14ac:dyDescent="0.3">
      <c r="A40" s="1233" t="s">
        <v>541</v>
      </c>
      <c r="B40" s="1234"/>
      <c r="C40" s="1234"/>
      <c r="D40" s="1234"/>
      <c r="E40" s="1234"/>
      <c r="F40" s="1234"/>
      <c r="G40" s="1234"/>
      <c r="H40" s="1234"/>
      <c r="I40" s="1234"/>
      <c r="J40" s="1234"/>
      <c r="K40" s="1234"/>
      <c r="L40" s="1234"/>
      <c r="M40" s="1234"/>
      <c r="N40" s="1234"/>
      <c r="O40" s="1234"/>
      <c r="P40" s="1234"/>
      <c r="Q40" s="1234"/>
      <c r="R40" s="1235"/>
    </row>
    <row r="41" spans="1:20" ht="15.75" thickBot="1" x14ac:dyDescent="0.3">
      <c r="A41" s="127" t="s">
        <v>194</v>
      </c>
      <c r="B41" s="538">
        <v>0</v>
      </c>
      <c r="C41" s="539">
        <v>0</v>
      </c>
      <c r="D41" s="539">
        <v>0</v>
      </c>
      <c r="E41" s="539">
        <v>0</v>
      </c>
      <c r="F41" s="539">
        <v>0</v>
      </c>
      <c r="G41" s="539">
        <v>0</v>
      </c>
      <c r="H41" s="539">
        <v>0</v>
      </c>
      <c r="I41" s="539">
        <v>0</v>
      </c>
      <c r="J41" s="539">
        <v>0</v>
      </c>
      <c r="K41" s="539">
        <v>0</v>
      </c>
      <c r="L41" s="539">
        <v>0</v>
      </c>
      <c r="M41" s="539">
        <v>0</v>
      </c>
      <c r="N41" s="539">
        <v>0</v>
      </c>
      <c r="O41" s="539">
        <v>0</v>
      </c>
      <c r="P41" s="989">
        <v>0</v>
      </c>
      <c r="Q41" s="990">
        <v>0</v>
      </c>
      <c r="R41" s="288">
        <v>0</v>
      </c>
      <c r="T41" s="35"/>
    </row>
    <row r="42" spans="1:20" ht="15.75" customHeight="1" thickBot="1" x14ac:dyDescent="0.3"/>
    <row r="43" spans="1:20" ht="18.75" customHeight="1" thickBot="1" x14ac:dyDescent="0.3">
      <c r="A43" s="1239" t="s">
        <v>543</v>
      </c>
      <c r="B43" s="1240"/>
      <c r="C43" s="1240"/>
      <c r="D43" s="1240"/>
      <c r="E43" s="1240"/>
      <c r="F43" s="1240"/>
      <c r="G43" s="1240"/>
      <c r="H43" s="1240"/>
      <c r="I43" s="1240"/>
      <c r="J43" s="1240"/>
      <c r="K43" s="1240"/>
      <c r="L43" s="1240"/>
      <c r="M43" s="1240"/>
      <c r="N43" s="1240"/>
      <c r="O43" s="1240"/>
      <c r="P43" s="1240"/>
      <c r="Q43" s="1240"/>
      <c r="R43" s="1241"/>
    </row>
    <row r="44" spans="1:20" ht="15.75" thickBot="1" x14ac:dyDescent="0.3">
      <c r="A44" s="179" t="s">
        <v>165</v>
      </c>
      <c r="B44" s="1236" t="s">
        <v>166</v>
      </c>
      <c r="C44" s="1237"/>
      <c r="D44" s="1237"/>
      <c r="E44" s="1237"/>
      <c r="F44" s="1237"/>
      <c r="G44" s="1237"/>
      <c r="H44" s="1237"/>
      <c r="I44" s="1237"/>
      <c r="J44" s="1237"/>
      <c r="K44" s="1238"/>
      <c r="L44" s="1236" t="s">
        <v>167</v>
      </c>
      <c r="M44" s="1237"/>
      <c r="N44" s="1237"/>
      <c r="O44" s="1237"/>
      <c r="P44" s="1237"/>
      <c r="Q44" s="1237"/>
      <c r="R44" s="1238"/>
    </row>
    <row r="45" spans="1:20" ht="15" customHeight="1" x14ac:dyDescent="0.25">
      <c r="A45" s="926" t="s">
        <v>39</v>
      </c>
      <c r="B45" s="1247" t="s">
        <v>583</v>
      </c>
      <c r="C45" s="1247"/>
      <c r="D45" s="1247"/>
      <c r="E45" s="1247"/>
      <c r="F45" s="1247"/>
      <c r="G45" s="1247"/>
      <c r="H45" s="1247"/>
      <c r="I45" s="1247"/>
      <c r="J45" s="1247"/>
      <c r="K45" s="1247"/>
      <c r="L45" s="1245" t="s">
        <v>577</v>
      </c>
      <c r="M45" s="1245"/>
      <c r="N45" s="1245"/>
      <c r="O45" s="1245"/>
      <c r="P45" s="1245"/>
      <c r="Q45" s="1245"/>
      <c r="R45" s="1246"/>
    </row>
    <row r="46" spans="1:20" x14ac:dyDescent="0.25">
      <c r="A46" s="927" t="s">
        <v>39</v>
      </c>
      <c r="B46" s="1242" t="s">
        <v>581</v>
      </c>
      <c r="C46" s="1242"/>
      <c r="D46" s="1242"/>
      <c r="E46" s="1242"/>
      <c r="F46" s="1242"/>
      <c r="G46" s="1242"/>
      <c r="H46" s="1242"/>
      <c r="I46" s="1242"/>
      <c r="J46" s="1242"/>
      <c r="K46" s="1242"/>
      <c r="L46" s="1243" t="s">
        <v>595</v>
      </c>
      <c r="M46" s="1243"/>
      <c r="N46" s="1243"/>
      <c r="O46" s="1243"/>
      <c r="P46" s="1243"/>
      <c r="Q46" s="1243"/>
      <c r="R46" s="1244"/>
    </row>
    <row r="47" spans="1:20" x14ac:dyDescent="0.25">
      <c r="A47" s="991" t="s">
        <v>39</v>
      </c>
      <c r="B47" s="1248" t="s">
        <v>621</v>
      </c>
      <c r="C47" s="1248"/>
      <c r="D47" s="1248"/>
      <c r="E47" s="1248"/>
      <c r="F47" s="1248"/>
      <c r="G47" s="1248"/>
      <c r="H47" s="1248"/>
      <c r="I47" s="1248"/>
      <c r="J47" s="1248"/>
      <c r="K47" s="1248"/>
      <c r="L47" s="1249" t="s">
        <v>578</v>
      </c>
      <c r="M47" s="1249"/>
      <c r="N47" s="1249"/>
      <c r="O47" s="1249"/>
      <c r="P47" s="1249"/>
      <c r="Q47" s="1249"/>
      <c r="R47" s="1250"/>
      <c r="T47" s="32"/>
    </row>
    <row r="48" spans="1:20" s="217" customFormat="1" ht="15" customHeight="1" x14ac:dyDescent="0.25">
      <c r="A48" s="927" t="s">
        <v>39</v>
      </c>
      <c r="B48" s="1251" t="s">
        <v>583</v>
      </c>
      <c r="C48" s="1251"/>
      <c r="D48" s="1251"/>
      <c r="E48" s="1251"/>
      <c r="F48" s="1251"/>
      <c r="G48" s="1251"/>
      <c r="H48" s="1251"/>
      <c r="I48" s="1251"/>
      <c r="J48" s="1251"/>
      <c r="K48" s="1251"/>
      <c r="L48" s="1252" t="s">
        <v>577</v>
      </c>
      <c r="M48" s="1252"/>
      <c r="N48" s="1252"/>
      <c r="O48" s="1252"/>
      <c r="P48" s="1252"/>
      <c r="Q48" s="1252"/>
      <c r="R48" s="1253"/>
    </row>
    <row r="49" spans="1:20" s="217" customFormat="1" x14ac:dyDescent="0.25">
      <c r="A49" s="927" t="s">
        <v>39</v>
      </c>
      <c r="B49" s="1242" t="s">
        <v>581</v>
      </c>
      <c r="C49" s="1242"/>
      <c r="D49" s="1242"/>
      <c r="E49" s="1242"/>
      <c r="F49" s="1242"/>
      <c r="G49" s="1242"/>
      <c r="H49" s="1242"/>
      <c r="I49" s="1242"/>
      <c r="J49" s="1242"/>
      <c r="K49" s="1242"/>
      <c r="L49" s="1252" t="s">
        <v>579</v>
      </c>
      <c r="M49" s="1252"/>
      <c r="N49" s="1252"/>
      <c r="O49" s="1252"/>
      <c r="P49" s="1252"/>
      <c r="Q49" s="1252"/>
      <c r="R49" s="1253"/>
    </row>
    <row r="50" spans="1:20" s="217" customFormat="1" ht="15" customHeight="1" x14ac:dyDescent="0.25">
      <c r="A50" s="927" t="s">
        <v>39</v>
      </c>
      <c r="B50" s="1242" t="s">
        <v>582</v>
      </c>
      <c r="C50" s="1242"/>
      <c r="D50" s="1242"/>
      <c r="E50" s="1242"/>
      <c r="F50" s="1242"/>
      <c r="G50" s="1242"/>
      <c r="H50" s="1242"/>
      <c r="I50" s="1242"/>
      <c r="J50" s="1242"/>
      <c r="K50" s="1242"/>
      <c r="L50" s="1251" t="s">
        <v>577</v>
      </c>
      <c r="M50" s="1251"/>
      <c r="N50" s="1251"/>
      <c r="O50" s="1251"/>
      <c r="P50" s="1251"/>
      <c r="Q50" s="1251"/>
      <c r="R50" s="1258"/>
      <c r="T50" s="32"/>
    </row>
    <row r="51" spans="1:20" s="217" customFormat="1" x14ac:dyDescent="0.25">
      <c r="A51" s="927" t="s">
        <v>39</v>
      </c>
      <c r="B51" s="1242" t="s">
        <v>621</v>
      </c>
      <c r="C51" s="1242"/>
      <c r="D51" s="1242"/>
      <c r="E51" s="1242"/>
      <c r="F51" s="1242"/>
      <c r="G51" s="1242"/>
      <c r="H51" s="1242"/>
      <c r="I51" s="1242"/>
      <c r="J51" s="1242"/>
      <c r="K51" s="1242"/>
      <c r="L51" s="1252" t="s">
        <v>580</v>
      </c>
      <c r="M51" s="1252"/>
      <c r="N51" s="1252"/>
      <c r="O51" s="1252"/>
      <c r="P51" s="1252"/>
      <c r="Q51" s="1252"/>
      <c r="R51" s="1253"/>
    </row>
    <row r="52" spans="1:20" x14ac:dyDescent="0.25">
      <c r="A52" s="927" t="s">
        <v>39</v>
      </c>
      <c r="B52" s="1242" t="s">
        <v>622</v>
      </c>
      <c r="C52" s="1242"/>
      <c r="D52" s="1242"/>
      <c r="E52" s="1242"/>
      <c r="F52" s="1242"/>
      <c r="G52" s="1242"/>
      <c r="H52" s="1242"/>
      <c r="I52" s="1242"/>
      <c r="J52" s="1242"/>
      <c r="K52" s="1242"/>
      <c r="L52" s="1243" t="s">
        <v>596</v>
      </c>
      <c r="M52" s="1243"/>
      <c r="N52" s="1243"/>
      <c r="O52" s="1243"/>
      <c r="P52" s="1243"/>
      <c r="Q52" s="1243"/>
      <c r="R52" s="1244"/>
    </row>
    <row r="53" spans="1:20" ht="15.75" thickBot="1" x14ac:dyDescent="0.3">
      <c r="A53" s="928" t="s">
        <v>43</v>
      </c>
      <c r="B53" s="1254" t="s">
        <v>621</v>
      </c>
      <c r="C53" s="1254"/>
      <c r="D53" s="1254"/>
      <c r="E53" s="1254"/>
      <c r="F53" s="1254"/>
      <c r="G53" s="1254"/>
      <c r="H53" s="1254"/>
      <c r="I53" s="1254"/>
      <c r="J53" s="1254"/>
      <c r="K53" s="1254"/>
      <c r="L53" s="1255" t="s">
        <v>597</v>
      </c>
      <c r="M53" s="1255"/>
      <c r="N53" s="1255"/>
      <c r="O53" s="1255"/>
      <c r="P53" s="1255"/>
      <c r="Q53" s="1255"/>
      <c r="R53" s="1256"/>
    </row>
    <row r="54" spans="1:20" x14ac:dyDescent="0.25">
      <c r="A54" s="798" t="s">
        <v>502</v>
      </c>
      <c r="B54" s="31"/>
      <c r="C54" s="31"/>
      <c r="D54" s="31"/>
      <c r="E54" s="31"/>
      <c r="F54" s="31"/>
      <c r="G54" s="31"/>
      <c r="H54" s="31"/>
      <c r="I54" s="31"/>
      <c r="J54" s="31"/>
      <c r="K54" s="31"/>
      <c r="L54" s="31"/>
      <c r="M54" s="31"/>
      <c r="N54" s="31"/>
      <c r="O54" s="31"/>
      <c r="P54" s="31"/>
      <c r="Q54" s="31"/>
      <c r="R54" s="31"/>
    </row>
    <row r="55" spans="1:20" x14ac:dyDescent="0.25">
      <c r="A55" s="1257" t="s">
        <v>350</v>
      </c>
      <c r="B55" s="1257"/>
      <c r="C55" s="1257"/>
      <c r="D55" s="1257"/>
      <c r="E55" s="1257"/>
      <c r="F55" s="1257"/>
      <c r="G55" s="1257"/>
      <c r="H55" s="1257"/>
      <c r="I55" s="1257"/>
      <c r="J55" s="1257"/>
      <c r="K55" s="1257"/>
      <c r="L55" s="1257"/>
      <c r="M55" s="1257"/>
      <c r="N55" s="1257"/>
      <c r="O55" s="1257"/>
      <c r="P55" s="1257"/>
      <c r="Q55" s="1257"/>
      <c r="R55" s="1257"/>
    </row>
    <row r="56" spans="1:20" ht="27.75" customHeight="1" x14ac:dyDescent="0.25">
      <c r="A56" s="1225" t="s">
        <v>353</v>
      </c>
      <c r="B56" s="1225"/>
      <c r="C56" s="1225"/>
      <c r="D56" s="1225"/>
      <c r="E56" s="1225"/>
      <c r="F56" s="1225"/>
      <c r="G56" s="1225"/>
      <c r="H56" s="1225"/>
      <c r="I56" s="1225"/>
      <c r="J56" s="1225"/>
      <c r="K56" s="1225"/>
      <c r="L56" s="1225"/>
      <c r="M56" s="1225"/>
      <c r="N56" s="1225"/>
      <c r="O56" s="1225"/>
      <c r="P56" s="1225"/>
      <c r="Q56" s="1225"/>
      <c r="R56" s="1225"/>
    </row>
    <row r="57" spans="1:20" ht="26.25" customHeight="1" x14ac:dyDescent="0.25">
      <c r="A57" s="1226" t="s">
        <v>576</v>
      </c>
      <c r="B57" s="1226"/>
      <c r="C57" s="1226"/>
      <c r="D57" s="1226"/>
      <c r="E57" s="1226"/>
      <c r="F57" s="1226"/>
      <c r="G57" s="1226"/>
      <c r="H57" s="1226"/>
      <c r="I57" s="1226"/>
      <c r="J57" s="1226"/>
      <c r="K57" s="1226"/>
      <c r="L57" s="1226"/>
      <c r="M57" s="1226"/>
      <c r="N57" s="1226"/>
      <c r="O57" s="1226"/>
      <c r="P57" s="1226"/>
      <c r="Q57" s="1226"/>
      <c r="R57" s="1226"/>
    </row>
    <row r="58" spans="1:20" ht="31.5" customHeight="1" x14ac:dyDescent="0.25">
      <c r="A58" s="1226" t="s">
        <v>352</v>
      </c>
      <c r="B58" s="1226"/>
      <c r="C58" s="1226"/>
      <c r="D58" s="1226"/>
      <c r="E58" s="1226"/>
      <c r="F58" s="1226"/>
      <c r="G58" s="1226"/>
      <c r="H58" s="1226"/>
      <c r="I58" s="1226"/>
      <c r="J58" s="1226"/>
      <c r="K58" s="1226"/>
      <c r="L58" s="1226"/>
      <c r="M58" s="1226"/>
      <c r="N58" s="1226"/>
      <c r="O58" s="1226"/>
      <c r="P58" s="1226"/>
      <c r="Q58" s="1226"/>
      <c r="R58" s="1226"/>
    </row>
    <row r="59" spans="1:20" ht="15.75" hidden="1" thickBot="1" x14ac:dyDescent="0.3"/>
    <row r="60" spans="1:20" s="36" customFormat="1" ht="32.25" hidden="1" customHeight="1" thickBot="1" x14ac:dyDescent="0.3">
      <c r="A60" s="1230" t="s">
        <v>542</v>
      </c>
      <c r="B60" s="1231"/>
      <c r="C60" s="1231"/>
      <c r="D60" s="1231"/>
      <c r="E60" s="1231"/>
      <c r="F60" s="1231"/>
      <c r="G60" s="1231"/>
      <c r="H60" s="1231"/>
      <c r="I60" s="1231"/>
      <c r="J60" s="1231"/>
      <c r="K60" s="1231"/>
      <c r="L60" s="1231"/>
      <c r="M60" s="1231"/>
      <c r="N60" s="1231"/>
      <c r="O60" s="1231"/>
      <c r="P60" s="1231"/>
      <c r="Q60" s="1231"/>
      <c r="R60" s="1232"/>
    </row>
    <row r="61" spans="1:20" s="36" customFormat="1" ht="16.5" hidden="1" thickBot="1" x14ac:dyDescent="0.3">
      <c r="A61" s="1227" t="s">
        <v>262</v>
      </c>
      <c r="B61" s="1228"/>
      <c r="C61" s="1228"/>
      <c r="D61" s="1228"/>
      <c r="E61" s="1228"/>
      <c r="F61" s="1228"/>
      <c r="G61" s="1228"/>
      <c r="H61" s="1228"/>
      <c r="I61" s="1228"/>
      <c r="J61" s="1228"/>
      <c r="K61" s="1228"/>
      <c r="L61" s="1228"/>
      <c r="M61" s="1228"/>
      <c r="N61" s="1228"/>
      <c r="O61" s="1228"/>
      <c r="P61" s="1228"/>
      <c r="Q61" s="1228"/>
      <c r="R61" s="1229"/>
    </row>
    <row r="62" spans="1:20" s="36" customFormat="1" ht="70.5" hidden="1" customHeight="1" thickBot="1" x14ac:dyDescent="0.3">
      <c r="A62" s="140"/>
      <c r="B62" s="187" t="s">
        <v>85</v>
      </c>
      <c r="C62" s="178" t="s">
        <v>86</v>
      </c>
      <c r="D62" s="178" t="s">
        <v>87</v>
      </c>
      <c r="E62" s="178" t="s">
        <v>88</v>
      </c>
      <c r="F62" s="178" t="s">
        <v>89</v>
      </c>
      <c r="G62" s="178" t="s">
        <v>90</v>
      </c>
      <c r="H62" s="178" t="s">
        <v>91</v>
      </c>
      <c r="I62" s="178" t="s">
        <v>92</v>
      </c>
      <c r="J62" s="178" t="s">
        <v>93</v>
      </c>
      <c r="K62" s="178" t="s">
        <v>94</v>
      </c>
      <c r="L62" s="178" t="s">
        <v>95</v>
      </c>
      <c r="M62" s="178" t="s">
        <v>96</v>
      </c>
      <c r="N62" s="178" t="s">
        <v>97</v>
      </c>
      <c r="O62" s="178" t="s">
        <v>98</v>
      </c>
      <c r="P62" s="178" t="s">
        <v>99</v>
      </c>
      <c r="Q62" s="178" t="s">
        <v>100</v>
      </c>
      <c r="R62" s="178" t="s">
        <v>101</v>
      </c>
    </row>
    <row r="63" spans="1:20" s="217" customFormat="1" hidden="1" x14ac:dyDescent="0.25">
      <c r="A63" s="122" t="s">
        <v>161</v>
      </c>
      <c r="B63" s="532">
        <v>0</v>
      </c>
      <c r="C63" s="533">
        <v>0</v>
      </c>
      <c r="D63" s="533">
        <v>0</v>
      </c>
      <c r="E63" s="533">
        <v>0</v>
      </c>
      <c r="F63" s="533">
        <v>0</v>
      </c>
      <c r="G63" s="533">
        <v>0</v>
      </c>
      <c r="H63" s="533">
        <v>0</v>
      </c>
      <c r="I63" s="533">
        <v>1</v>
      </c>
      <c r="J63" s="533">
        <v>0</v>
      </c>
      <c r="K63" s="533">
        <v>0</v>
      </c>
      <c r="L63" s="533">
        <v>0</v>
      </c>
      <c r="M63" s="533">
        <v>0</v>
      </c>
      <c r="N63" s="533">
        <v>0</v>
      </c>
      <c r="O63" s="533">
        <v>1</v>
      </c>
      <c r="P63" s="534">
        <v>0</v>
      </c>
      <c r="Q63" s="230">
        <f>SUM(B63:P63)</f>
        <v>2</v>
      </c>
      <c r="R63" s="278">
        <f>SUM(Q63/Q68)</f>
        <v>1</v>
      </c>
    </row>
    <row r="64" spans="1:20" s="217" customFormat="1" ht="15.75" hidden="1" customHeight="1" x14ac:dyDescent="0.25">
      <c r="A64" s="123" t="s">
        <v>162</v>
      </c>
      <c r="B64" s="535">
        <v>0</v>
      </c>
      <c r="C64" s="536">
        <v>0</v>
      </c>
      <c r="D64" s="536">
        <v>0</v>
      </c>
      <c r="E64" s="536">
        <v>0</v>
      </c>
      <c r="F64" s="536">
        <v>0</v>
      </c>
      <c r="G64" s="536">
        <v>0</v>
      </c>
      <c r="H64" s="536">
        <v>0</v>
      </c>
      <c r="I64" s="536">
        <v>0</v>
      </c>
      <c r="J64" s="536">
        <v>0</v>
      </c>
      <c r="K64" s="536">
        <v>0</v>
      </c>
      <c r="L64" s="536">
        <v>0</v>
      </c>
      <c r="M64" s="536">
        <v>0</v>
      </c>
      <c r="N64" s="536">
        <v>0</v>
      </c>
      <c r="O64" s="536">
        <v>0</v>
      </c>
      <c r="P64" s="537">
        <v>0</v>
      </c>
      <c r="Q64" s="231">
        <f>SUM(B64:P64)</f>
        <v>0</v>
      </c>
      <c r="R64" s="286">
        <f>SUM(Q64/Q68)</f>
        <v>0</v>
      </c>
    </row>
    <row r="65" spans="1:20" s="217" customFormat="1" ht="15.75" hidden="1" customHeight="1" x14ac:dyDescent="0.25">
      <c r="A65" s="124" t="s">
        <v>163</v>
      </c>
      <c r="B65" s="535">
        <v>0</v>
      </c>
      <c r="C65" s="536">
        <v>0</v>
      </c>
      <c r="D65" s="536">
        <v>0</v>
      </c>
      <c r="E65" s="536">
        <v>0</v>
      </c>
      <c r="F65" s="536">
        <v>0</v>
      </c>
      <c r="G65" s="536">
        <v>0</v>
      </c>
      <c r="H65" s="536">
        <v>0</v>
      </c>
      <c r="I65" s="536">
        <v>0</v>
      </c>
      <c r="J65" s="536">
        <v>0</v>
      </c>
      <c r="K65" s="536">
        <v>0</v>
      </c>
      <c r="L65" s="536">
        <v>0</v>
      </c>
      <c r="M65" s="536">
        <v>0</v>
      </c>
      <c r="N65" s="536">
        <v>0</v>
      </c>
      <c r="O65" s="536">
        <v>0</v>
      </c>
      <c r="P65" s="537">
        <v>0</v>
      </c>
      <c r="Q65" s="231">
        <f>SUM(B65:P65)</f>
        <v>0</v>
      </c>
      <c r="R65" s="286">
        <f>SUM(Q65/Q68)</f>
        <v>0</v>
      </c>
    </row>
    <row r="66" spans="1:20" s="217" customFormat="1" ht="15.75" hidden="1" customHeight="1" x14ac:dyDescent="0.25">
      <c r="A66" s="124" t="s">
        <v>164</v>
      </c>
      <c r="B66" s="535">
        <v>0</v>
      </c>
      <c r="C66" s="536">
        <v>0</v>
      </c>
      <c r="D66" s="536">
        <v>0</v>
      </c>
      <c r="E66" s="536">
        <v>0</v>
      </c>
      <c r="F66" s="536">
        <v>0</v>
      </c>
      <c r="G66" s="536">
        <v>0</v>
      </c>
      <c r="H66" s="536">
        <v>0</v>
      </c>
      <c r="I66" s="536">
        <v>0</v>
      </c>
      <c r="J66" s="536">
        <v>0</v>
      </c>
      <c r="K66" s="536">
        <v>0</v>
      </c>
      <c r="L66" s="536">
        <v>0</v>
      </c>
      <c r="M66" s="536">
        <v>0</v>
      </c>
      <c r="N66" s="536">
        <v>0</v>
      </c>
      <c r="O66" s="536">
        <v>0</v>
      </c>
      <c r="P66" s="537">
        <v>0</v>
      </c>
      <c r="Q66" s="231">
        <f>SUM(B66:P66)</f>
        <v>0</v>
      </c>
      <c r="R66" s="286">
        <f>SUM(Q66/Q68)</f>
        <v>0</v>
      </c>
    </row>
    <row r="67" spans="1:20" s="217" customFormat="1" ht="15.75" hidden="1" thickBot="1" x14ac:dyDescent="0.3">
      <c r="A67" s="124" t="s">
        <v>195</v>
      </c>
      <c r="B67" s="535">
        <v>0</v>
      </c>
      <c r="C67" s="536">
        <v>0</v>
      </c>
      <c r="D67" s="536">
        <v>0</v>
      </c>
      <c r="E67" s="536">
        <v>0</v>
      </c>
      <c r="F67" s="536">
        <v>0</v>
      </c>
      <c r="G67" s="536">
        <v>0</v>
      </c>
      <c r="H67" s="536">
        <v>0</v>
      </c>
      <c r="I67" s="536">
        <v>0</v>
      </c>
      <c r="J67" s="536">
        <v>0</v>
      </c>
      <c r="K67" s="536">
        <v>0</v>
      </c>
      <c r="L67" s="536">
        <v>0</v>
      </c>
      <c r="M67" s="536">
        <v>0</v>
      </c>
      <c r="N67" s="536">
        <v>0</v>
      </c>
      <c r="O67" s="536">
        <v>0</v>
      </c>
      <c r="P67" s="537">
        <v>0</v>
      </c>
      <c r="Q67" s="231">
        <f>SUM(B67:P67)</f>
        <v>0</v>
      </c>
      <c r="R67" s="287">
        <f>SUM(Q67/Q68)</f>
        <v>0</v>
      </c>
    </row>
    <row r="68" spans="1:20" s="217" customFormat="1" ht="16.5" hidden="1" thickTop="1" thickBot="1" x14ac:dyDescent="0.3">
      <c r="A68" s="125" t="s">
        <v>31</v>
      </c>
      <c r="B68" s="233">
        <f t="shared" ref="B68:Q68" si="2">SUM(B63:B67)</f>
        <v>0</v>
      </c>
      <c r="C68" s="234">
        <f t="shared" si="2"/>
        <v>0</v>
      </c>
      <c r="D68" s="234">
        <f t="shared" si="2"/>
        <v>0</v>
      </c>
      <c r="E68" s="234">
        <f t="shared" si="2"/>
        <v>0</v>
      </c>
      <c r="F68" s="234">
        <f t="shared" si="2"/>
        <v>0</v>
      </c>
      <c r="G68" s="234">
        <f t="shared" si="2"/>
        <v>0</v>
      </c>
      <c r="H68" s="234">
        <f t="shared" si="2"/>
        <v>0</v>
      </c>
      <c r="I68" s="234">
        <f t="shared" si="2"/>
        <v>1</v>
      </c>
      <c r="J68" s="234">
        <f t="shared" si="2"/>
        <v>0</v>
      </c>
      <c r="K68" s="234">
        <f t="shared" si="2"/>
        <v>0</v>
      </c>
      <c r="L68" s="234">
        <f t="shared" si="2"/>
        <v>0</v>
      </c>
      <c r="M68" s="234">
        <f t="shared" si="2"/>
        <v>0</v>
      </c>
      <c r="N68" s="234">
        <f t="shared" si="2"/>
        <v>0</v>
      </c>
      <c r="O68" s="234">
        <f t="shared" si="2"/>
        <v>1</v>
      </c>
      <c r="P68" s="235">
        <f t="shared" si="2"/>
        <v>0</v>
      </c>
      <c r="Q68" s="233">
        <f t="shared" si="2"/>
        <v>2</v>
      </c>
      <c r="R68" s="236">
        <f>SUM(Q68/Q68)</f>
        <v>1</v>
      </c>
    </row>
    <row r="69" spans="1:20" s="217" customFormat="1" ht="15.75" hidden="1" customHeight="1" thickBot="1" x14ac:dyDescent="0.3">
      <c r="A69" s="126" t="s">
        <v>48</v>
      </c>
      <c r="B69" s="283">
        <f>SUM(B68/Q68)</f>
        <v>0</v>
      </c>
      <c r="C69" s="284">
        <f>SUM(C68/Q68)</f>
        <v>0</v>
      </c>
      <c r="D69" s="284">
        <f>SUM(D68/Q68)</f>
        <v>0</v>
      </c>
      <c r="E69" s="284">
        <f>SUM(E68/Q68)</f>
        <v>0</v>
      </c>
      <c r="F69" s="284">
        <f>SUM(F68/Q68)</f>
        <v>0</v>
      </c>
      <c r="G69" s="284">
        <f>SUM(G68/Q68)</f>
        <v>0</v>
      </c>
      <c r="H69" s="284">
        <f>SUM(H68/Q68)</f>
        <v>0</v>
      </c>
      <c r="I69" s="284">
        <f>SUM(I68/Q68)</f>
        <v>0.5</v>
      </c>
      <c r="J69" s="284">
        <f>SUM(J68/Q68)</f>
        <v>0</v>
      </c>
      <c r="K69" s="284">
        <f>SUM(K68/Q68)</f>
        <v>0</v>
      </c>
      <c r="L69" s="284">
        <f>SUM(L68/Q68)</f>
        <v>0</v>
      </c>
      <c r="M69" s="284">
        <f>SUM(M68/Q68)</f>
        <v>0</v>
      </c>
      <c r="N69" s="284">
        <f>SUM(N68/Q68)</f>
        <v>0</v>
      </c>
      <c r="O69" s="284">
        <f>SUM(O68/Q68)</f>
        <v>0.5</v>
      </c>
      <c r="P69" s="285">
        <f>SUM(P68/Q68)</f>
        <v>0</v>
      </c>
      <c r="Q69" s="232">
        <f>SUM(Q68/Q68)</f>
        <v>1</v>
      </c>
      <c r="R69" s="456"/>
    </row>
    <row r="70" spans="1:20" s="217" customFormat="1" ht="12.75" hidden="1" customHeight="1" thickBot="1" x14ac:dyDescent="0.3">
      <c r="A70" s="12"/>
      <c r="B70" s="12"/>
      <c r="C70" s="12"/>
      <c r="D70" s="12"/>
      <c r="E70" s="12"/>
      <c r="F70" s="12"/>
      <c r="G70" s="12"/>
      <c r="H70" s="12"/>
      <c r="I70" s="12"/>
      <c r="J70" s="12"/>
      <c r="K70" s="12"/>
      <c r="L70" s="12"/>
      <c r="M70" s="12"/>
      <c r="N70" s="12"/>
      <c r="O70" s="12"/>
      <c r="P70" s="12"/>
      <c r="Q70" s="12"/>
      <c r="R70" s="12"/>
    </row>
    <row r="71" spans="1:20" s="217" customFormat="1" ht="34.5" hidden="1" customHeight="1" thickBot="1" x14ac:dyDescent="0.3">
      <c r="A71" s="1233" t="s">
        <v>541</v>
      </c>
      <c r="B71" s="1234"/>
      <c r="C71" s="1234"/>
      <c r="D71" s="1234"/>
      <c r="E71" s="1234"/>
      <c r="F71" s="1234"/>
      <c r="G71" s="1234"/>
      <c r="H71" s="1234"/>
      <c r="I71" s="1234"/>
      <c r="J71" s="1234"/>
      <c r="K71" s="1234"/>
      <c r="L71" s="1234"/>
      <c r="M71" s="1234"/>
      <c r="N71" s="1234"/>
      <c r="O71" s="1234"/>
      <c r="P71" s="1234"/>
      <c r="Q71" s="1234"/>
      <c r="R71" s="1235"/>
    </row>
    <row r="72" spans="1:20" s="217" customFormat="1" ht="15.75" hidden="1" thickBot="1" x14ac:dyDescent="0.3">
      <c r="A72" s="127" t="s">
        <v>194</v>
      </c>
      <c r="B72" s="538">
        <v>0</v>
      </c>
      <c r="C72" s="539">
        <v>0</v>
      </c>
      <c r="D72" s="539">
        <v>0</v>
      </c>
      <c r="E72" s="539">
        <v>0</v>
      </c>
      <c r="F72" s="539">
        <v>0</v>
      </c>
      <c r="G72" s="539">
        <v>0</v>
      </c>
      <c r="H72" s="539">
        <v>0</v>
      </c>
      <c r="I72" s="539">
        <v>0</v>
      </c>
      <c r="J72" s="539">
        <v>0</v>
      </c>
      <c r="K72" s="539">
        <v>0</v>
      </c>
      <c r="L72" s="539">
        <v>0</v>
      </c>
      <c r="M72" s="539">
        <v>0</v>
      </c>
      <c r="N72" s="539">
        <v>0</v>
      </c>
      <c r="O72" s="539">
        <v>0</v>
      </c>
      <c r="P72" s="539">
        <v>0</v>
      </c>
      <c r="Q72" s="237">
        <f>SUM(B72:P72)</f>
        <v>0</v>
      </c>
      <c r="R72" s="288">
        <v>0</v>
      </c>
      <c r="T72" s="35"/>
    </row>
    <row r="73" spans="1:20" s="217" customFormat="1" ht="15.75" hidden="1" customHeight="1" thickBot="1" x14ac:dyDescent="0.3"/>
    <row r="74" spans="1:20" s="217" customFormat="1" ht="18.75" hidden="1" customHeight="1" thickBot="1" x14ac:dyDescent="0.3">
      <c r="A74" s="1239" t="s">
        <v>543</v>
      </c>
      <c r="B74" s="1240"/>
      <c r="C74" s="1240"/>
      <c r="D74" s="1240"/>
      <c r="E74" s="1240"/>
      <c r="F74" s="1240"/>
      <c r="G74" s="1240"/>
      <c r="H74" s="1240"/>
      <c r="I74" s="1240"/>
      <c r="J74" s="1240"/>
      <c r="K74" s="1240"/>
      <c r="L74" s="1240"/>
      <c r="M74" s="1240"/>
      <c r="N74" s="1240"/>
      <c r="O74" s="1240"/>
      <c r="P74" s="1240"/>
      <c r="Q74" s="1240"/>
      <c r="R74" s="1241"/>
    </row>
    <row r="75" spans="1:20" s="217" customFormat="1" ht="15.75" hidden="1" thickBot="1" x14ac:dyDescent="0.3">
      <c r="A75" s="885" t="s">
        <v>165</v>
      </c>
      <c r="B75" s="1236" t="s">
        <v>166</v>
      </c>
      <c r="C75" s="1237"/>
      <c r="D75" s="1237"/>
      <c r="E75" s="1237"/>
      <c r="F75" s="1237"/>
      <c r="G75" s="1237"/>
      <c r="H75" s="1237"/>
      <c r="I75" s="1237"/>
      <c r="J75" s="1237"/>
      <c r="K75" s="1238"/>
      <c r="L75" s="1259" t="s">
        <v>167</v>
      </c>
      <c r="M75" s="1260"/>
      <c r="N75" s="1260"/>
      <c r="O75" s="1260"/>
      <c r="P75" s="1260"/>
      <c r="Q75" s="1260"/>
      <c r="R75" s="1261"/>
    </row>
    <row r="76" spans="1:20" s="217" customFormat="1" hidden="1" x14ac:dyDescent="0.25">
      <c r="A76" s="540" t="s">
        <v>39</v>
      </c>
      <c r="B76" s="1262" t="s">
        <v>323</v>
      </c>
      <c r="C76" s="1262"/>
      <c r="D76" s="1262"/>
      <c r="E76" s="1262"/>
      <c r="F76" s="1262"/>
      <c r="G76" s="1262"/>
      <c r="H76" s="1262"/>
      <c r="I76" s="1262"/>
      <c r="J76" s="1262"/>
      <c r="K76" s="1262"/>
      <c r="L76" s="1263" t="s">
        <v>324</v>
      </c>
      <c r="M76" s="1263"/>
      <c r="N76" s="1263"/>
      <c r="O76" s="1263"/>
      <c r="P76" s="1263"/>
      <c r="Q76" s="1263"/>
      <c r="R76" s="1263"/>
    </row>
    <row r="77" spans="1:20" s="217" customFormat="1" hidden="1" x14ac:dyDescent="0.25">
      <c r="A77" s="541" t="s">
        <v>39</v>
      </c>
      <c r="B77" s="1264" t="s">
        <v>451</v>
      </c>
      <c r="C77" s="1264"/>
      <c r="D77" s="1264"/>
      <c r="E77" s="1264"/>
      <c r="F77" s="1264"/>
      <c r="G77" s="1264"/>
      <c r="H77" s="1264"/>
      <c r="I77" s="1264"/>
      <c r="J77" s="1264"/>
      <c r="K77" s="1264"/>
      <c r="L77" s="1265" t="s">
        <v>136</v>
      </c>
      <c r="M77" s="1265"/>
      <c r="N77" s="1265"/>
      <c r="O77" s="1265"/>
      <c r="P77" s="1265"/>
      <c r="Q77" s="1265"/>
      <c r="R77" s="1265"/>
    </row>
    <row r="78" spans="1:20" s="217" customFormat="1" hidden="1" x14ac:dyDescent="0.25">
      <c r="A78" s="541" t="s">
        <v>39</v>
      </c>
      <c r="B78" s="1264" t="s">
        <v>325</v>
      </c>
      <c r="C78" s="1264"/>
      <c r="D78" s="1264"/>
      <c r="E78" s="1264"/>
      <c r="F78" s="1264"/>
      <c r="G78" s="1264"/>
      <c r="H78" s="1264"/>
      <c r="I78" s="1264"/>
      <c r="J78" s="1264"/>
      <c r="K78" s="1264"/>
      <c r="L78" s="1265" t="s">
        <v>324</v>
      </c>
      <c r="M78" s="1265"/>
      <c r="N78" s="1265"/>
      <c r="O78" s="1265"/>
      <c r="P78" s="1265"/>
      <c r="Q78" s="1265"/>
      <c r="R78" s="1265"/>
    </row>
    <row r="79" spans="1:20" s="217" customFormat="1" hidden="1" x14ac:dyDescent="0.25">
      <c r="A79" s="541" t="s">
        <v>39</v>
      </c>
      <c r="B79" s="1264" t="s">
        <v>326</v>
      </c>
      <c r="C79" s="1264"/>
      <c r="D79" s="1264"/>
      <c r="E79" s="1264"/>
      <c r="F79" s="1264"/>
      <c r="G79" s="1264"/>
      <c r="H79" s="1264"/>
      <c r="I79" s="1264"/>
      <c r="J79" s="1264"/>
      <c r="K79" s="1264"/>
      <c r="L79" s="1265" t="s">
        <v>136</v>
      </c>
      <c r="M79" s="1265"/>
      <c r="N79" s="1265"/>
      <c r="O79" s="1265"/>
      <c r="P79" s="1265"/>
      <c r="Q79" s="1265"/>
      <c r="R79" s="1265"/>
    </row>
    <row r="80" spans="1:20" s="217" customFormat="1" hidden="1" x14ac:dyDescent="0.25">
      <c r="A80" s="541" t="s">
        <v>39</v>
      </c>
      <c r="B80" s="1264" t="s">
        <v>451</v>
      </c>
      <c r="C80" s="1264"/>
      <c r="D80" s="1264"/>
      <c r="E80" s="1264"/>
      <c r="F80" s="1264"/>
      <c r="G80" s="1264"/>
      <c r="H80" s="1264"/>
      <c r="I80" s="1264"/>
      <c r="J80" s="1264"/>
      <c r="K80" s="1264"/>
      <c r="L80" s="1265" t="s">
        <v>327</v>
      </c>
      <c r="M80" s="1265"/>
      <c r="N80" s="1265"/>
      <c r="O80" s="1265"/>
      <c r="P80" s="1265"/>
      <c r="Q80" s="1265"/>
      <c r="R80" s="1265"/>
    </row>
    <row r="81" spans="1:18" s="217" customFormat="1" hidden="1" x14ac:dyDescent="0.25">
      <c r="A81" s="541" t="s">
        <v>40</v>
      </c>
      <c r="B81" s="1264" t="s">
        <v>329</v>
      </c>
      <c r="C81" s="1264"/>
      <c r="D81" s="1264"/>
      <c r="E81" s="1264"/>
      <c r="F81" s="1264"/>
      <c r="G81" s="1264"/>
      <c r="H81" s="1264"/>
      <c r="I81" s="1264"/>
      <c r="J81" s="1264"/>
      <c r="K81" s="1264"/>
      <c r="L81" s="1265" t="s">
        <v>328</v>
      </c>
      <c r="M81" s="1265"/>
      <c r="N81" s="1265"/>
      <c r="O81" s="1265"/>
      <c r="P81" s="1265"/>
      <c r="Q81" s="1265"/>
      <c r="R81" s="1265"/>
    </row>
    <row r="82" spans="1:18" s="217" customFormat="1" hidden="1" x14ac:dyDescent="0.25">
      <c r="A82" s="541" t="s">
        <v>39</v>
      </c>
      <c r="B82" s="1264" t="s">
        <v>330</v>
      </c>
      <c r="C82" s="1264"/>
      <c r="D82" s="1264"/>
      <c r="E82" s="1264"/>
      <c r="F82" s="1264"/>
      <c r="G82" s="1264"/>
      <c r="H82" s="1264"/>
      <c r="I82" s="1264"/>
      <c r="J82" s="1264"/>
      <c r="K82" s="1264"/>
      <c r="L82" s="1265" t="s">
        <v>331</v>
      </c>
      <c r="M82" s="1265"/>
      <c r="N82" s="1265"/>
      <c r="O82" s="1265"/>
      <c r="P82" s="1265"/>
      <c r="Q82" s="1265"/>
      <c r="R82" s="1265"/>
    </row>
    <row r="83" spans="1:18" s="217" customFormat="1" ht="15.75" hidden="1" thickBot="1" x14ac:dyDescent="0.3">
      <c r="A83" s="542" t="s">
        <v>39</v>
      </c>
      <c r="B83" s="1266" t="s">
        <v>451</v>
      </c>
      <c r="C83" s="1266"/>
      <c r="D83" s="1266"/>
      <c r="E83" s="1266"/>
      <c r="F83" s="1266"/>
      <c r="G83" s="1266"/>
      <c r="H83" s="1266"/>
      <c r="I83" s="1266"/>
      <c r="J83" s="1266"/>
      <c r="K83" s="1266"/>
      <c r="L83" s="1267" t="s">
        <v>331</v>
      </c>
      <c r="M83" s="1267"/>
      <c r="N83" s="1267"/>
      <c r="O83" s="1267"/>
      <c r="P83" s="1267"/>
      <c r="Q83" s="1267"/>
      <c r="R83" s="1267"/>
    </row>
    <row r="84" spans="1:18" s="217" customFormat="1" hidden="1" x14ac:dyDescent="0.25">
      <c r="A84" s="798" t="s">
        <v>502</v>
      </c>
      <c r="B84" s="31"/>
      <c r="C84" s="31"/>
      <c r="D84" s="31"/>
      <c r="E84" s="31"/>
      <c r="F84" s="31"/>
      <c r="G84" s="31"/>
      <c r="H84" s="31"/>
      <c r="I84" s="31"/>
      <c r="J84" s="31"/>
      <c r="K84" s="31"/>
      <c r="L84" s="31"/>
      <c r="M84" s="31"/>
      <c r="N84" s="31"/>
      <c r="O84" s="31"/>
      <c r="P84" s="31"/>
      <c r="Q84" s="31"/>
      <c r="R84" s="31"/>
    </row>
    <row r="85" spans="1:18" s="217" customFormat="1" hidden="1" x14ac:dyDescent="0.25">
      <c r="A85" s="1257" t="s">
        <v>350</v>
      </c>
      <c r="B85" s="1257"/>
      <c r="C85" s="1257"/>
      <c r="D85" s="1257"/>
      <c r="E85" s="1257"/>
      <c r="F85" s="1257"/>
      <c r="G85" s="1257"/>
      <c r="H85" s="1257"/>
      <c r="I85" s="1257"/>
      <c r="J85" s="1257"/>
      <c r="K85" s="1257"/>
      <c r="L85" s="1257"/>
      <c r="M85" s="1257"/>
      <c r="N85" s="1257"/>
      <c r="O85" s="1257"/>
      <c r="P85" s="1257"/>
      <c r="Q85" s="1257"/>
      <c r="R85" s="1257"/>
    </row>
    <row r="86" spans="1:18" s="217" customFormat="1" ht="27.75" hidden="1" customHeight="1" x14ac:dyDescent="0.25">
      <c r="A86" s="1225" t="s">
        <v>353</v>
      </c>
      <c r="B86" s="1225"/>
      <c r="C86" s="1225"/>
      <c r="D86" s="1225"/>
      <c r="E86" s="1225"/>
      <c r="F86" s="1225"/>
      <c r="G86" s="1225"/>
      <c r="H86" s="1225"/>
      <c r="I86" s="1225"/>
      <c r="J86" s="1225"/>
      <c r="K86" s="1225"/>
      <c r="L86" s="1225"/>
      <c r="M86" s="1225"/>
      <c r="N86" s="1225"/>
      <c r="O86" s="1225"/>
      <c r="P86" s="1225"/>
      <c r="Q86" s="1225"/>
      <c r="R86" s="1225"/>
    </row>
    <row r="87" spans="1:18" s="217" customFormat="1" ht="27.75" hidden="1" customHeight="1" x14ac:dyDescent="0.25">
      <c r="A87" s="1226" t="s">
        <v>351</v>
      </c>
      <c r="B87" s="1226"/>
      <c r="C87" s="1226"/>
      <c r="D87" s="1226"/>
      <c r="E87" s="1226"/>
      <c r="F87" s="1226"/>
      <c r="G87" s="1226"/>
      <c r="H87" s="1226"/>
      <c r="I87" s="1226"/>
      <c r="J87" s="1226"/>
      <c r="K87" s="1226"/>
      <c r="L87" s="1226"/>
      <c r="M87" s="1226"/>
      <c r="N87" s="1226"/>
      <c r="O87" s="1226"/>
      <c r="P87" s="1226"/>
      <c r="Q87" s="1226"/>
      <c r="R87" s="1226"/>
    </row>
    <row r="88" spans="1:18" s="217" customFormat="1" ht="31.5" hidden="1" customHeight="1" x14ac:dyDescent="0.25">
      <c r="A88" s="1226" t="s">
        <v>352</v>
      </c>
      <c r="B88" s="1226"/>
      <c r="C88" s="1226"/>
      <c r="D88" s="1226"/>
      <c r="E88" s="1226"/>
      <c r="F88" s="1226"/>
      <c r="G88" s="1226"/>
      <c r="H88" s="1226"/>
      <c r="I88" s="1226"/>
      <c r="J88" s="1226"/>
      <c r="K88" s="1226"/>
      <c r="L88" s="1226"/>
      <c r="M88" s="1226"/>
      <c r="N88" s="1226"/>
      <c r="O88" s="1226"/>
      <c r="P88" s="1226"/>
      <c r="Q88" s="1226"/>
      <c r="R88" s="1226"/>
    </row>
  </sheetData>
  <sheetProtection algorithmName="SHA-512" hashValue="FyCSDIGaMdHCo+3Sj+nFJdBhc1FrewI/B0WzYW44DfRX5QZdsh2EZoMnsJqsr3TFFgQuPYh2jv7hfsVu3QEO8g==" saltValue="nvfXtVCEW/EdiD79nnhvmQ==" spinCount="100000" sheet="1" objects="1" scenarios="1"/>
  <mergeCells count="79">
    <mergeCell ref="A29:R29"/>
    <mergeCell ref="B24:K24"/>
    <mergeCell ref="L24:R24"/>
    <mergeCell ref="A26:R26"/>
    <mergeCell ref="A27:R27"/>
    <mergeCell ref="A28:R28"/>
    <mergeCell ref="B21:K21"/>
    <mergeCell ref="L21:R21"/>
    <mergeCell ref="B22:K22"/>
    <mergeCell ref="L22:R22"/>
    <mergeCell ref="B23:K23"/>
    <mergeCell ref="L23:R23"/>
    <mergeCell ref="A86:R86"/>
    <mergeCell ref="A87:R87"/>
    <mergeCell ref="A88:R88"/>
    <mergeCell ref="A2:R2"/>
    <mergeCell ref="A12:R12"/>
    <mergeCell ref="A15:R15"/>
    <mergeCell ref="B16:K16"/>
    <mergeCell ref="L16:R16"/>
    <mergeCell ref="B17:K17"/>
    <mergeCell ref="L17:R17"/>
    <mergeCell ref="B18:K18"/>
    <mergeCell ref="L18:R18"/>
    <mergeCell ref="B19:K19"/>
    <mergeCell ref="L19:R19"/>
    <mergeCell ref="B20:K20"/>
    <mergeCell ref="L20:R20"/>
    <mergeCell ref="B82:K82"/>
    <mergeCell ref="L82:R82"/>
    <mergeCell ref="B83:K83"/>
    <mergeCell ref="L83:R83"/>
    <mergeCell ref="A85:R85"/>
    <mergeCell ref="B79:K79"/>
    <mergeCell ref="L79:R79"/>
    <mergeCell ref="B80:K80"/>
    <mergeCell ref="L80:R80"/>
    <mergeCell ref="B81:K81"/>
    <mergeCell ref="L81:R81"/>
    <mergeCell ref="B76:K76"/>
    <mergeCell ref="L76:R76"/>
    <mergeCell ref="B77:K77"/>
    <mergeCell ref="L77:R77"/>
    <mergeCell ref="B78:K78"/>
    <mergeCell ref="L78:R78"/>
    <mergeCell ref="A60:R60"/>
    <mergeCell ref="A61:R61"/>
    <mergeCell ref="A71:R71"/>
    <mergeCell ref="A74:R74"/>
    <mergeCell ref="B75:K75"/>
    <mergeCell ref="L75:R75"/>
    <mergeCell ref="B53:K53"/>
    <mergeCell ref="L53:R53"/>
    <mergeCell ref="A55:R55"/>
    <mergeCell ref="B50:K50"/>
    <mergeCell ref="L50:R50"/>
    <mergeCell ref="B51:K51"/>
    <mergeCell ref="L51:R51"/>
    <mergeCell ref="L47:R47"/>
    <mergeCell ref="B48:K48"/>
    <mergeCell ref="L48:R48"/>
    <mergeCell ref="B49:K49"/>
    <mergeCell ref="L49:R49"/>
    <mergeCell ref="A56:R56"/>
    <mergeCell ref="A57:R57"/>
    <mergeCell ref="A58:R58"/>
    <mergeCell ref="A30:R30"/>
    <mergeCell ref="A1:R1"/>
    <mergeCell ref="A40:R40"/>
    <mergeCell ref="B44:K44"/>
    <mergeCell ref="L44:R44"/>
    <mergeCell ref="A43:R43"/>
    <mergeCell ref="B52:K52"/>
    <mergeCell ref="L52:R52"/>
    <mergeCell ref="L45:R45"/>
    <mergeCell ref="B45:K45"/>
    <mergeCell ref="B46:K46"/>
    <mergeCell ref="L46:R46"/>
    <mergeCell ref="B47:K47"/>
  </mergeCells>
  <hyperlinks>
    <hyperlink ref="A56:R56" r:id="rId1" display="https://dcs.az.gov/news/child-fatalities-near-fatalities-information-releases"/>
    <hyperlink ref="A86:R86" r:id="rId2" display="https://dcs.az.gov/news/child-fatalities-near-fatalities-information-releases"/>
    <hyperlink ref="A27:R27" r:id="rId3" display="https://dcs.az.gov/news/child-fatalities-near-fatalities-information-releases"/>
  </hyperlinks>
  <printOptions horizontalCentered="1"/>
  <pageMargins left="0.2" right="0.2" top="0.86166666666666702" bottom="0.5" header="0.3" footer="0.3"/>
  <pageSetup scale="88" firstPageNumber="21" orientation="landscape" useFirstPageNumber="1" r:id="rId4"/>
  <headerFooter>
    <oddHeader>&amp;L&amp;9
Semi-Annual Child Welfare Report&amp;C&amp;"-,Bold"&amp;14ARIZONA DEPARTMENT of CHILD SAFETY&amp;R&amp;9
July 1, 2018 - December 31, 2018</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30"/>
  <sheetViews>
    <sheetView view="pageLayout" zoomScaleNormal="100" workbookViewId="0">
      <selection activeCell="A2" sqref="A2:R2"/>
    </sheetView>
  </sheetViews>
  <sheetFormatPr defaultRowHeight="15" x14ac:dyDescent="0.25"/>
  <cols>
    <col min="1" max="1" width="18.5703125" customWidth="1"/>
    <col min="2" max="18" width="6.7109375" customWidth="1"/>
  </cols>
  <sheetData>
    <row r="1" spans="1:19" s="217" customFormat="1" ht="15.75" thickBot="1" x14ac:dyDescent="0.3"/>
    <row r="2" spans="1:19" s="217" customFormat="1" ht="19.5" thickBot="1" x14ac:dyDescent="0.35">
      <c r="A2" s="1206" t="s">
        <v>275</v>
      </c>
      <c r="B2" s="1207"/>
      <c r="C2" s="1207"/>
      <c r="D2" s="1207"/>
      <c r="E2" s="1207"/>
      <c r="F2" s="1207"/>
      <c r="G2" s="1207"/>
      <c r="H2" s="1207"/>
      <c r="I2" s="1207"/>
      <c r="J2" s="1207"/>
      <c r="K2" s="1207"/>
      <c r="L2" s="1207"/>
      <c r="M2" s="1207"/>
      <c r="N2" s="1207"/>
      <c r="O2" s="1207"/>
      <c r="P2" s="1207"/>
      <c r="Q2" s="1207"/>
      <c r="R2" s="1215"/>
      <c r="S2" s="32"/>
    </row>
    <row r="3" spans="1:19" s="217" customFormat="1" ht="15.75" hidden="1" thickBot="1" x14ac:dyDescent="0.3">
      <c r="A3" s="1268" t="s">
        <v>562</v>
      </c>
      <c r="B3" s="1269"/>
      <c r="C3" s="1269"/>
      <c r="D3" s="1269"/>
      <c r="E3" s="1269"/>
      <c r="F3" s="1269"/>
      <c r="G3" s="1269"/>
      <c r="H3" s="1269"/>
      <c r="I3" s="1269"/>
      <c r="J3" s="1269"/>
      <c r="K3" s="1269"/>
      <c r="L3" s="1269"/>
      <c r="M3" s="1269"/>
      <c r="N3" s="1269"/>
      <c r="O3" s="1269"/>
      <c r="P3" s="1269"/>
      <c r="Q3" s="1269"/>
      <c r="R3" s="1270"/>
    </row>
    <row r="4" spans="1:19" s="36" customFormat="1" ht="59.25" hidden="1" thickBot="1" x14ac:dyDescent="0.3">
      <c r="A4" s="799"/>
      <c r="B4" s="801" t="s">
        <v>85</v>
      </c>
      <c r="C4" s="802" t="s">
        <v>86</v>
      </c>
      <c r="D4" s="802" t="s">
        <v>87</v>
      </c>
      <c r="E4" s="802" t="s">
        <v>88</v>
      </c>
      <c r="F4" s="802" t="s">
        <v>89</v>
      </c>
      <c r="G4" s="802" t="s">
        <v>90</v>
      </c>
      <c r="H4" s="802" t="s">
        <v>91</v>
      </c>
      <c r="I4" s="802" t="s">
        <v>92</v>
      </c>
      <c r="J4" s="802" t="s">
        <v>93</v>
      </c>
      <c r="K4" s="802" t="s">
        <v>94</v>
      </c>
      <c r="L4" s="802" t="s">
        <v>95</v>
      </c>
      <c r="M4" s="802" t="s">
        <v>96</v>
      </c>
      <c r="N4" s="802" t="s">
        <v>97</v>
      </c>
      <c r="O4" s="802" t="s">
        <v>98</v>
      </c>
      <c r="P4" s="804" t="s">
        <v>99</v>
      </c>
      <c r="Q4" s="83" t="s">
        <v>100</v>
      </c>
      <c r="R4" s="811" t="s">
        <v>101</v>
      </c>
    </row>
    <row r="5" spans="1:19" s="217" customFormat="1" hidden="1" x14ac:dyDescent="0.25">
      <c r="A5" s="183" t="s">
        <v>189</v>
      </c>
      <c r="B5" s="404"/>
      <c r="C5" s="405"/>
      <c r="D5" s="405"/>
      <c r="E5" s="405"/>
      <c r="F5" s="405"/>
      <c r="G5" s="405"/>
      <c r="H5" s="405"/>
      <c r="I5" s="406"/>
      <c r="J5" s="405"/>
      <c r="K5" s="405"/>
      <c r="L5" s="405"/>
      <c r="M5" s="405"/>
      <c r="N5" s="405"/>
      <c r="O5" s="405"/>
      <c r="P5" s="805"/>
      <c r="Q5" s="816">
        <f t="shared" ref="Q5:Q10" si="0">SUM(B5:P5)</f>
        <v>0</v>
      </c>
      <c r="R5" s="812" t="e">
        <f>SUM(Q5/Q9)</f>
        <v>#DIV/0!</v>
      </c>
    </row>
    <row r="6" spans="1:19" s="217" customFormat="1" hidden="1" x14ac:dyDescent="0.25">
      <c r="A6" s="184" t="s">
        <v>190</v>
      </c>
      <c r="B6" s="408"/>
      <c r="C6" s="409"/>
      <c r="D6" s="409"/>
      <c r="E6" s="409"/>
      <c r="F6" s="409"/>
      <c r="G6" s="409"/>
      <c r="H6" s="409"/>
      <c r="I6" s="410"/>
      <c r="J6" s="409"/>
      <c r="K6" s="409"/>
      <c r="L6" s="409"/>
      <c r="M6" s="409"/>
      <c r="N6" s="409"/>
      <c r="O6" s="409"/>
      <c r="P6" s="806"/>
      <c r="Q6" s="817">
        <f t="shared" si="0"/>
        <v>0</v>
      </c>
      <c r="R6" s="813" t="e">
        <f>SUM(Q6/Q9)</f>
        <v>#DIV/0!</v>
      </c>
    </row>
    <row r="7" spans="1:19" s="217" customFormat="1" ht="25.5" hidden="1" x14ac:dyDescent="0.25">
      <c r="A7" s="184" t="s">
        <v>285</v>
      </c>
      <c r="B7" s="543"/>
      <c r="C7" s="544"/>
      <c r="D7" s="544"/>
      <c r="E7" s="544"/>
      <c r="F7" s="544"/>
      <c r="G7" s="544"/>
      <c r="H7" s="544"/>
      <c r="I7" s="544"/>
      <c r="J7" s="544"/>
      <c r="K7" s="544"/>
      <c r="L7" s="544"/>
      <c r="M7" s="544"/>
      <c r="N7" s="544"/>
      <c r="O7" s="544"/>
      <c r="P7" s="807"/>
      <c r="Q7" s="817">
        <f t="shared" si="0"/>
        <v>0</v>
      </c>
      <c r="R7" s="813" t="e">
        <f>SUM(Q7/Q9)</f>
        <v>#DIV/0!</v>
      </c>
    </row>
    <row r="8" spans="1:19" s="217" customFormat="1" ht="15.75" hidden="1" thickBot="1" x14ac:dyDescent="0.3">
      <c r="A8" s="185" t="s">
        <v>191</v>
      </c>
      <c r="B8" s="545"/>
      <c r="C8" s="546"/>
      <c r="D8" s="546"/>
      <c r="E8" s="546"/>
      <c r="F8" s="546"/>
      <c r="G8" s="546"/>
      <c r="H8" s="546"/>
      <c r="I8" s="472"/>
      <c r="J8" s="546"/>
      <c r="K8" s="546"/>
      <c r="L8" s="546"/>
      <c r="M8" s="546"/>
      <c r="N8" s="546"/>
      <c r="O8" s="546"/>
      <c r="P8" s="808"/>
      <c r="Q8" s="818">
        <f t="shared" si="0"/>
        <v>0</v>
      </c>
      <c r="R8" s="814" t="e">
        <f>SUM(Q8/Q9)</f>
        <v>#DIV/0!</v>
      </c>
    </row>
    <row r="9" spans="1:19" s="217" customFormat="1" ht="16.5" hidden="1" thickTop="1" thickBot="1" x14ac:dyDescent="0.3">
      <c r="A9" s="186" t="s">
        <v>31</v>
      </c>
      <c r="B9" s="238">
        <f t="shared" ref="B9:P9" si="1">SUM(B5:B8)</f>
        <v>0</v>
      </c>
      <c r="C9" s="258">
        <f t="shared" si="1"/>
        <v>0</v>
      </c>
      <c r="D9" s="258">
        <f t="shared" si="1"/>
        <v>0</v>
      </c>
      <c r="E9" s="258">
        <f t="shared" si="1"/>
        <v>0</v>
      </c>
      <c r="F9" s="258">
        <f t="shared" si="1"/>
        <v>0</v>
      </c>
      <c r="G9" s="258">
        <f t="shared" si="1"/>
        <v>0</v>
      </c>
      <c r="H9" s="258">
        <f t="shared" si="1"/>
        <v>0</v>
      </c>
      <c r="I9" s="258">
        <f t="shared" si="1"/>
        <v>0</v>
      </c>
      <c r="J9" s="258">
        <f t="shared" si="1"/>
        <v>0</v>
      </c>
      <c r="K9" s="258">
        <f t="shared" si="1"/>
        <v>0</v>
      </c>
      <c r="L9" s="258">
        <f t="shared" si="1"/>
        <v>0</v>
      </c>
      <c r="M9" s="258">
        <f t="shared" si="1"/>
        <v>0</v>
      </c>
      <c r="N9" s="258">
        <f t="shared" si="1"/>
        <v>0</v>
      </c>
      <c r="O9" s="258">
        <f t="shared" si="1"/>
        <v>0</v>
      </c>
      <c r="P9" s="809">
        <f t="shared" si="1"/>
        <v>0</v>
      </c>
      <c r="Q9" s="819">
        <f t="shared" si="0"/>
        <v>0</v>
      </c>
      <c r="R9" s="369" t="e">
        <f>SUM(R5:R8)</f>
        <v>#DIV/0!</v>
      </c>
    </row>
    <row r="10" spans="1:19" s="217" customFormat="1" ht="15.75" hidden="1" thickBot="1" x14ac:dyDescent="0.3">
      <c r="A10" s="100" t="s">
        <v>139</v>
      </c>
      <c r="B10" s="291" t="e">
        <f>SUM(B9/Q9)</f>
        <v>#DIV/0!</v>
      </c>
      <c r="C10" s="292" t="e">
        <f>SUM(C9/Q9)</f>
        <v>#DIV/0!</v>
      </c>
      <c r="D10" s="292" t="e">
        <f>SUM(D9/Q9)</f>
        <v>#DIV/0!</v>
      </c>
      <c r="E10" s="292" t="e">
        <f>SUM(E9/Q9)</f>
        <v>#DIV/0!</v>
      </c>
      <c r="F10" s="292" t="e">
        <f>SUM(F9/Q9)</f>
        <v>#DIV/0!</v>
      </c>
      <c r="G10" s="292" t="e">
        <f>SUM(G9/Q9)</f>
        <v>#DIV/0!</v>
      </c>
      <c r="H10" s="292" t="e">
        <f>SUM(H9/Q9)</f>
        <v>#DIV/0!</v>
      </c>
      <c r="I10" s="292" t="e">
        <f>SUM(I9/Q9)</f>
        <v>#DIV/0!</v>
      </c>
      <c r="J10" s="292" t="e">
        <f>SUM(J9/Q9)</f>
        <v>#DIV/0!</v>
      </c>
      <c r="K10" s="292" t="e">
        <f>SUM(K9/Q9)</f>
        <v>#DIV/0!</v>
      </c>
      <c r="L10" s="292" t="e">
        <f>SUM(L9/Q9)</f>
        <v>#DIV/0!</v>
      </c>
      <c r="M10" s="292" t="e">
        <f>SUM(M9/Q9)</f>
        <v>#DIV/0!</v>
      </c>
      <c r="N10" s="292" t="e">
        <f>SUM(N9/Q9)</f>
        <v>#DIV/0!</v>
      </c>
      <c r="O10" s="292" t="e">
        <f>SUM(O9/Q9)</f>
        <v>#DIV/0!</v>
      </c>
      <c r="P10" s="810" t="e">
        <f>SUM(P9/Q9)</f>
        <v>#DIV/0!</v>
      </c>
      <c r="Q10" s="820" t="e">
        <f t="shared" si="0"/>
        <v>#DIV/0!</v>
      </c>
      <c r="R10" s="815"/>
    </row>
    <row r="11" spans="1:19" ht="15.75" hidden="1" thickBot="1" x14ac:dyDescent="0.3"/>
    <row r="12" spans="1:19" ht="15.75" thickBot="1" x14ac:dyDescent="0.3">
      <c r="A12" s="1268" t="s">
        <v>557</v>
      </c>
      <c r="B12" s="1269"/>
      <c r="C12" s="1269"/>
      <c r="D12" s="1269"/>
      <c r="E12" s="1269"/>
      <c r="F12" s="1269"/>
      <c r="G12" s="1269"/>
      <c r="H12" s="1269"/>
      <c r="I12" s="1269"/>
      <c r="J12" s="1269"/>
      <c r="K12" s="1269"/>
      <c r="L12" s="1269"/>
      <c r="M12" s="1269"/>
      <c r="N12" s="1269"/>
      <c r="O12" s="1269"/>
      <c r="P12" s="1269"/>
      <c r="Q12" s="1269"/>
      <c r="R12" s="1270"/>
    </row>
    <row r="13" spans="1:19" s="36" customFormat="1" ht="70.5" customHeight="1" thickBot="1" x14ac:dyDescent="0.3">
      <c r="A13" s="799"/>
      <c r="B13" s="801" t="s">
        <v>85</v>
      </c>
      <c r="C13" s="802" t="s">
        <v>86</v>
      </c>
      <c r="D13" s="802" t="s">
        <v>87</v>
      </c>
      <c r="E13" s="802" t="s">
        <v>88</v>
      </c>
      <c r="F13" s="802" t="s">
        <v>89</v>
      </c>
      <c r="G13" s="802" t="s">
        <v>90</v>
      </c>
      <c r="H13" s="802" t="s">
        <v>91</v>
      </c>
      <c r="I13" s="802" t="s">
        <v>92</v>
      </c>
      <c r="J13" s="802" t="s">
        <v>93</v>
      </c>
      <c r="K13" s="802" t="s">
        <v>94</v>
      </c>
      <c r="L13" s="802" t="s">
        <v>95</v>
      </c>
      <c r="M13" s="802" t="s">
        <v>96</v>
      </c>
      <c r="N13" s="802" t="s">
        <v>97</v>
      </c>
      <c r="O13" s="802" t="s">
        <v>98</v>
      </c>
      <c r="P13" s="804" t="s">
        <v>99</v>
      </c>
      <c r="Q13" s="83" t="s">
        <v>100</v>
      </c>
      <c r="R13" s="811" t="s">
        <v>101</v>
      </c>
    </row>
    <row r="14" spans="1:19" x14ac:dyDescent="0.25">
      <c r="A14" s="183" t="s">
        <v>189</v>
      </c>
      <c r="B14" s="947">
        <v>7</v>
      </c>
      <c r="C14" s="947">
        <v>78</v>
      </c>
      <c r="D14" s="947">
        <v>9</v>
      </c>
      <c r="E14" s="947">
        <v>13</v>
      </c>
      <c r="F14" s="947">
        <v>16</v>
      </c>
      <c r="G14" s="947">
        <v>0</v>
      </c>
      <c r="H14" s="947">
        <v>1</v>
      </c>
      <c r="I14" s="947">
        <v>1429</v>
      </c>
      <c r="J14" s="947">
        <v>124</v>
      </c>
      <c r="K14" s="947">
        <v>18</v>
      </c>
      <c r="L14" s="947">
        <v>546</v>
      </c>
      <c r="M14" s="947">
        <v>158</v>
      </c>
      <c r="N14" s="947">
        <v>18</v>
      </c>
      <c r="O14" s="947">
        <v>88</v>
      </c>
      <c r="P14" s="947">
        <v>21</v>
      </c>
      <c r="Q14" s="144">
        <f t="shared" ref="Q14:Q19" si="2">SUM(B14:P14)</f>
        <v>2526</v>
      </c>
      <c r="R14" s="948">
        <f>SUM(Q14/Q18)</f>
        <v>0.99175500588928156</v>
      </c>
    </row>
    <row r="15" spans="1:19" x14ac:dyDescent="0.25">
      <c r="A15" s="184" t="s">
        <v>190</v>
      </c>
      <c r="B15" s="947">
        <v>0</v>
      </c>
      <c r="C15" s="947">
        <v>0</v>
      </c>
      <c r="D15" s="947">
        <v>0</v>
      </c>
      <c r="E15" s="947">
        <v>0</v>
      </c>
      <c r="F15" s="947">
        <v>0</v>
      </c>
      <c r="G15" s="947">
        <v>0</v>
      </c>
      <c r="H15" s="947">
        <v>0</v>
      </c>
      <c r="I15" s="947">
        <v>5</v>
      </c>
      <c r="J15" s="947">
        <v>0</v>
      </c>
      <c r="K15" s="947">
        <v>0</v>
      </c>
      <c r="L15" s="947">
        <v>11</v>
      </c>
      <c r="M15" s="947">
        <v>2</v>
      </c>
      <c r="N15" s="947">
        <v>0</v>
      </c>
      <c r="O15" s="947">
        <v>0</v>
      </c>
      <c r="P15" s="947">
        <v>1</v>
      </c>
      <c r="Q15" s="145">
        <f t="shared" si="2"/>
        <v>19</v>
      </c>
      <c r="R15" s="949">
        <f>SUM(Q15/Q18)</f>
        <v>7.45975657636435E-3</v>
      </c>
    </row>
    <row r="16" spans="1:19" ht="25.5" x14ac:dyDescent="0.25">
      <c r="A16" s="184" t="s">
        <v>285</v>
      </c>
      <c r="B16" s="947">
        <v>0</v>
      </c>
      <c r="C16" s="947">
        <v>0</v>
      </c>
      <c r="D16" s="947">
        <v>0</v>
      </c>
      <c r="E16" s="947">
        <v>0</v>
      </c>
      <c r="F16" s="947">
        <v>0</v>
      </c>
      <c r="G16" s="947">
        <v>0</v>
      </c>
      <c r="H16" s="947">
        <v>0</v>
      </c>
      <c r="I16" s="947">
        <v>0</v>
      </c>
      <c r="J16" s="947">
        <v>0</v>
      </c>
      <c r="K16" s="947">
        <v>0</v>
      </c>
      <c r="L16" s="947">
        <v>0</v>
      </c>
      <c r="M16" s="947">
        <v>0</v>
      </c>
      <c r="N16" s="947">
        <v>0</v>
      </c>
      <c r="O16" s="947">
        <v>0</v>
      </c>
      <c r="P16" s="947">
        <v>0</v>
      </c>
      <c r="Q16" s="145">
        <f t="shared" si="2"/>
        <v>0</v>
      </c>
      <c r="R16" s="949">
        <f>SUM(Q16/Q18)</f>
        <v>0</v>
      </c>
    </row>
    <row r="17" spans="1:19" ht="15.75" thickBot="1" x14ac:dyDescent="0.3">
      <c r="A17" s="185" t="s">
        <v>191</v>
      </c>
      <c r="B17" s="957">
        <v>0</v>
      </c>
      <c r="C17" s="957">
        <v>0</v>
      </c>
      <c r="D17" s="957">
        <v>0</v>
      </c>
      <c r="E17" s="957">
        <v>0</v>
      </c>
      <c r="F17" s="957">
        <v>0</v>
      </c>
      <c r="G17" s="957">
        <v>0</v>
      </c>
      <c r="H17" s="957">
        <v>0</v>
      </c>
      <c r="I17" s="957">
        <v>0</v>
      </c>
      <c r="J17" s="957">
        <v>0</v>
      </c>
      <c r="K17" s="957">
        <v>0</v>
      </c>
      <c r="L17" s="957">
        <v>2</v>
      </c>
      <c r="M17" s="957">
        <v>0</v>
      </c>
      <c r="N17" s="957">
        <v>0</v>
      </c>
      <c r="O17" s="957">
        <v>0</v>
      </c>
      <c r="P17" s="957">
        <v>0</v>
      </c>
      <c r="Q17" s="146">
        <f t="shared" si="2"/>
        <v>2</v>
      </c>
      <c r="R17" s="950">
        <f>SUM(Q17/Q18)</f>
        <v>7.8523753435414214E-4</v>
      </c>
    </row>
    <row r="18" spans="1:19" ht="16.5" thickTop="1" thickBot="1" x14ac:dyDescent="0.3">
      <c r="A18" s="186" t="s">
        <v>31</v>
      </c>
      <c r="B18" s="131">
        <f t="shared" ref="B18:P18" si="3">SUM(B14:B17)</f>
        <v>7</v>
      </c>
      <c r="C18" s="132">
        <f t="shared" si="3"/>
        <v>78</v>
      </c>
      <c r="D18" s="132">
        <f t="shared" si="3"/>
        <v>9</v>
      </c>
      <c r="E18" s="132">
        <f t="shared" si="3"/>
        <v>13</v>
      </c>
      <c r="F18" s="132">
        <f t="shared" si="3"/>
        <v>16</v>
      </c>
      <c r="G18" s="132">
        <f t="shared" si="3"/>
        <v>0</v>
      </c>
      <c r="H18" s="132">
        <f t="shared" si="3"/>
        <v>1</v>
      </c>
      <c r="I18" s="132">
        <f t="shared" si="3"/>
        <v>1434</v>
      </c>
      <c r="J18" s="132">
        <f t="shared" si="3"/>
        <v>124</v>
      </c>
      <c r="K18" s="132">
        <f t="shared" si="3"/>
        <v>18</v>
      </c>
      <c r="L18" s="132">
        <f t="shared" si="3"/>
        <v>559</v>
      </c>
      <c r="M18" s="132">
        <f t="shared" si="3"/>
        <v>160</v>
      </c>
      <c r="N18" s="132">
        <f t="shared" si="3"/>
        <v>18</v>
      </c>
      <c r="O18" s="132">
        <f t="shared" si="3"/>
        <v>88</v>
      </c>
      <c r="P18" s="958">
        <f t="shared" si="3"/>
        <v>22</v>
      </c>
      <c r="Q18" s="951">
        <f>SUM(Q14:Q17)</f>
        <v>2547</v>
      </c>
      <c r="R18" s="952">
        <f>SUM(R14:R17)</f>
        <v>1</v>
      </c>
    </row>
    <row r="19" spans="1:19" ht="15.75" thickBot="1" x14ac:dyDescent="0.3">
      <c r="A19" s="100" t="s">
        <v>139</v>
      </c>
      <c r="B19" s="953">
        <f>SUM(B18/Q18)</f>
        <v>2.7483313702394976E-3</v>
      </c>
      <c r="C19" s="954">
        <f>SUM(C18/Q18)</f>
        <v>3.0624263839811542E-2</v>
      </c>
      <c r="D19" s="954">
        <f>SUM(D18/Q18)</f>
        <v>3.5335689045936395E-3</v>
      </c>
      <c r="E19" s="954">
        <f>SUM(E18/Q18)</f>
        <v>5.1040439733019242E-3</v>
      </c>
      <c r="F19" s="954">
        <f>SUM(F18/Q18)</f>
        <v>6.2819002748331371E-3</v>
      </c>
      <c r="G19" s="954">
        <f>SUM(G18/Q18)</f>
        <v>0</v>
      </c>
      <c r="H19" s="954">
        <f>SUM(H18/Q18)</f>
        <v>3.9261876717707107E-4</v>
      </c>
      <c r="I19" s="954">
        <v>0.56200000000000006</v>
      </c>
      <c r="J19" s="954">
        <f>SUM(J18/Q18)</f>
        <v>4.8684727129956813E-2</v>
      </c>
      <c r="K19" s="954">
        <f>SUM(K18/Q18)</f>
        <v>7.0671378091872791E-3</v>
      </c>
      <c r="L19" s="954">
        <f>SUM(L18/Q18)</f>
        <v>0.21947389085198271</v>
      </c>
      <c r="M19" s="954">
        <f>SUM(M18/Q18)</f>
        <v>6.2819002748331368E-2</v>
      </c>
      <c r="N19" s="954">
        <f>SUM(N18/Q18)</f>
        <v>7.0671378091872791E-3</v>
      </c>
      <c r="O19" s="954">
        <f>SUM(O18/Q18)</f>
        <v>3.4550451511582252E-2</v>
      </c>
      <c r="P19" s="955">
        <f>SUM(P18/Q18)</f>
        <v>8.6376128778955629E-3</v>
      </c>
      <c r="Q19" s="956">
        <f t="shared" si="2"/>
        <v>0.99898468786808026</v>
      </c>
      <c r="R19" s="815"/>
    </row>
    <row r="20" spans="1:19" ht="15.75" hidden="1" thickBot="1" x14ac:dyDescent="0.3"/>
    <row r="21" spans="1:19" s="217" customFormat="1" ht="19.5" hidden="1" thickBot="1" x14ac:dyDescent="0.35">
      <c r="A21" s="1206" t="s">
        <v>275</v>
      </c>
      <c r="B21" s="1207"/>
      <c r="C21" s="1207"/>
      <c r="D21" s="1207"/>
      <c r="E21" s="1207"/>
      <c r="F21" s="1207"/>
      <c r="G21" s="1207"/>
      <c r="H21" s="1207"/>
      <c r="I21" s="1207"/>
      <c r="J21" s="1207"/>
      <c r="K21" s="1207"/>
      <c r="L21" s="1207"/>
      <c r="M21" s="1207"/>
      <c r="N21" s="1207"/>
      <c r="O21" s="1207"/>
      <c r="P21" s="1207"/>
      <c r="Q21" s="1207"/>
      <c r="R21" s="1215"/>
      <c r="S21" s="32"/>
    </row>
    <row r="22" spans="1:19" s="217" customFormat="1" ht="15.75" hidden="1" thickBot="1" x14ac:dyDescent="0.3">
      <c r="A22" s="1268" t="s">
        <v>276</v>
      </c>
      <c r="B22" s="1269"/>
      <c r="C22" s="1269"/>
      <c r="D22" s="1269"/>
      <c r="E22" s="1269"/>
      <c r="F22" s="1269"/>
      <c r="G22" s="1269"/>
      <c r="H22" s="1269"/>
      <c r="I22" s="1269"/>
      <c r="J22" s="1269"/>
      <c r="K22" s="1269"/>
      <c r="L22" s="1269"/>
      <c r="M22" s="1269"/>
      <c r="N22" s="1269"/>
      <c r="O22" s="1269"/>
      <c r="P22" s="1269"/>
      <c r="Q22" s="1269"/>
      <c r="R22" s="1270"/>
    </row>
    <row r="23" spans="1:19" s="36" customFormat="1" ht="70.5" hidden="1" customHeight="1" thickBot="1" x14ac:dyDescent="0.3">
      <c r="A23" s="799"/>
      <c r="B23" s="801" t="s">
        <v>85</v>
      </c>
      <c r="C23" s="802" t="s">
        <v>86</v>
      </c>
      <c r="D23" s="802" t="s">
        <v>87</v>
      </c>
      <c r="E23" s="802" t="s">
        <v>88</v>
      </c>
      <c r="F23" s="802" t="s">
        <v>89</v>
      </c>
      <c r="G23" s="802" t="s">
        <v>90</v>
      </c>
      <c r="H23" s="802" t="s">
        <v>91</v>
      </c>
      <c r="I23" s="802" t="s">
        <v>92</v>
      </c>
      <c r="J23" s="802" t="s">
        <v>93</v>
      </c>
      <c r="K23" s="802" t="s">
        <v>94</v>
      </c>
      <c r="L23" s="802" t="s">
        <v>95</v>
      </c>
      <c r="M23" s="802" t="s">
        <v>96</v>
      </c>
      <c r="N23" s="802" t="s">
        <v>97</v>
      </c>
      <c r="O23" s="802" t="s">
        <v>98</v>
      </c>
      <c r="P23" s="804" t="s">
        <v>99</v>
      </c>
      <c r="Q23" s="83" t="s">
        <v>100</v>
      </c>
      <c r="R23" s="811" t="s">
        <v>101</v>
      </c>
    </row>
    <row r="24" spans="1:19" s="217" customFormat="1" hidden="1" x14ac:dyDescent="0.25">
      <c r="A24" s="183" t="s">
        <v>189</v>
      </c>
      <c r="B24" s="404">
        <v>12</v>
      </c>
      <c r="C24" s="405">
        <v>79</v>
      </c>
      <c r="D24" s="405">
        <v>48</v>
      </c>
      <c r="E24" s="405">
        <v>20</v>
      </c>
      <c r="F24" s="405">
        <v>15</v>
      </c>
      <c r="G24" s="405">
        <v>0</v>
      </c>
      <c r="H24" s="405">
        <v>5</v>
      </c>
      <c r="I24" s="406">
        <v>1577</v>
      </c>
      <c r="J24" s="405">
        <v>162</v>
      </c>
      <c r="K24" s="405">
        <v>5</v>
      </c>
      <c r="L24" s="405">
        <v>603</v>
      </c>
      <c r="M24" s="405">
        <v>306</v>
      </c>
      <c r="N24" s="405">
        <v>4</v>
      </c>
      <c r="O24" s="405">
        <v>55</v>
      </c>
      <c r="P24" s="805">
        <v>37</v>
      </c>
      <c r="Q24" s="816">
        <v>2928</v>
      </c>
      <c r="R24" s="812">
        <f>SUM(Q24/Q28)</f>
        <v>0.99557973478408701</v>
      </c>
    </row>
    <row r="25" spans="1:19" s="217" customFormat="1" hidden="1" x14ac:dyDescent="0.25">
      <c r="A25" s="184" t="s">
        <v>190</v>
      </c>
      <c r="B25" s="408">
        <v>0</v>
      </c>
      <c r="C25" s="409">
        <v>0</v>
      </c>
      <c r="D25" s="409">
        <v>0</v>
      </c>
      <c r="E25" s="409">
        <v>0</v>
      </c>
      <c r="F25" s="409">
        <v>0</v>
      </c>
      <c r="G25" s="409">
        <v>0</v>
      </c>
      <c r="H25" s="409">
        <v>0</v>
      </c>
      <c r="I25" s="410">
        <v>3</v>
      </c>
      <c r="J25" s="409">
        <v>0</v>
      </c>
      <c r="K25" s="409">
        <v>0</v>
      </c>
      <c r="L25" s="409">
        <v>8</v>
      </c>
      <c r="M25" s="409">
        <v>0</v>
      </c>
      <c r="N25" s="409">
        <v>0</v>
      </c>
      <c r="O25" s="409">
        <v>0</v>
      </c>
      <c r="P25" s="806">
        <v>0</v>
      </c>
      <c r="Q25" s="817">
        <v>11</v>
      </c>
      <c r="R25" s="813">
        <f>SUM(Q25/Q28)</f>
        <v>3.7402244134648079E-3</v>
      </c>
    </row>
    <row r="26" spans="1:19" s="217" customFormat="1" ht="25.5" hidden="1" x14ac:dyDescent="0.25">
      <c r="A26" s="184" t="s">
        <v>285</v>
      </c>
      <c r="B26" s="543">
        <v>0</v>
      </c>
      <c r="C26" s="544">
        <v>0</v>
      </c>
      <c r="D26" s="544">
        <v>0</v>
      </c>
      <c r="E26" s="544">
        <v>0</v>
      </c>
      <c r="F26" s="544">
        <v>0</v>
      </c>
      <c r="G26" s="544">
        <v>0</v>
      </c>
      <c r="H26" s="544">
        <v>0</v>
      </c>
      <c r="I26" s="544">
        <v>0</v>
      </c>
      <c r="J26" s="544">
        <v>0</v>
      </c>
      <c r="K26" s="544">
        <v>0</v>
      </c>
      <c r="L26" s="544">
        <v>0</v>
      </c>
      <c r="M26" s="544">
        <v>0</v>
      </c>
      <c r="N26" s="544">
        <v>0</v>
      </c>
      <c r="O26" s="544">
        <v>0</v>
      </c>
      <c r="P26" s="807">
        <v>0</v>
      </c>
      <c r="Q26" s="817">
        <v>0</v>
      </c>
      <c r="R26" s="813">
        <f>SUM(Q26/Q28)</f>
        <v>0</v>
      </c>
    </row>
    <row r="27" spans="1:19" s="217" customFormat="1" ht="15.75" hidden="1" thickBot="1" x14ac:dyDescent="0.3">
      <c r="A27" s="185" t="s">
        <v>191</v>
      </c>
      <c r="B27" s="545">
        <v>0</v>
      </c>
      <c r="C27" s="546">
        <v>0</v>
      </c>
      <c r="D27" s="546">
        <v>0</v>
      </c>
      <c r="E27" s="546">
        <v>0</v>
      </c>
      <c r="F27" s="546">
        <v>0</v>
      </c>
      <c r="G27" s="546">
        <v>0</v>
      </c>
      <c r="H27" s="546">
        <v>0</v>
      </c>
      <c r="I27" s="472">
        <v>2</v>
      </c>
      <c r="J27" s="546">
        <v>0</v>
      </c>
      <c r="K27" s="546">
        <v>0</v>
      </c>
      <c r="L27" s="546">
        <v>0</v>
      </c>
      <c r="M27" s="546">
        <v>0</v>
      </c>
      <c r="N27" s="546">
        <v>0</v>
      </c>
      <c r="O27" s="546">
        <v>0</v>
      </c>
      <c r="P27" s="808">
        <v>0</v>
      </c>
      <c r="Q27" s="818">
        <v>2</v>
      </c>
      <c r="R27" s="814">
        <f>SUM(Q27/Q28)</f>
        <v>6.8004080244814691E-4</v>
      </c>
    </row>
    <row r="28" spans="1:19" s="217" customFormat="1" ht="16.5" hidden="1" thickTop="1" thickBot="1" x14ac:dyDescent="0.3">
      <c r="A28" s="186" t="s">
        <v>31</v>
      </c>
      <c r="B28" s="238">
        <f t="shared" ref="B28:P28" si="4">SUM(B24:B27)</f>
        <v>12</v>
      </c>
      <c r="C28" s="258">
        <f t="shared" si="4"/>
        <v>79</v>
      </c>
      <c r="D28" s="258">
        <f t="shared" si="4"/>
        <v>48</v>
      </c>
      <c r="E28" s="258">
        <f t="shared" si="4"/>
        <v>20</v>
      </c>
      <c r="F28" s="258">
        <f t="shared" si="4"/>
        <v>15</v>
      </c>
      <c r="G28" s="258">
        <f t="shared" si="4"/>
        <v>0</v>
      </c>
      <c r="H28" s="258">
        <f t="shared" si="4"/>
        <v>5</v>
      </c>
      <c r="I28" s="258">
        <f t="shared" si="4"/>
        <v>1582</v>
      </c>
      <c r="J28" s="258">
        <f t="shared" si="4"/>
        <v>162</v>
      </c>
      <c r="K28" s="258">
        <f t="shared" si="4"/>
        <v>5</v>
      </c>
      <c r="L28" s="258">
        <f t="shared" si="4"/>
        <v>611</v>
      </c>
      <c r="M28" s="258">
        <f t="shared" si="4"/>
        <v>306</v>
      </c>
      <c r="N28" s="258">
        <f t="shared" si="4"/>
        <v>4</v>
      </c>
      <c r="O28" s="258">
        <f t="shared" si="4"/>
        <v>55</v>
      </c>
      <c r="P28" s="809">
        <f t="shared" si="4"/>
        <v>37</v>
      </c>
      <c r="Q28" s="819">
        <f>SUM(B28:P28)</f>
        <v>2941</v>
      </c>
      <c r="R28" s="369">
        <f>SUM(Q28/Q28)</f>
        <v>1</v>
      </c>
    </row>
    <row r="29" spans="1:19" s="217" customFormat="1" ht="15.75" hidden="1" thickBot="1" x14ac:dyDescent="0.3">
      <c r="A29" s="100" t="s">
        <v>139</v>
      </c>
      <c r="B29" s="291">
        <f>SUM(B28/Q28)</f>
        <v>4.0802448146888817E-3</v>
      </c>
      <c r="C29" s="292">
        <f>SUM(C28/Q28)</f>
        <v>2.6861611696701801E-2</v>
      </c>
      <c r="D29" s="292">
        <f>SUM(D28/Q28)</f>
        <v>1.6320979258755527E-2</v>
      </c>
      <c r="E29" s="292">
        <f>SUM(E28/Q28)</f>
        <v>6.8004080244814689E-3</v>
      </c>
      <c r="F29" s="292">
        <f>SUM(F28/Q28)</f>
        <v>5.1003060183611015E-3</v>
      </c>
      <c r="G29" s="292">
        <f>SUM(G28/Q28)</f>
        <v>0</v>
      </c>
      <c r="H29" s="292">
        <f>SUM(H28/Q28)</f>
        <v>1.7001020061203672E-3</v>
      </c>
      <c r="I29" s="292">
        <f>SUM(I28/Q28)</f>
        <v>0.53791227473648418</v>
      </c>
      <c r="J29" s="292">
        <f>SUM(J28/Q28)</f>
        <v>5.5083304998299901E-2</v>
      </c>
      <c r="K29" s="292">
        <f>SUM(K28/Q28)</f>
        <v>1.7001020061203672E-3</v>
      </c>
      <c r="L29" s="292">
        <f>SUM(L28/Q28)</f>
        <v>0.20775246514790888</v>
      </c>
      <c r="M29" s="292">
        <f>SUM(M28/Q28)</f>
        <v>0.10404624277456648</v>
      </c>
      <c r="N29" s="292">
        <f>SUM(N28/Q28)</f>
        <v>1.3600816048962938E-3</v>
      </c>
      <c r="O29" s="292">
        <f>SUM(O28/Q28)</f>
        <v>1.8701122067324039E-2</v>
      </c>
      <c r="P29" s="810">
        <f>SUM(P28/Q28)</f>
        <v>1.2580754845290717E-2</v>
      </c>
      <c r="Q29" s="820">
        <f>SUM(Q28/Q28)</f>
        <v>1</v>
      </c>
      <c r="R29" s="815"/>
    </row>
    <row r="30" spans="1:19" hidden="1" x14ac:dyDescent="0.25"/>
  </sheetData>
  <sheetProtection algorithmName="SHA-512" hashValue="QW8XJBsMBYSOXTFtdlSL63oR41nynhc4ecWW496+BVXBuGKSwDT2DSd1VtBFWkzbqRgiko5s3EwVBHDEOYTUSw==" saltValue="huhA/2o5spUo3lkY6Bdq0Q==" spinCount="100000" sheet="1" objects="1" scenarios="1"/>
  <mergeCells count="5">
    <mergeCell ref="A22:R22"/>
    <mergeCell ref="A2:R2"/>
    <mergeCell ref="A3:R3"/>
    <mergeCell ref="A12:R12"/>
    <mergeCell ref="A21:R21"/>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1, 2018 - December 31, 2018</oddHeader>
    <oddFooter xml:space="preserve">&amp;CPage &amp;P
</oddFooter>
  </headerFooter>
  <ignoredErrors>
    <ignoredError sqref="Q1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04"/>
  <sheetViews>
    <sheetView view="pageLayout" zoomScaleNormal="100" workbookViewId="0">
      <selection activeCell="A52" sqref="A52:E52"/>
    </sheetView>
  </sheetViews>
  <sheetFormatPr defaultRowHeight="15" x14ac:dyDescent="0.25"/>
  <cols>
    <col min="1" max="5" width="18.28515625" customWidth="1"/>
  </cols>
  <sheetData>
    <row r="1" spans="1:5" s="217" customFormat="1" ht="10.5" customHeight="1" thickBot="1" x14ac:dyDescent="0.3"/>
    <row r="2" spans="1:5" s="217" customFormat="1" ht="18.75" hidden="1" customHeight="1" thickBot="1" x14ac:dyDescent="0.35">
      <c r="A2" s="1166" t="s">
        <v>170</v>
      </c>
      <c r="B2" s="1167"/>
      <c r="C2" s="1167"/>
      <c r="D2" s="1167"/>
      <c r="E2" s="1168"/>
    </row>
    <row r="3" spans="1:5" s="217" customFormat="1" ht="18.75" hidden="1" customHeight="1" thickBot="1" x14ac:dyDescent="0.3">
      <c r="A3" s="1285" t="s">
        <v>563</v>
      </c>
      <c r="B3" s="1286"/>
      <c r="C3" s="1286"/>
      <c r="D3" s="1286"/>
      <c r="E3" s="1287"/>
    </row>
    <row r="4" spans="1:5" s="217" customFormat="1" ht="18.75" hidden="1" customHeight="1" thickBot="1" x14ac:dyDescent="0.3">
      <c r="A4" s="330"/>
      <c r="B4" s="1288" t="s">
        <v>168</v>
      </c>
      <c r="C4" s="1289"/>
      <c r="D4" s="1288" t="s">
        <v>169</v>
      </c>
      <c r="E4" s="1289"/>
    </row>
    <row r="5" spans="1:5" s="217" customFormat="1" ht="18.75" hidden="1" customHeight="1" thickBot="1" x14ac:dyDescent="0.3">
      <c r="A5" s="149"/>
      <c r="B5" s="192" t="s">
        <v>149</v>
      </c>
      <c r="C5" s="191" t="s">
        <v>134</v>
      </c>
      <c r="D5" s="192" t="s">
        <v>149</v>
      </c>
      <c r="E5" s="191" t="s">
        <v>134</v>
      </c>
    </row>
    <row r="6" spans="1:5" s="217" customFormat="1" ht="18.75" hidden="1" customHeight="1" thickBot="1" x14ac:dyDescent="0.3">
      <c r="A6" s="1119" t="s">
        <v>503</v>
      </c>
      <c r="B6" s="1127"/>
      <c r="C6" s="1127"/>
      <c r="D6" s="1127"/>
      <c r="E6" s="1123"/>
    </row>
    <row r="7" spans="1:5" s="217" customFormat="1" ht="18.75" hidden="1" customHeight="1" x14ac:dyDescent="0.25">
      <c r="A7" s="102" t="s">
        <v>419</v>
      </c>
      <c r="B7" s="447"/>
      <c r="C7" s="361" t="e">
        <f>SUM(B7/B15)</f>
        <v>#DIV/0!</v>
      </c>
      <c r="D7" s="447"/>
      <c r="E7" s="361" t="e">
        <f>SUM(D7/D15)</f>
        <v>#DIV/0!</v>
      </c>
    </row>
    <row r="8" spans="1:5" s="217" customFormat="1" ht="18.75" hidden="1" customHeight="1" x14ac:dyDescent="0.25">
      <c r="A8" s="103" t="s">
        <v>420</v>
      </c>
      <c r="B8" s="886"/>
      <c r="C8" s="362" t="e">
        <f>SUM(B8/B15)</f>
        <v>#DIV/0!</v>
      </c>
      <c r="D8" s="886"/>
      <c r="E8" s="362" t="e">
        <f>SUM(D8/D15)</f>
        <v>#DIV/0!</v>
      </c>
    </row>
    <row r="9" spans="1:5" s="217" customFormat="1" ht="18.75" hidden="1" customHeight="1" x14ac:dyDescent="0.25">
      <c r="A9" s="103" t="s">
        <v>354</v>
      </c>
      <c r="B9" s="886"/>
      <c r="C9" s="362" t="e">
        <f>SUM(B9/B15)</f>
        <v>#DIV/0!</v>
      </c>
      <c r="D9" s="886"/>
      <c r="E9" s="362" t="e">
        <f>SUM(D9/D15)</f>
        <v>#DIV/0!</v>
      </c>
    </row>
    <row r="10" spans="1:5" s="217" customFormat="1" ht="18.75" hidden="1" customHeight="1" x14ac:dyDescent="0.25">
      <c r="A10" s="103" t="s">
        <v>355</v>
      </c>
      <c r="B10" s="886"/>
      <c r="C10" s="362" t="e">
        <f>SUM(B10/B15)</f>
        <v>#DIV/0!</v>
      </c>
      <c r="D10" s="886"/>
      <c r="E10" s="362" t="e">
        <f>SUM(D10/D16)</f>
        <v>#DIV/0!</v>
      </c>
    </row>
    <row r="11" spans="1:5" s="217" customFormat="1" ht="18.75" hidden="1" customHeight="1" x14ac:dyDescent="0.25">
      <c r="A11" s="103" t="s">
        <v>356</v>
      </c>
      <c r="B11" s="886"/>
      <c r="C11" s="362" t="e">
        <f>SUM(B11/B15)</f>
        <v>#DIV/0!</v>
      </c>
      <c r="D11" s="886"/>
      <c r="E11" s="362" t="e">
        <f>SUM(D11/D15)</f>
        <v>#DIV/0!</v>
      </c>
    </row>
    <row r="12" spans="1:5" s="217" customFormat="1" ht="18.75" hidden="1" customHeight="1" x14ac:dyDescent="0.25">
      <c r="A12" s="103" t="s">
        <v>131</v>
      </c>
      <c r="B12" s="886"/>
      <c r="C12" s="362" t="e">
        <f>SUM(B12/B15)</f>
        <v>#DIV/0!</v>
      </c>
      <c r="D12" s="886"/>
      <c r="E12" s="362" t="e">
        <f>SUM(D12/D15)</f>
        <v>#DIV/0!</v>
      </c>
    </row>
    <row r="13" spans="1:5" s="217" customFormat="1" ht="18.75" hidden="1" customHeight="1" x14ac:dyDescent="0.25">
      <c r="A13" s="103" t="s">
        <v>132</v>
      </c>
      <c r="B13" s="886"/>
      <c r="C13" s="362" t="e">
        <f>SUM(B13/B15)</f>
        <v>#DIV/0!</v>
      </c>
      <c r="D13" s="886"/>
      <c r="E13" s="362" t="e">
        <f>SUM(D13/D15)</f>
        <v>#DIV/0!</v>
      </c>
    </row>
    <row r="14" spans="1:5" s="217" customFormat="1" ht="18.75" hidden="1" customHeight="1" thickBot="1" x14ac:dyDescent="0.3">
      <c r="A14" s="104" t="s">
        <v>124</v>
      </c>
      <c r="B14" s="386"/>
      <c r="C14" s="363" t="e">
        <f>SUM(B14/B15)</f>
        <v>#DIV/0!</v>
      </c>
      <c r="D14" s="386"/>
      <c r="E14" s="363" t="e">
        <f>SUM(D14/D15)</f>
        <v>#DIV/0!</v>
      </c>
    </row>
    <row r="15" spans="1:5" s="217" customFormat="1" ht="18.75" hidden="1" customHeight="1" thickTop="1" thickBot="1" x14ac:dyDescent="0.3">
      <c r="A15" s="38" t="s">
        <v>171</v>
      </c>
      <c r="B15" s="448">
        <f>SUM(B7:B14)</f>
        <v>0</v>
      </c>
      <c r="C15" s="228" t="e">
        <f>SUM(B15/B15)</f>
        <v>#DIV/0!</v>
      </c>
      <c r="D15" s="448">
        <f>SUM(D7:D14)</f>
        <v>0</v>
      </c>
      <c r="E15" s="228" t="e">
        <f>SUM(E7:E14)</f>
        <v>#DIV/0!</v>
      </c>
    </row>
    <row r="16" spans="1:5" s="37" customFormat="1" ht="18.75" hidden="1" customHeight="1" thickBot="1" x14ac:dyDescent="0.25">
      <c r="A16" s="1119" t="s">
        <v>504</v>
      </c>
      <c r="B16" s="1127"/>
      <c r="C16" s="1127"/>
      <c r="D16" s="1127"/>
      <c r="E16" s="1123"/>
    </row>
    <row r="17" spans="1:5" s="217" customFormat="1" ht="18.75" hidden="1" customHeight="1" x14ac:dyDescent="0.25">
      <c r="A17" s="102" t="s">
        <v>125</v>
      </c>
      <c r="B17" s="447"/>
      <c r="C17" s="364" t="e">
        <f>SUM(B17/B23)</f>
        <v>#DIV/0!</v>
      </c>
      <c r="D17" s="447"/>
      <c r="E17" s="364" t="e">
        <f>SUM(D17/D23)</f>
        <v>#DIV/0!</v>
      </c>
    </row>
    <row r="18" spans="1:5" s="217" customFormat="1" ht="18.75" hidden="1" customHeight="1" x14ac:dyDescent="0.25">
      <c r="A18" s="103" t="s">
        <v>126</v>
      </c>
      <c r="B18" s="886"/>
      <c r="C18" s="365" t="e">
        <f>SUM(B18/B23)</f>
        <v>#DIV/0!</v>
      </c>
      <c r="D18" s="886"/>
      <c r="E18" s="365" t="e">
        <f>SUM(D18/D23)</f>
        <v>#DIV/0!</v>
      </c>
    </row>
    <row r="19" spans="1:5" s="217" customFormat="1" ht="18.75" hidden="1" customHeight="1" x14ac:dyDescent="0.25">
      <c r="A19" s="103" t="s">
        <v>127</v>
      </c>
      <c r="B19" s="886"/>
      <c r="C19" s="365" t="e">
        <f>SUM(B19/B23)</f>
        <v>#DIV/0!</v>
      </c>
      <c r="D19" s="886"/>
      <c r="E19" s="365" t="e">
        <f>SUM(D19/D23)</f>
        <v>#DIV/0!</v>
      </c>
    </row>
    <row r="20" spans="1:5" s="217" customFormat="1" ht="18.75" hidden="1" customHeight="1" x14ac:dyDescent="0.25">
      <c r="A20" s="103" t="s">
        <v>128</v>
      </c>
      <c r="B20" s="886"/>
      <c r="C20" s="365" t="e">
        <f>SUM(B20/B23)</f>
        <v>#DIV/0!</v>
      </c>
      <c r="D20" s="886"/>
      <c r="E20" s="365" t="e">
        <f>SUM(D20/D24)</f>
        <v>#DIV/0!</v>
      </c>
    </row>
    <row r="21" spans="1:5" s="217" customFormat="1" ht="18.75" hidden="1" customHeight="1" x14ac:dyDescent="0.25">
      <c r="A21" s="103" t="s">
        <v>129</v>
      </c>
      <c r="B21" s="886"/>
      <c r="C21" s="365" t="e">
        <f>SUM(B21/B23)</f>
        <v>#DIV/0!</v>
      </c>
      <c r="D21" s="886"/>
      <c r="E21" s="365" t="e">
        <f>SUM(D21/D23)</f>
        <v>#DIV/0!</v>
      </c>
    </row>
    <row r="22" spans="1:5" s="217" customFormat="1" ht="18.75" hidden="1" customHeight="1" thickBot="1" x14ac:dyDescent="0.3">
      <c r="A22" s="121" t="s">
        <v>130</v>
      </c>
      <c r="B22" s="386"/>
      <c r="C22" s="366" t="e">
        <f>SUM(B22/B23)</f>
        <v>#DIV/0!</v>
      </c>
      <c r="D22" s="386"/>
      <c r="E22" s="366" t="e">
        <f>SUM(D22/D23)</f>
        <v>#DIV/0!</v>
      </c>
    </row>
    <row r="23" spans="1:5" s="217" customFormat="1" ht="18.75" hidden="1" customHeight="1" thickTop="1" thickBot="1" x14ac:dyDescent="0.3">
      <c r="A23" s="136" t="s">
        <v>173</v>
      </c>
      <c r="B23" s="135">
        <f>SUM(B17:B22)</f>
        <v>0</v>
      </c>
      <c r="C23" s="824" t="e">
        <f>SUM(B23/B23)</f>
        <v>#DIV/0!</v>
      </c>
      <c r="D23" s="135">
        <f>SUM(D17:D22)</f>
        <v>0</v>
      </c>
      <c r="E23" s="824" t="e">
        <f>SUM(E17:E22)</f>
        <v>#DIV/0!</v>
      </c>
    </row>
    <row r="24" spans="1:5" s="37" customFormat="1" ht="18.75" hidden="1" customHeight="1" thickBot="1" x14ac:dyDescent="0.25">
      <c r="A24" s="1119" t="s">
        <v>505</v>
      </c>
      <c r="B24" s="1127"/>
      <c r="C24" s="1127"/>
      <c r="D24" s="1127"/>
      <c r="E24" s="1123"/>
    </row>
    <row r="25" spans="1:5" s="217" customFormat="1" ht="18.75" hidden="1" customHeight="1" thickBot="1" x14ac:dyDescent="0.3">
      <c r="A25" s="830" t="s">
        <v>361</v>
      </c>
      <c r="B25" s="1290" t="s">
        <v>425</v>
      </c>
      <c r="C25" s="1291"/>
      <c r="D25" s="1290" t="s">
        <v>425</v>
      </c>
      <c r="E25" s="1291"/>
    </row>
    <row r="26" spans="1:5" s="217" customFormat="1" ht="18.75" hidden="1" customHeight="1" thickBot="1" x14ac:dyDescent="0.3">
      <c r="A26" s="1119" t="s">
        <v>506</v>
      </c>
      <c r="B26" s="1127"/>
      <c r="C26" s="1127"/>
      <c r="D26" s="1127"/>
      <c r="E26" s="1123"/>
    </row>
    <row r="27" spans="1:5" s="217" customFormat="1" ht="18.75" hidden="1" customHeight="1" x14ac:dyDescent="0.25">
      <c r="A27" s="887" t="s">
        <v>174</v>
      </c>
      <c r="B27" s="882"/>
      <c r="C27" s="368" t="e">
        <f>SUM(B27/B30)</f>
        <v>#DIV/0!</v>
      </c>
      <c r="D27" s="882"/>
      <c r="E27" s="368" t="e">
        <f>SUM(D27/D30)</f>
        <v>#DIV/0!</v>
      </c>
    </row>
    <row r="28" spans="1:5" s="217" customFormat="1" ht="18.75" hidden="1" customHeight="1" x14ac:dyDescent="0.25">
      <c r="A28" s="106" t="s">
        <v>175</v>
      </c>
      <c r="B28" s="886"/>
      <c r="C28" s="362" t="e">
        <f>SUM(B28/B30)</f>
        <v>#DIV/0!</v>
      </c>
      <c r="D28" s="886"/>
      <c r="E28" s="362" t="e">
        <f>SUM(D28/D30)</f>
        <v>#DIV/0!</v>
      </c>
    </row>
    <row r="29" spans="1:5" s="217" customFormat="1" ht="18.75" hidden="1" customHeight="1" thickBot="1" x14ac:dyDescent="0.3">
      <c r="A29" s="104" t="s">
        <v>176</v>
      </c>
      <c r="B29" s="386"/>
      <c r="C29" s="366" t="e">
        <f>SUM(B29/B30)</f>
        <v>#DIV/0!</v>
      </c>
      <c r="D29" s="386"/>
      <c r="E29" s="366" t="e">
        <f>SUM(D29/D30)</f>
        <v>#DIV/0!</v>
      </c>
    </row>
    <row r="30" spans="1:5" s="217" customFormat="1" ht="18.75" hidden="1" customHeight="1" thickTop="1" thickBot="1" x14ac:dyDescent="0.3">
      <c r="A30" s="134" t="s">
        <v>31</v>
      </c>
      <c r="B30" s="229">
        <f>SUM(B27:B29)</f>
        <v>0</v>
      </c>
      <c r="C30" s="824" t="e">
        <f>SUM(C27:C29)</f>
        <v>#DIV/0!</v>
      </c>
      <c r="D30" s="229">
        <f>SUM(D27:D29)</f>
        <v>0</v>
      </c>
      <c r="E30" s="824" t="e">
        <f>SUM(E27:E29)</f>
        <v>#DIV/0!</v>
      </c>
    </row>
    <row r="31" spans="1:5" s="217" customFormat="1" ht="18.75" hidden="1" customHeight="1" thickBot="1" x14ac:dyDescent="0.3">
      <c r="A31" s="1119" t="s">
        <v>507</v>
      </c>
      <c r="B31" s="1127"/>
      <c r="C31" s="1127"/>
      <c r="D31" s="1127"/>
      <c r="E31" s="1123"/>
    </row>
    <row r="32" spans="1:5" s="217" customFormat="1" ht="18.75" hidden="1" customHeight="1" x14ac:dyDescent="0.25">
      <c r="A32" s="887" t="s">
        <v>177</v>
      </c>
      <c r="B32" s="882"/>
      <c r="C32" s="364" t="e">
        <f>SUM(B32/B39)</f>
        <v>#DIV/0!</v>
      </c>
      <c r="D32" s="902"/>
      <c r="E32" s="828"/>
    </row>
    <row r="33" spans="1:5" s="217" customFormat="1" ht="18.75" hidden="1" customHeight="1" x14ac:dyDescent="0.25">
      <c r="A33" s="103" t="s">
        <v>178</v>
      </c>
      <c r="B33" s="886"/>
      <c r="C33" s="365" t="e">
        <f>SUM(B33/B39)</f>
        <v>#DIV/0!</v>
      </c>
      <c r="D33" s="903"/>
      <c r="E33" s="466"/>
    </row>
    <row r="34" spans="1:5" s="217" customFormat="1" ht="18.75" hidden="1" customHeight="1" x14ac:dyDescent="0.25">
      <c r="A34" s="103" t="s">
        <v>179</v>
      </c>
      <c r="B34" s="886"/>
      <c r="C34" s="365" t="e">
        <f>SUM(B34/B39)</f>
        <v>#DIV/0!</v>
      </c>
      <c r="D34" s="903"/>
      <c r="E34" s="466"/>
    </row>
    <row r="35" spans="1:5" s="217" customFormat="1" ht="18.75" hidden="1" customHeight="1" x14ac:dyDescent="0.25">
      <c r="A35" s="103" t="s">
        <v>180</v>
      </c>
      <c r="B35" s="886"/>
      <c r="C35" s="365" t="e">
        <f>SUM(B35/B39)</f>
        <v>#DIV/0!</v>
      </c>
      <c r="D35" s="903"/>
      <c r="E35" s="466"/>
    </row>
    <row r="36" spans="1:5" s="217" customFormat="1" ht="18.75" hidden="1" customHeight="1" x14ac:dyDescent="0.25">
      <c r="A36" s="103" t="s">
        <v>359</v>
      </c>
      <c r="B36" s="886"/>
      <c r="C36" s="365" t="e">
        <f>SUM(B36/B39)</f>
        <v>#DIV/0!</v>
      </c>
      <c r="D36" s="903"/>
      <c r="E36" s="466"/>
    </row>
    <row r="37" spans="1:5" s="217" customFormat="1" ht="18.75" hidden="1" customHeight="1" x14ac:dyDescent="0.25">
      <c r="A37" s="103" t="s">
        <v>360</v>
      </c>
      <c r="B37" s="886"/>
      <c r="C37" s="365" t="e">
        <f>SUM(B37/B39)</f>
        <v>#DIV/0!</v>
      </c>
      <c r="D37" s="903"/>
      <c r="E37" s="466"/>
    </row>
    <row r="38" spans="1:5" s="217" customFormat="1" ht="18.75" hidden="1" customHeight="1" thickBot="1" x14ac:dyDescent="0.3">
      <c r="A38" s="121" t="s">
        <v>181</v>
      </c>
      <c r="B38" s="386"/>
      <c r="C38" s="366" t="e">
        <f>SUM(B38/B39)</f>
        <v>#DIV/0!</v>
      </c>
      <c r="D38" s="903"/>
      <c r="E38" s="466"/>
    </row>
    <row r="39" spans="1:5" s="217" customFormat="1" ht="18.75" hidden="1" customHeight="1" thickTop="1" thickBot="1" x14ac:dyDescent="0.3">
      <c r="A39" s="136" t="s">
        <v>31</v>
      </c>
      <c r="B39" s="229">
        <f>SUM(B32:B38)</f>
        <v>0</v>
      </c>
      <c r="C39" s="905" t="e">
        <f>SUM(B39/B39)</f>
        <v>#DIV/0!</v>
      </c>
      <c r="D39" s="904"/>
      <c r="E39" s="825"/>
    </row>
    <row r="40" spans="1:5" s="217" customFormat="1" ht="18.75" hidden="1" customHeight="1" thickBot="1" x14ac:dyDescent="0.3">
      <c r="A40" s="1119" t="s">
        <v>508</v>
      </c>
      <c r="B40" s="1127"/>
      <c r="C40" s="1127"/>
      <c r="D40" s="1127"/>
      <c r="E40" s="1123"/>
    </row>
    <row r="41" spans="1:5" s="217" customFormat="1" ht="18.75" hidden="1" customHeight="1" x14ac:dyDescent="0.25">
      <c r="A41" s="887" t="s">
        <v>182</v>
      </c>
      <c r="B41" s="882"/>
      <c r="C41" s="364" t="e">
        <f>SUM(B41/B43)</f>
        <v>#DIV/0!</v>
      </c>
      <c r="D41" s="902"/>
      <c r="E41" s="828"/>
    </row>
    <row r="42" spans="1:5" s="217" customFormat="1" ht="18.75" hidden="1" customHeight="1" x14ac:dyDescent="0.25">
      <c r="A42" s="103" t="s">
        <v>183</v>
      </c>
      <c r="B42" s="886"/>
      <c r="C42" s="365" t="e">
        <f>SUM(B42/B44)</f>
        <v>#DIV/0!</v>
      </c>
      <c r="D42" s="466"/>
      <c r="E42" s="466"/>
    </row>
    <row r="43" spans="1:5" s="217" customFormat="1" ht="18.75" hidden="1" customHeight="1" x14ac:dyDescent="0.25">
      <c r="A43" s="103" t="s">
        <v>184</v>
      </c>
      <c r="B43" s="886"/>
      <c r="C43" s="365" t="e">
        <f>SUM(B43/B45)</f>
        <v>#DIV/0!</v>
      </c>
      <c r="D43" s="466"/>
      <c r="E43" s="466"/>
    </row>
    <row r="44" spans="1:5" s="217" customFormat="1" ht="18.75" hidden="1" customHeight="1" thickBot="1" x14ac:dyDescent="0.3">
      <c r="A44" s="121" t="s">
        <v>185</v>
      </c>
      <c r="B44" s="386"/>
      <c r="C44" s="366" t="e">
        <f>SUM(B44/B45)</f>
        <v>#DIV/0!</v>
      </c>
      <c r="D44" s="466"/>
      <c r="E44" s="466"/>
    </row>
    <row r="45" spans="1:5" s="217" customFormat="1" ht="18.75" hidden="1" customHeight="1" thickTop="1" thickBot="1" x14ac:dyDescent="0.3">
      <c r="A45" s="136" t="s">
        <v>31</v>
      </c>
      <c r="B45" s="229">
        <f>SUM(B41:B44)</f>
        <v>0</v>
      </c>
      <c r="C45" s="824" t="e">
        <f>SUM(B45/B45)</f>
        <v>#DIV/0!</v>
      </c>
      <c r="D45" s="825"/>
      <c r="E45" s="825"/>
    </row>
    <row r="46" spans="1:5" s="217" customFormat="1" ht="18.75" hidden="1" customHeight="1" thickBot="1" x14ac:dyDescent="0.3">
      <c r="A46" s="1119" t="s">
        <v>509</v>
      </c>
      <c r="B46" s="1127"/>
      <c r="C46" s="1127"/>
      <c r="D46" s="1127"/>
      <c r="E46" s="1123"/>
    </row>
    <row r="47" spans="1:5" s="217" customFormat="1" ht="18.75" hidden="1" customHeight="1" x14ac:dyDescent="0.25">
      <c r="A47" s="887" t="s">
        <v>186</v>
      </c>
      <c r="B47" s="882"/>
      <c r="C47" s="827" t="e">
        <f>SUM(B47/B50)</f>
        <v>#DIV/0!</v>
      </c>
      <c r="D47" s="828"/>
      <c r="E47" s="828"/>
    </row>
    <row r="48" spans="1:5" s="217" customFormat="1" ht="18.75" hidden="1" customHeight="1" x14ac:dyDescent="0.25">
      <c r="A48" s="103" t="s">
        <v>187</v>
      </c>
      <c r="B48" s="886"/>
      <c r="C48" s="827" t="e">
        <f>SUM(B48/B51)</f>
        <v>#DIV/0!</v>
      </c>
      <c r="D48" s="466"/>
      <c r="E48" s="466"/>
    </row>
    <row r="49" spans="1:5" s="217" customFormat="1" ht="18.75" hidden="1" customHeight="1" thickBot="1" x14ac:dyDescent="0.3">
      <c r="A49" s="121" t="s">
        <v>188</v>
      </c>
      <c r="B49" s="386"/>
      <c r="C49" s="366" t="e">
        <f>SUM(B49/B50)</f>
        <v>#DIV/0!</v>
      </c>
      <c r="D49" s="466"/>
      <c r="E49" s="466"/>
    </row>
    <row r="50" spans="1:5" s="217" customFormat="1" ht="18.75" hidden="1" customHeight="1" thickTop="1" thickBot="1" x14ac:dyDescent="0.3">
      <c r="A50" s="39" t="s">
        <v>31</v>
      </c>
      <c r="B50" s="119">
        <f>SUM(B47:B49)</f>
        <v>0</v>
      </c>
      <c r="C50" s="367" t="e">
        <f>SUM(B50/B50)</f>
        <v>#DIV/0!</v>
      </c>
      <c r="D50" s="466"/>
      <c r="E50" s="466"/>
    </row>
    <row r="51" spans="1:5" s="217" customFormat="1" ht="18.75" hidden="1" customHeight="1" thickBot="1" x14ac:dyDescent="0.3"/>
    <row r="52" spans="1:5" s="217" customFormat="1" ht="18.75" customHeight="1" thickBot="1" x14ac:dyDescent="0.35">
      <c r="A52" s="1166" t="s">
        <v>170</v>
      </c>
      <c r="B52" s="1167"/>
      <c r="C52" s="1167"/>
      <c r="D52" s="1167"/>
      <c r="E52" s="1168"/>
    </row>
    <row r="53" spans="1:5" s="217" customFormat="1" ht="16.5" thickBot="1" x14ac:dyDescent="0.3">
      <c r="A53" s="1285" t="s">
        <v>549</v>
      </c>
      <c r="B53" s="1286"/>
      <c r="C53" s="1286"/>
      <c r="D53" s="1286"/>
      <c r="E53" s="1287"/>
    </row>
    <row r="54" spans="1:5" s="217" customFormat="1" ht="15.75" thickBot="1" x14ac:dyDescent="0.3">
      <c r="A54" s="330"/>
      <c r="B54" s="1288" t="s">
        <v>168</v>
      </c>
      <c r="C54" s="1289"/>
      <c r="D54" s="1288" t="s">
        <v>169</v>
      </c>
      <c r="E54" s="1289"/>
    </row>
    <row r="55" spans="1:5" s="217" customFormat="1" ht="15.75" thickBot="1" x14ac:dyDescent="0.3">
      <c r="A55" s="149"/>
      <c r="B55" s="192" t="s">
        <v>149</v>
      </c>
      <c r="C55" s="191" t="s">
        <v>134</v>
      </c>
      <c r="D55" s="192" t="s">
        <v>149</v>
      </c>
      <c r="E55" s="191" t="s">
        <v>134</v>
      </c>
    </row>
    <row r="56" spans="1:5" s="217" customFormat="1" ht="15.75" thickBot="1" x14ac:dyDescent="0.3">
      <c r="A56" s="1181" t="s">
        <v>503</v>
      </c>
      <c r="B56" s="1120"/>
      <c r="C56" s="1120"/>
      <c r="D56" s="1120"/>
      <c r="E56" s="1182"/>
    </row>
    <row r="57" spans="1:5" s="217" customFormat="1" x14ac:dyDescent="0.25">
      <c r="A57" s="102" t="s">
        <v>419</v>
      </c>
      <c r="B57" s="447">
        <v>205</v>
      </c>
      <c r="C57" s="361">
        <f>SUM(B57/B65)</f>
        <v>8.3029566626164439E-2</v>
      </c>
      <c r="D57" s="447">
        <v>152</v>
      </c>
      <c r="E57" s="361">
        <f>SUM(D57/D65)</f>
        <v>8.6070215175537937E-2</v>
      </c>
    </row>
    <row r="58" spans="1:5" s="217" customFormat="1" x14ac:dyDescent="0.25">
      <c r="A58" s="103" t="s">
        <v>420</v>
      </c>
      <c r="B58" s="886">
        <v>501</v>
      </c>
      <c r="C58" s="362">
        <v>0.20200000000000001</v>
      </c>
      <c r="D58" s="886">
        <v>285</v>
      </c>
      <c r="E58" s="362">
        <f>SUM(D58/D65)</f>
        <v>0.16138165345413363</v>
      </c>
    </row>
    <row r="59" spans="1:5" s="217" customFormat="1" x14ac:dyDescent="0.25">
      <c r="A59" s="103" t="s">
        <v>354</v>
      </c>
      <c r="B59" s="886">
        <v>533</v>
      </c>
      <c r="C59" s="362">
        <f>SUM(B59/B65)</f>
        <v>0.21587687322802754</v>
      </c>
      <c r="D59" s="886">
        <v>297</v>
      </c>
      <c r="E59" s="362">
        <f>SUM(D59/D65)</f>
        <v>0.16817667044167611</v>
      </c>
    </row>
    <row r="60" spans="1:5" s="217" customFormat="1" x14ac:dyDescent="0.25">
      <c r="A60" s="103" t="s">
        <v>355</v>
      </c>
      <c r="B60" s="886">
        <v>535</v>
      </c>
      <c r="C60" s="362">
        <f>SUM(B60/B65)</f>
        <v>0.21668691778047794</v>
      </c>
      <c r="D60" s="886">
        <v>372</v>
      </c>
      <c r="E60" s="362">
        <f>SUM(D60/D65)</f>
        <v>0.21064552661381652</v>
      </c>
    </row>
    <row r="61" spans="1:5" s="217" customFormat="1" x14ac:dyDescent="0.25">
      <c r="A61" s="103" t="s">
        <v>356</v>
      </c>
      <c r="B61" s="886">
        <v>357</v>
      </c>
      <c r="C61" s="362">
        <f>SUM(B61/B65)</f>
        <v>0.14459295261239369</v>
      </c>
      <c r="D61" s="886">
        <v>300</v>
      </c>
      <c r="E61" s="362">
        <f>SUM(D61/D65)</f>
        <v>0.16987542468856173</v>
      </c>
    </row>
    <row r="62" spans="1:5" s="217" customFormat="1" x14ac:dyDescent="0.25">
      <c r="A62" s="103" t="s">
        <v>131</v>
      </c>
      <c r="B62" s="886">
        <v>255</v>
      </c>
      <c r="C62" s="362">
        <f>SUM(B62/B65)</f>
        <v>0.10328068043742406</v>
      </c>
      <c r="D62" s="886">
        <v>274</v>
      </c>
      <c r="E62" s="362">
        <f>SUM(D62/D65)</f>
        <v>0.1551528878822197</v>
      </c>
    </row>
    <row r="63" spans="1:5" s="217" customFormat="1" x14ac:dyDescent="0.25">
      <c r="A63" s="103" t="s">
        <v>132</v>
      </c>
      <c r="B63" s="886">
        <v>83</v>
      </c>
      <c r="C63" s="362">
        <f>SUM(B63/B65)</f>
        <v>3.3616848926690965E-2</v>
      </c>
      <c r="D63" s="886">
        <v>83</v>
      </c>
      <c r="E63" s="362">
        <f>SUM(D63/D65)</f>
        <v>4.6998867497168743E-2</v>
      </c>
    </row>
    <row r="64" spans="1:5" s="217" customFormat="1" ht="15.75" thickBot="1" x14ac:dyDescent="0.3">
      <c r="A64" s="104" t="s">
        <v>124</v>
      </c>
      <c r="B64" s="386">
        <v>0</v>
      </c>
      <c r="C64" s="363">
        <f>SUM(B64/B65)</f>
        <v>0</v>
      </c>
      <c r="D64" s="386">
        <v>3</v>
      </c>
      <c r="E64" s="363">
        <f>SUM(D64/D65)</f>
        <v>1.6987542468856172E-3</v>
      </c>
    </row>
    <row r="65" spans="1:5" s="217" customFormat="1" ht="16.5" thickTop="1" thickBot="1" x14ac:dyDescent="0.3">
      <c r="A65" s="38" t="s">
        <v>171</v>
      </c>
      <c r="B65" s="448">
        <f>SUM(B57:B64)</f>
        <v>2469</v>
      </c>
      <c r="C65" s="228">
        <f>SUM(B65/B65)</f>
        <v>1</v>
      </c>
      <c r="D65" s="448">
        <f>SUM(D57:D64)</f>
        <v>1766</v>
      </c>
      <c r="E65" s="228">
        <f>SUM(E57:E64)</f>
        <v>1</v>
      </c>
    </row>
    <row r="66" spans="1:5" s="37" customFormat="1" ht="17.25" customHeight="1" thickBot="1" x14ac:dyDescent="0.25">
      <c r="A66" s="1278" t="s">
        <v>504</v>
      </c>
      <c r="B66" s="1121"/>
      <c r="C66" s="1121"/>
      <c r="D66" s="1121"/>
      <c r="E66" s="1279"/>
    </row>
    <row r="67" spans="1:5" s="217" customFormat="1" x14ac:dyDescent="0.25">
      <c r="A67" s="102" t="s">
        <v>125</v>
      </c>
      <c r="B67" s="447">
        <v>402</v>
      </c>
      <c r="C67" s="364">
        <f>SUM(B67/B73)</f>
        <v>0.16281895504252733</v>
      </c>
      <c r="D67" s="447">
        <v>330</v>
      </c>
      <c r="E67" s="364">
        <f>SUM(D67/D73)</f>
        <v>0.1868629671574179</v>
      </c>
    </row>
    <row r="68" spans="1:5" s="217" customFormat="1" x14ac:dyDescent="0.25">
      <c r="A68" s="103" t="s">
        <v>126</v>
      </c>
      <c r="B68" s="886">
        <v>199</v>
      </c>
      <c r="C68" s="365">
        <f>SUM(B68/B73)</f>
        <v>8.0599432968813278E-2</v>
      </c>
      <c r="D68" s="886">
        <v>153</v>
      </c>
      <c r="E68" s="365">
        <f>SUM(D68/D73)</f>
        <v>8.6636466591166472E-2</v>
      </c>
    </row>
    <row r="69" spans="1:5" s="217" customFormat="1" x14ac:dyDescent="0.25">
      <c r="A69" s="103" t="s">
        <v>127</v>
      </c>
      <c r="B69" s="886">
        <v>18</v>
      </c>
      <c r="C69" s="365">
        <f>SUM(B69/B73)</f>
        <v>7.2904009720534627E-3</v>
      </c>
      <c r="D69" s="886">
        <v>31</v>
      </c>
      <c r="E69" s="365">
        <f>SUM(D69/D73)</f>
        <v>1.7553793884484713E-2</v>
      </c>
    </row>
    <row r="70" spans="1:5" s="217" customFormat="1" x14ac:dyDescent="0.25">
      <c r="A70" s="103" t="s">
        <v>128</v>
      </c>
      <c r="B70" s="886">
        <v>830</v>
      </c>
      <c r="C70" s="365">
        <f>SUM(B70/B73)</f>
        <v>0.33616848926690968</v>
      </c>
      <c r="D70" s="886">
        <v>576</v>
      </c>
      <c r="E70" s="365">
        <f>SUM(D70/D73)</f>
        <v>0.32616081540203851</v>
      </c>
    </row>
    <row r="71" spans="1:5" s="217" customFormat="1" x14ac:dyDescent="0.25">
      <c r="A71" s="103" t="s">
        <v>368</v>
      </c>
      <c r="B71" s="886">
        <v>836</v>
      </c>
      <c r="C71" s="365">
        <v>0.33800000000000002</v>
      </c>
      <c r="D71" s="886">
        <v>592</v>
      </c>
      <c r="E71" s="365">
        <v>0.33400000000000002</v>
      </c>
    </row>
    <row r="72" spans="1:5" s="217" customFormat="1" ht="15.75" thickBot="1" x14ac:dyDescent="0.3">
      <c r="A72" s="121" t="s">
        <v>130</v>
      </c>
      <c r="B72" s="386">
        <v>184</v>
      </c>
      <c r="C72" s="366">
        <f>SUM(B72/B73)</f>
        <v>7.4524098825435398E-2</v>
      </c>
      <c r="D72" s="386">
        <v>84</v>
      </c>
      <c r="E72" s="366">
        <f>SUM(D72/D73)</f>
        <v>4.7565118912797279E-2</v>
      </c>
    </row>
    <row r="73" spans="1:5" s="217" customFormat="1" ht="16.5" thickTop="1" thickBot="1" x14ac:dyDescent="0.3">
      <c r="A73" s="136" t="s">
        <v>173</v>
      </c>
      <c r="B73" s="135">
        <f>SUM(B67:B72)</f>
        <v>2469</v>
      </c>
      <c r="C73" s="824">
        <f>SUM(B73/B73)</f>
        <v>1</v>
      </c>
      <c r="D73" s="135">
        <f>SUM(D67:D72)</f>
        <v>1766</v>
      </c>
      <c r="E73" s="824">
        <f>SUM(E67:E72)</f>
        <v>0.99877916194790495</v>
      </c>
    </row>
    <row r="74" spans="1:5" s="37" customFormat="1" ht="15.75" thickBot="1" x14ac:dyDescent="0.25">
      <c r="A74" s="1119" t="s">
        <v>505</v>
      </c>
      <c r="B74" s="1127"/>
      <c r="C74" s="1127"/>
      <c r="D74" s="1127"/>
      <c r="E74" s="1123"/>
    </row>
    <row r="75" spans="1:5" s="217" customFormat="1" ht="15.75" thickBot="1" x14ac:dyDescent="0.3">
      <c r="A75" s="830" t="s">
        <v>361</v>
      </c>
      <c r="B75" s="1290" t="s">
        <v>603</v>
      </c>
      <c r="C75" s="1291"/>
      <c r="D75" s="1290" t="s">
        <v>604</v>
      </c>
      <c r="E75" s="1291"/>
    </row>
    <row r="76" spans="1:5" s="217" customFormat="1" ht="15.75" thickBot="1" x14ac:dyDescent="0.3">
      <c r="A76" s="1119" t="s">
        <v>506</v>
      </c>
      <c r="B76" s="1127"/>
      <c r="C76" s="1127"/>
      <c r="D76" s="1127"/>
      <c r="E76" s="1123"/>
    </row>
    <row r="77" spans="1:5" s="217" customFormat="1" x14ac:dyDescent="0.25">
      <c r="A77" s="887" t="s">
        <v>174</v>
      </c>
      <c r="B77" s="882">
        <v>1646</v>
      </c>
      <c r="C77" s="368">
        <f>SUM(B77/B80)</f>
        <v>0.66666666666666663</v>
      </c>
      <c r="D77" s="882">
        <v>851</v>
      </c>
      <c r="E77" s="368">
        <f>SUM(D77/D80)</f>
        <v>0.48187995469988676</v>
      </c>
    </row>
    <row r="78" spans="1:5" s="217" customFormat="1" x14ac:dyDescent="0.25">
      <c r="A78" s="106" t="s">
        <v>175</v>
      </c>
      <c r="B78" s="886">
        <v>109</v>
      </c>
      <c r="C78" s="362">
        <f>SUM(B78/B80)</f>
        <v>4.4147428108545973E-2</v>
      </c>
      <c r="D78" s="886">
        <v>75</v>
      </c>
      <c r="E78" s="362">
        <f>SUM(D78/D80)</f>
        <v>4.2468856172140433E-2</v>
      </c>
    </row>
    <row r="79" spans="1:5" s="217" customFormat="1" ht="15.75" thickBot="1" x14ac:dyDescent="0.3">
      <c r="A79" s="104" t="s">
        <v>176</v>
      </c>
      <c r="B79" s="386">
        <v>714</v>
      </c>
      <c r="C79" s="366">
        <f>SUM(B79/B80)</f>
        <v>0.28918590522478738</v>
      </c>
      <c r="D79" s="386">
        <v>840</v>
      </c>
      <c r="E79" s="366">
        <f>SUM(D79/D80)</f>
        <v>0.47565118912797283</v>
      </c>
    </row>
    <row r="80" spans="1:5" s="217" customFormat="1" ht="16.5" thickTop="1" thickBot="1" x14ac:dyDescent="0.3">
      <c r="A80" s="134" t="s">
        <v>31</v>
      </c>
      <c r="B80" s="229">
        <f>SUM(B77:B79)</f>
        <v>2469</v>
      </c>
      <c r="C80" s="824">
        <f>SUM(C77:C79)</f>
        <v>1</v>
      </c>
      <c r="D80" s="229">
        <f>SUM(D77:D79)</f>
        <v>1766</v>
      </c>
      <c r="E80" s="824">
        <f>SUM(E77:E79)</f>
        <v>1</v>
      </c>
    </row>
    <row r="81" spans="1:5" s="217" customFormat="1" ht="15.75" thickBot="1" x14ac:dyDescent="0.3">
      <c r="A81" s="1119" t="s">
        <v>507</v>
      </c>
      <c r="B81" s="1127"/>
      <c r="C81" s="1127"/>
      <c r="D81" s="1127"/>
      <c r="E81" s="1123"/>
    </row>
    <row r="82" spans="1:5" s="217" customFormat="1" x14ac:dyDescent="0.25">
      <c r="A82" s="887" t="s">
        <v>177</v>
      </c>
      <c r="B82" s="882">
        <v>92</v>
      </c>
      <c r="C82" s="829">
        <f>SUM(B82/B89)</f>
        <v>3.7262049412717699E-2</v>
      </c>
      <c r="D82" s="828"/>
      <c r="E82" s="828"/>
    </row>
    <row r="83" spans="1:5" s="217" customFormat="1" x14ac:dyDescent="0.25">
      <c r="A83" s="103" t="s">
        <v>178</v>
      </c>
      <c r="B83" s="886">
        <v>2353</v>
      </c>
      <c r="C83" s="464">
        <f>SUM(B83/B89)</f>
        <v>0.9530174159578777</v>
      </c>
      <c r="D83" s="466"/>
      <c r="E83" s="466"/>
    </row>
    <row r="84" spans="1:5" s="217" customFormat="1" x14ac:dyDescent="0.25">
      <c r="A84" s="103" t="s">
        <v>179</v>
      </c>
      <c r="B84" s="886">
        <v>19</v>
      </c>
      <c r="C84" s="464">
        <f>SUM(B84/B89)</f>
        <v>7.6954232482786553E-3</v>
      </c>
      <c r="D84" s="466"/>
      <c r="E84" s="466"/>
    </row>
    <row r="85" spans="1:5" s="217" customFormat="1" x14ac:dyDescent="0.25">
      <c r="A85" s="103" t="s">
        <v>180</v>
      </c>
      <c r="B85" s="886">
        <v>5</v>
      </c>
      <c r="C85" s="464">
        <f>SUM(B85/B89)</f>
        <v>2.025111381125962E-3</v>
      </c>
      <c r="D85" s="466"/>
      <c r="E85" s="466"/>
    </row>
    <row r="86" spans="1:5" s="217" customFormat="1" x14ac:dyDescent="0.25">
      <c r="A86" s="103" t="s">
        <v>359</v>
      </c>
      <c r="B86" s="886">
        <v>0</v>
      </c>
      <c r="C86" s="464">
        <f>SUM(B86/B89)</f>
        <v>0</v>
      </c>
      <c r="D86" s="466"/>
      <c r="E86" s="466"/>
    </row>
    <row r="87" spans="1:5" s="217" customFormat="1" x14ac:dyDescent="0.25">
      <c r="A87" s="103" t="s">
        <v>360</v>
      </c>
      <c r="B87" s="886">
        <v>0</v>
      </c>
      <c r="C87" s="464">
        <f>SUM(B87/B89)</f>
        <v>0</v>
      </c>
      <c r="D87" s="466"/>
      <c r="E87" s="466"/>
    </row>
    <row r="88" spans="1:5" s="217" customFormat="1" ht="15.75" thickBot="1" x14ac:dyDescent="0.3">
      <c r="A88" s="121" t="s">
        <v>181</v>
      </c>
      <c r="B88" s="386">
        <v>0</v>
      </c>
      <c r="C88" s="465">
        <f>SUM(B88/B89)</f>
        <v>0</v>
      </c>
      <c r="D88" s="466"/>
      <c r="E88" s="466"/>
    </row>
    <row r="89" spans="1:5" s="217" customFormat="1" ht="16.5" thickTop="1" thickBot="1" x14ac:dyDescent="0.3">
      <c r="A89" s="136" t="s">
        <v>31</v>
      </c>
      <c r="B89" s="229">
        <f>SUM(B82:B88)</f>
        <v>2469</v>
      </c>
      <c r="C89" s="826">
        <f>SUM(B89/B89)</f>
        <v>1</v>
      </c>
      <c r="D89" s="825"/>
      <c r="E89" s="825"/>
    </row>
    <row r="90" spans="1:5" s="217" customFormat="1" ht="15.75" thickBot="1" x14ac:dyDescent="0.3">
      <c r="A90" s="1119" t="s">
        <v>508</v>
      </c>
      <c r="B90" s="1127"/>
      <c r="C90" s="1127"/>
      <c r="D90" s="1127"/>
      <c r="E90" s="1123"/>
    </row>
    <row r="91" spans="1:5" s="217" customFormat="1" x14ac:dyDescent="0.25">
      <c r="A91" s="887" t="s">
        <v>182</v>
      </c>
      <c r="B91" s="882">
        <v>461</v>
      </c>
      <c r="C91" s="827">
        <f>SUM(B91/B95)</f>
        <v>0.18671526933981369</v>
      </c>
      <c r="D91" s="828"/>
      <c r="E91" s="828"/>
    </row>
    <row r="92" spans="1:5" s="217" customFormat="1" x14ac:dyDescent="0.25">
      <c r="A92" s="103" t="s">
        <v>183</v>
      </c>
      <c r="B92" s="886">
        <v>44</v>
      </c>
      <c r="C92" s="365">
        <f>SUM(B92/B95)</f>
        <v>1.7820980153908466E-2</v>
      </c>
      <c r="D92" s="466"/>
      <c r="E92" s="466"/>
    </row>
    <row r="93" spans="1:5" s="217" customFormat="1" x14ac:dyDescent="0.25">
      <c r="A93" s="103" t="s">
        <v>184</v>
      </c>
      <c r="B93" s="886">
        <v>1961</v>
      </c>
      <c r="C93" s="365">
        <f>SUM(B93/B95)</f>
        <v>0.79424868367760226</v>
      </c>
      <c r="D93" s="466"/>
      <c r="E93" s="466"/>
    </row>
    <row r="94" spans="1:5" s="217" customFormat="1" ht="15.75" thickBot="1" x14ac:dyDescent="0.3">
      <c r="A94" s="121" t="s">
        <v>185</v>
      </c>
      <c r="B94" s="386">
        <v>3</v>
      </c>
      <c r="C94" s="366">
        <f>SUM(B94/B95)</f>
        <v>1.215066828675577E-3</v>
      </c>
      <c r="D94" s="466"/>
      <c r="E94" s="466"/>
    </row>
    <row r="95" spans="1:5" s="217" customFormat="1" ht="16.5" thickTop="1" thickBot="1" x14ac:dyDescent="0.3">
      <c r="A95" s="136" t="s">
        <v>31</v>
      </c>
      <c r="B95" s="229">
        <f>SUM(B91:B94)</f>
        <v>2469</v>
      </c>
      <c r="C95" s="824">
        <f>SUM(B95/B95)</f>
        <v>1</v>
      </c>
      <c r="D95" s="825"/>
      <c r="E95" s="825"/>
    </row>
    <row r="96" spans="1:5" s="217" customFormat="1" ht="15.75" thickBot="1" x14ac:dyDescent="0.3">
      <c r="A96" s="1119" t="s">
        <v>509</v>
      </c>
      <c r="B96" s="1127"/>
      <c r="C96" s="1127"/>
      <c r="D96" s="1127"/>
      <c r="E96" s="1123"/>
    </row>
    <row r="97" spans="1:5" s="217" customFormat="1" x14ac:dyDescent="0.25">
      <c r="A97" s="887" t="s">
        <v>186</v>
      </c>
      <c r="B97" s="882">
        <v>444</v>
      </c>
      <c r="C97" s="827">
        <f>SUM(B97/B100)</f>
        <v>0.54679802955665024</v>
      </c>
      <c r="D97" s="828"/>
      <c r="E97" s="828"/>
    </row>
    <row r="98" spans="1:5" s="217" customFormat="1" x14ac:dyDescent="0.25">
      <c r="A98" s="103" t="s">
        <v>187</v>
      </c>
      <c r="B98" s="886">
        <v>43</v>
      </c>
      <c r="C98" s="365">
        <f>SUM(B98/B100)</f>
        <v>5.295566502463054E-2</v>
      </c>
      <c r="D98" s="466"/>
      <c r="E98" s="466"/>
    </row>
    <row r="99" spans="1:5" s="217" customFormat="1" ht="15.75" thickBot="1" x14ac:dyDescent="0.3">
      <c r="A99" s="121" t="s">
        <v>188</v>
      </c>
      <c r="B99" s="386">
        <v>325</v>
      </c>
      <c r="C99" s="366">
        <f>SUM(B99/B100)</f>
        <v>0.40024630541871919</v>
      </c>
      <c r="D99" s="466"/>
      <c r="E99" s="466"/>
    </row>
    <row r="100" spans="1:5" s="217" customFormat="1" ht="16.5" thickTop="1" thickBot="1" x14ac:dyDescent="0.3">
      <c r="A100" s="39" t="s">
        <v>31</v>
      </c>
      <c r="B100" s="119">
        <f>SUM(B97:B99)</f>
        <v>812</v>
      </c>
      <c r="C100" s="367">
        <f>SUM(B100/B100)</f>
        <v>1</v>
      </c>
      <c r="D100" s="466"/>
      <c r="E100" s="466"/>
    </row>
    <row r="101" spans="1:5" s="217" customFormat="1" x14ac:dyDescent="0.25"/>
    <row r="102" spans="1:5" ht="19.5" hidden="1" thickBot="1" x14ac:dyDescent="0.35">
      <c r="A102" s="1166" t="s">
        <v>170</v>
      </c>
      <c r="B102" s="1167"/>
      <c r="C102" s="1167"/>
      <c r="D102" s="1167"/>
      <c r="E102" s="1168"/>
    </row>
    <row r="103" spans="1:5" ht="16.5" hidden="1" thickBot="1" x14ac:dyDescent="0.3">
      <c r="A103" s="1285" t="s">
        <v>262</v>
      </c>
      <c r="B103" s="1286"/>
      <c r="C103" s="1286"/>
      <c r="D103" s="1286"/>
      <c r="E103" s="1287"/>
    </row>
    <row r="104" spans="1:5" ht="15.75" hidden="1" thickBot="1" x14ac:dyDescent="0.3">
      <c r="A104" s="330"/>
      <c r="B104" s="1288" t="s">
        <v>168</v>
      </c>
      <c r="C104" s="1289"/>
      <c r="D104" s="1288" t="s">
        <v>169</v>
      </c>
      <c r="E104" s="1289"/>
    </row>
    <row r="105" spans="1:5" ht="15.75" hidden="1" thickBot="1" x14ac:dyDescent="0.3">
      <c r="A105" s="149"/>
      <c r="B105" s="192" t="s">
        <v>149</v>
      </c>
      <c r="C105" s="191" t="s">
        <v>134</v>
      </c>
      <c r="D105" s="192" t="s">
        <v>149</v>
      </c>
      <c r="E105" s="191" t="s">
        <v>134</v>
      </c>
    </row>
    <row r="106" spans="1:5" ht="15.75" hidden="1" thickBot="1" x14ac:dyDescent="0.3">
      <c r="A106" s="1181" t="s">
        <v>503</v>
      </c>
      <c r="B106" s="1120"/>
      <c r="C106" s="1120"/>
      <c r="D106" s="1120"/>
      <c r="E106" s="1182"/>
    </row>
    <row r="107" spans="1:5" hidden="1" x14ac:dyDescent="0.25">
      <c r="A107" s="102" t="s">
        <v>419</v>
      </c>
      <c r="B107" s="447">
        <v>156</v>
      </c>
      <c r="C107" s="361">
        <f>SUM(B107/B115)</f>
        <v>5.3811659192825115E-2</v>
      </c>
      <c r="D107" s="447">
        <v>80</v>
      </c>
      <c r="E107" s="361">
        <f>SUM(D107/D115)</f>
        <v>5.8351568198395334E-2</v>
      </c>
    </row>
    <row r="108" spans="1:5" hidden="1" x14ac:dyDescent="0.25">
      <c r="A108" s="103" t="s">
        <v>420</v>
      </c>
      <c r="B108" s="384">
        <v>669</v>
      </c>
      <c r="C108" s="362">
        <f>SUM(B108/B115)</f>
        <v>0.23076923076923078</v>
      </c>
      <c r="D108" s="384">
        <v>203</v>
      </c>
      <c r="E108" s="362">
        <f>SUM(D108/D115)</f>
        <v>0.14806710430342815</v>
      </c>
    </row>
    <row r="109" spans="1:5" hidden="1" x14ac:dyDescent="0.25">
      <c r="A109" s="103" t="s">
        <v>354</v>
      </c>
      <c r="B109" s="384">
        <v>620</v>
      </c>
      <c r="C109" s="362">
        <f>SUM(B109/B115)</f>
        <v>0.21386685063815108</v>
      </c>
      <c r="D109" s="384">
        <v>266</v>
      </c>
      <c r="E109" s="362">
        <f>SUM(D109/D115)</f>
        <v>0.19401896425966447</v>
      </c>
    </row>
    <row r="110" spans="1:5" hidden="1" x14ac:dyDescent="0.25">
      <c r="A110" s="103" t="s">
        <v>355</v>
      </c>
      <c r="B110" s="384">
        <v>635</v>
      </c>
      <c r="C110" s="362">
        <f>SUM(B110/B115)</f>
        <v>0.21904104863746118</v>
      </c>
      <c r="D110" s="384">
        <v>294</v>
      </c>
      <c r="E110" s="362">
        <v>0.215</v>
      </c>
    </row>
    <row r="111" spans="1:5" hidden="1" x14ac:dyDescent="0.25">
      <c r="A111" s="103" t="s">
        <v>356</v>
      </c>
      <c r="B111" s="384">
        <v>430</v>
      </c>
      <c r="C111" s="362">
        <f>SUM(B111/B115)</f>
        <v>0.14832700931355638</v>
      </c>
      <c r="D111" s="384">
        <v>250</v>
      </c>
      <c r="E111" s="362">
        <f>SUM(D111/D115)</f>
        <v>0.18234865061998543</v>
      </c>
    </row>
    <row r="112" spans="1:5" hidden="1" x14ac:dyDescent="0.25">
      <c r="A112" s="103" t="s">
        <v>131</v>
      </c>
      <c r="B112" s="384">
        <v>285</v>
      </c>
      <c r="C112" s="362">
        <f>SUM(B112/B115)</f>
        <v>9.8309761986892036E-2</v>
      </c>
      <c r="D112" s="384">
        <v>223</v>
      </c>
      <c r="E112" s="362">
        <f>SUM(D112/D115)</f>
        <v>0.16265499635302699</v>
      </c>
    </row>
    <row r="113" spans="1:5" hidden="1" x14ac:dyDescent="0.25">
      <c r="A113" s="103" t="s">
        <v>132</v>
      </c>
      <c r="B113" s="384">
        <v>104</v>
      </c>
      <c r="C113" s="362">
        <f>SUM(B113/B115)</f>
        <v>3.5874439461883408E-2</v>
      </c>
      <c r="D113" s="384">
        <v>54</v>
      </c>
      <c r="E113" s="362">
        <f>SUM(D113/D115)</f>
        <v>3.9387308533916851E-2</v>
      </c>
    </row>
    <row r="114" spans="1:5" ht="15.75" hidden="1" thickBot="1" x14ac:dyDescent="0.3">
      <c r="A114" s="104" t="s">
        <v>124</v>
      </c>
      <c r="B114" s="386">
        <v>0</v>
      </c>
      <c r="C114" s="363">
        <f>SUM(B114/B115)</f>
        <v>0</v>
      </c>
      <c r="D114" s="386">
        <v>1</v>
      </c>
      <c r="E114" s="363">
        <f>SUM(D114/D115)</f>
        <v>7.2939460247994166E-4</v>
      </c>
    </row>
    <row r="115" spans="1:5" ht="16.5" hidden="1" thickTop="1" thickBot="1" x14ac:dyDescent="0.3">
      <c r="A115" s="38" t="s">
        <v>171</v>
      </c>
      <c r="B115" s="388">
        <f>SUM(B107:B114)</f>
        <v>2899</v>
      </c>
      <c r="C115" s="228">
        <f>SUM(B115/B115)</f>
        <v>1</v>
      </c>
      <c r="D115" s="388">
        <f>SUM(D107:D114)</f>
        <v>1371</v>
      </c>
      <c r="E115" s="228">
        <f>SUM(E107:E114)</f>
        <v>1.0005579868708971</v>
      </c>
    </row>
    <row r="116" spans="1:5" s="37" customFormat="1" ht="17.25" hidden="1" customHeight="1" thickBot="1" x14ac:dyDescent="0.25">
      <c r="A116" s="1278" t="s">
        <v>504</v>
      </c>
      <c r="B116" s="1121"/>
      <c r="C116" s="1121"/>
      <c r="D116" s="1121"/>
      <c r="E116" s="1279"/>
    </row>
    <row r="117" spans="1:5" hidden="1" x14ac:dyDescent="0.25">
      <c r="A117" s="102" t="s">
        <v>125</v>
      </c>
      <c r="B117" s="447">
        <v>454</v>
      </c>
      <c r="C117" s="364">
        <f>SUM(B117/B123)</f>
        <v>0.15660572611245258</v>
      </c>
      <c r="D117" s="447">
        <v>243</v>
      </c>
      <c r="E117" s="364">
        <f>SUM(D117/D123)</f>
        <v>0.17724288840262581</v>
      </c>
    </row>
    <row r="118" spans="1:5" hidden="1" x14ac:dyDescent="0.25">
      <c r="A118" s="103" t="s">
        <v>126</v>
      </c>
      <c r="B118" s="384">
        <v>195</v>
      </c>
      <c r="C118" s="365">
        <f>SUM(B118/B123)</f>
        <v>6.726457399103139E-2</v>
      </c>
      <c r="D118" s="384">
        <v>131</v>
      </c>
      <c r="E118" s="365">
        <f>SUM(D118/D123)</f>
        <v>9.5550692924872352E-2</v>
      </c>
    </row>
    <row r="119" spans="1:5" hidden="1" x14ac:dyDescent="0.25">
      <c r="A119" s="103" t="s">
        <v>127</v>
      </c>
      <c r="B119" s="384">
        <v>35</v>
      </c>
      <c r="C119" s="365">
        <f>SUM(B119/B123)</f>
        <v>1.2073128665056916E-2</v>
      </c>
      <c r="D119" s="384">
        <v>8</v>
      </c>
      <c r="E119" s="365">
        <f>SUM(D119/D123)</f>
        <v>5.8351568198395333E-3</v>
      </c>
    </row>
    <row r="120" spans="1:5" hidden="1" x14ac:dyDescent="0.25">
      <c r="A120" s="103" t="s">
        <v>128</v>
      </c>
      <c r="B120" s="384">
        <v>999</v>
      </c>
      <c r="C120" s="365">
        <f>SUM(B120/B123)</f>
        <v>0.34460158675405311</v>
      </c>
      <c r="D120" s="384">
        <v>471</v>
      </c>
      <c r="E120" s="365">
        <v>0.34300000000000003</v>
      </c>
    </row>
    <row r="121" spans="1:5" hidden="1" x14ac:dyDescent="0.25">
      <c r="A121" s="103" t="s">
        <v>368</v>
      </c>
      <c r="B121" s="384">
        <v>1015</v>
      </c>
      <c r="C121" s="365">
        <f>SUM(B121/B123)</f>
        <v>0.35012073128665055</v>
      </c>
      <c r="D121" s="384">
        <v>467</v>
      </c>
      <c r="E121" s="365">
        <f>SUM(D121/D123)</f>
        <v>0.34062727935813275</v>
      </c>
    </row>
    <row r="122" spans="1:5" ht="15.75" hidden="1" thickBot="1" x14ac:dyDescent="0.3">
      <c r="A122" s="121" t="s">
        <v>130</v>
      </c>
      <c r="B122" s="386">
        <v>201</v>
      </c>
      <c r="C122" s="366">
        <f>SUM(B122/B123)</f>
        <v>6.9334253190755438E-2</v>
      </c>
      <c r="D122" s="386">
        <v>51</v>
      </c>
      <c r="E122" s="366">
        <f>SUM(D122/D123)</f>
        <v>3.7199124726477024E-2</v>
      </c>
    </row>
    <row r="123" spans="1:5" ht="16.5" hidden="1" thickTop="1" thickBot="1" x14ac:dyDescent="0.3">
      <c r="A123" s="136" t="s">
        <v>173</v>
      </c>
      <c r="B123" s="229">
        <f>SUM(B117:B122)</f>
        <v>2899</v>
      </c>
      <c r="C123" s="824">
        <f>SUM(B123/B123)</f>
        <v>1</v>
      </c>
      <c r="D123" s="229">
        <f>SUM(D117:D122)</f>
        <v>1371</v>
      </c>
      <c r="E123" s="824">
        <f>SUM(E117:E122)</f>
        <v>0.99945514223194754</v>
      </c>
    </row>
    <row r="124" spans="1:5" s="37" customFormat="1" ht="15.75" hidden="1" thickBot="1" x14ac:dyDescent="0.25">
      <c r="A124" s="1119" t="s">
        <v>505</v>
      </c>
      <c r="B124" s="1127"/>
      <c r="C124" s="1127"/>
      <c r="D124" s="1127"/>
      <c r="E124" s="1123"/>
    </row>
    <row r="125" spans="1:5" ht="15.75" hidden="1" thickBot="1" x14ac:dyDescent="0.3">
      <c r="A125" s="830" t="s">
        <v>361</v>
      </c>
      <c r="B125" s="1290" t="s">
        <v>425</v>
      </c>
      <c r="C125" s="1291"/>
      <c r="D125" s="1290" t="s">
        <v>425</v>
      </c>
      <c r="E125" s="1291"/>
    </row>
    <row r="126" spans="1:5" ht="15.75" hidden="1" thickBot="1" x14ac:dyDescent="0.3">
      <c r="A126" s="1119" t="s">
        <v>506</v>
      </c>
      <c r="B126" s="1127"/>
      <c r="C126" s="1127"/>
      <c r="D126" s="1127"/>
      <c r="E126" s="1123"/>
    </row>
    <row r="127" spans="1:5" hidden="1" x14ac:dyDescent="0.25">
      <c r="A127" s="111" t="s">
        <v>174</v>
      </c>
      <c r="B127" s="732">
        <v>799</v>
      </c>
      <c r="C127" s="368">
        <f>SUM(B127/B130)</f>
        <v>0.27561228009658501</v>
      </c>
      <c r="D127" s="732">
        <v>368</v>
      </c>
      <c r="E127" s="368">
        <f>SUM(D127/D130)</f>
        <v>0.26841721371261851</v>
      </c>
    </row>
    <row r="128" spans="1:5" hidden="1" x14ac:dyDescent="0.25">
      <c r="A128" s="106" t="s">
        <v>175</v>
      </c>
      <c r="B128" s="384">
        <v>1542</v>
      </c>
      <c r="C128" s="362">
        <f>SUM(B128/B130)</f>
        <v>0.53190755432907899</v>
      </c>
      <c r="D128" s="384">
        <v>402</v>
      </c>
      <c r="E128" s="362">
        <f>SUM(D128/D130)</f>
        <v>0.29321663019693656</v>
      </c>
    </row>
    <row r="129" spans="1:5" ht="15.75" hidden="1" thickBot="1" x14ac:dyDescent="0.3">
      <c r="A129" s="104" t="s">
        <v>176</v>
      </c>
      <c r="B129" s="386">
        <v>558</v>
      </c>
      <c r="C129" s="366">
        <f>SUM(B129/B130)</f>
        <v>0.19248016557433598</v>
      </c>
      <c r="D129" s="386">
        <v>601</v>
      </c>
      <c r="E129" s="366">
        <v>0.439</v>
      </c>
    </row>
    <row r="130" spans="1:5" ht="16.5" hidden="1" thickTop="1" thickBot="1" x14ac:dyDescent="0.3">
      <c r="A130" s="134" t="s">
        <v>31</v>
      </c>
      <c r="B130" s="229">
        <f>SUM(B127:B129)</f>
        <v>2899</v>
      </c>
      <c r="C130" s="824">
        <f>SUM(C127:C129)</f>
        <v>1</v>
      </c>
      <c r="D130" s="229">
        <f>SUM(D127:D129)</f>
        <v>1371</v>
      </c>
      <c r="E130" s="824">
        <f>SUM(E127:E129)</f>
        <v>1.000633843909555</v>
      </c>
    </row>
    <row r="131" spans="1:5" ht="15.75" hidden="1" thickBot="1" x14ac:dyDescent="0.3">
      <c r="A131" s="1119" t="s">
        <v>507</v>
      </c>
      <c r="B131" s="1127"/>
      <c r="C131" s="1127"/>
      <c r="D131" s="1127"/>
      <c r="E131" s="1123"/>
    </row>
    <row r="132" spans="1:5" hidden="1" x14ac:dyDescent="0.25">
      <c r="A132" s="736" t="s">
        <v>177</v>
      </c>
      <c r="B132" s="732">
        <v>2421</v>
      </c>
      <c r="C132" s="829">
        <f>SUM(B132/B139)</f>
        <v>0.83511555708865126</v>
      </c>
      <c r="D132" s="828"/>
      <c r="E132" s="828"/>
    </row>
    <row r="133" spans="1:5" hidden="1" x14ac:dyDescent="0.25">
      <c r="A133" s="103" t="s">
        <v>178</v>
      </c>
      <c r="B133" s="384">
        <v>176</v>
      </c>
      <c r="C133" s="464">
        <f>SUM(B133/B139)</f>
        <v>6.0710589858571924E-2</v>
      </c>
      <c r="D133" s="466"/>
      <c r="E133" s="466"/>
    </row>
    <row r="134" spans="1:5" hidden="1" x14ac:dyDescent="0.25">
      <c r="A134" s="103" t="s">
        <v>179</v>
      </c>
      <c r="B134" s="384">
        <v>267</v>
      </c>
      <c r="C134" s="464">
        <f>SUM(B134/B139)</f>
        <v>9.2100724387719907E-2</v>
      </c>
      <c r="D134" s="466"/>
      <c r="E134" s="466"/>
    </row>
    <row r="135" spans="1:5" hidden="1" x14ac:dyDescent="0.25">
      <c r="A135" s="103" t="s">
        <v>180</v>
      </c>
      <c r="B135" s="384">
        <v>33</v>
      </c>
      <c r="C135" s="464">
        <f>SUM(B135/B139)</f>
        <v>1.1383235598482234E-2</v>
      </c>
      <c r="D135" s="466"/>
      <c r="E135" s="466"/>
    </row>
    <row r="136" spans="1:5" hidden="1" x14ac:dyDescent="0.25">
      <c r="A136" s="103" t="s">
        <v>359</v>
      </c>
      <c r="B136" s="384">
        <v>2</v>
      </c>
      <c r="C136" s="464">
        <f>SUM(B136/B139)</f>
        <v>6.898930665746809E-4</v>
      </c>
      <c r="D136" s="466"/>
      <c r="E136" s="466"/>
    </row>
    <row r="137" spans="1:5" hidden="1" x14ac:dyDescent="0.25">
      <c r="A137" s="103" t="s">
        <v>360</v>
      </c>
      <c r="B137" s="384">
        <v>0</v>
      </c>
      <c r="C137" s="464">
        <f>SUM(B137/B139)</f>
        <v>0</v>
      </c>
      <c r="D137" s="466"/>
      <c r="E137" s="466"/>
    </row>
    <row r="138" spans="1:5" ht="15.75" hidden="1" thickBot="1" x14ac:dyDescent="0.3">
      <c r="A138" s="121" t="s">
        <v>181</v>
      </c>
      <c r="B138" s="386">
        <v>0</v>
      </c>
      <c r="C138" s="465">
        <f>SUM(B138/B139)</f>
        <v>0</v>
      </c>
      <c r="D138" s="466"/>
      <c r="E138" s="466"/>
    </row>
    <row r="139" spans="1:5" ht="16.5" hidden="1" thickTop="1" thickBot="1" x14ac:dyDescent="0.3">
      <c r="A139" s="136" t="s">
        <v>31</v>
      </c>
      <c r="B139" s="229">
        <f>SUM(B132:B138)</f>
        <v>2899</v>
      </c>
      <c r="C139" s="826">
        <f>SUM(B139/B139)</f>
        <v>1</v>
      </c>
      <c r="D139" s="825"/>
      <c r="E139" s="825"/>
    </row>
    <row r="140" spans="1:5" ht="15.75" hidden="1" thickBot="1" x14ac:dyDescent="0.3">
      <c r="A140" s="1119" t="s">
        <v>508</v>
      </c>
      <c r="B140" s="1127"/>
      <c r="C140" s="1127"/>
      <c r="D140" s="1127"/>
      <c r="E140" s="1123"/>
    </row>
    <row r="141" spans="1:5" hidden="1" x14ac:dyDescent="0.25">
      <c r="A141" s="736" t="s">
        <v>182</v>
      </c>
      <c r="B141" s="732">
        <v>1594</v>
      </c>
      <c r="C141" s="827">
        <v>0.54900000000000004</v>
      </c>
      <c r="D141" s="828"/>
      <c r="E141" s="828"/>
    </row>
    <row r="142" spans="1:5" hidden="1" x14ac:dyDescent="0.25">
      <c r="A142" s="103" t="s">
        <v>183</v>
      </c>
      <c r="B142" s="384">
        <v>95</v>
      </c>
      <c r="C142" s="365">
        <f>SUM(B142/B145)</f>
        <v>3.2769920662297343E-2</v>
      </c>
      <c r="D142" s="466"/>
      <c r="E142" s="466"/>
    </row>
    <row r="143" spans="1:5" hidden="1" x14ac:dyDescent="0.25">
      <c r="A143" s="103" t="s">
        <v>184</v>
      </c>
      <c r="B143" s="384">
        <v>1191</v>
      </c>
      <c r="C143" s="365">
        <f>SUM(B143/B145)</f>
        <v>0.41083132114522247</v>
      </c>
      <c r="D143" s="466"/>
      <c r="E143" s="466"/>
    </row>
    <row r="144" spans="1:5" ht="15.75" hidden="1" thickBot="1" x14ac:dyDescent="0.3">
      <c r="A144" s="121" t="s">
        <v>185</v>
      </c>
      <c r="B144" s="386">
        <v>19</v>
      </c>
      <c r="C144" s="366">
        <f>SUM(B144/B145)</f>
        <v>6.5539841324594684E-3</v>
      </c>
      <c r="D144" s="466"/>
      <c r="E144" s="466"/>
    </row>
    <row r="145" spans="1:5" ht="16.5" hidden="1" thickTop="1" thickBot="1" x14ac:dyDescent="0.3">
      <c r="A145" s="136" t="s">
        <v>31</v>
      </c>
      <c r="B145" s="229">
        <f>SUM(B141:B144)</f>
        <v>2899</v>
      </c>
      <c r="C145" s="824">
        <f>SUM(B145/B145)</f>
        <v>1</v>
      </c>
      <c r="D145" s="825"/>
      <c r="E145" s="825"/>
    </row>
    <row r="146" spans="1:5" ht="15.75" hidden="1" thickBot="1" x14ac:dyDescent="0.3">
      <c r="A146" s="1119" t="s">
        <v>509</v>
      </c>
      <c r="B146" s="1127"/>
      <c r="C146" s="1127"/>
      <c r="D146" s="1127"/>
      <c r="E146" s="1123"/>
    </row>
    <row r="147" spans="1:5" hidden="1" x14ac:dyDescent="0.25">
      <c r="A147" s="736" t="s">
        <v>186</v>
      </c>
      <c r="B147" s="732">
        <v>1004</v>
      </c>
      <c r="C147" s="827">
        <f>SUM(B147/B150)</f>
        <v>0.3463263194204898</v>
      </c>
      <c r="D147" s="828"/>
      <c r="E147" s="828"/>
    </row>
    <row r="148" spans="1:5" hidden="1" x14ac:dyDescent="0.25">
      <c r="A148" s="103" t="s">
        <v>187</v>
      </c>
      <c r="B148" s="384">
        <v>1146</v>
      </c>
      <c r="C148" s="365">
        <v>0.39600000000000002</v>
      </c>
      <c r="D148" s="466"/>
      <c r="E148" s="466"/>
    </row>
    <row r="149" spans="1:5" ht="15.75" hidden="1" thickBot="1" x14ac:dyDescent="0.3">
      <c r="A149" s="121" t="s">
        <v>188</v>
      </c>
      <c r="B149" s="386">
        <v>749</v>
      </c>
      <c r="C149" s="366">
        <f>SUM(B149/B150)</f>
        <v>0.25836495343221799</v>
      </c>
      <c r="D149" s="466"/>
      <c r="E149" s="466"/>
    </row>
    <row r="150" spans="1:5" ht="16.5" hidden="1" thickTop="1" thickBot="1" x14ac:dyDescent="0.3">
      <c r="A150" s="39" t="s">
        <v>31</v>
      </c>
      <c r="B150" s="119">
        <f>SUM(B147:B149)</f>
        <v>2899</v>
      </c>
      <c r="C150" s="367">
        <f>SUM(B150/B150)</f>
        <v>1</v>
      </c>
      <c r="D150" s="466"/>
      <c r="E150" s="466"/>
    </row>
    <row r="151" spans="1:5" ht="15.75" hidden="1" thickBot="1" x14ac:dyDescent="0.3"/>
    <row r="152" spans="1:5" ht="19.5" hidden="1" thickBot="1" x14ac:dyDescent="0.35">
      <c r="A152" s="1166" t="s">
        <v>170</v>
      </c>
      <c r="B152" s="1167"/>
      <c r="C152" s="1167"/>
      <c r="D152" s="1167"/>
      <c r="E152" s="1168"/>
    </row>
    <row r="153" spans="1:5" ht="16.5" hidden="1" thickBot="1" x14ac:dyDescent="0.3">
      <c r="A153" s="1285" t="s">
        <v>281</v>
      </c>
      <c r="B153" s="1286"/>
      <c r="C153" s="1286"/>
      <c r="D153" s="1286"/>
      <c r="E153" s="1287"/>
    </row>
    <row r="154" spans="1:5" ht="15.75" hidden="1" customHeight="1" thickBot="1" x14ac:dyDescent="0.3">
      <c r="A154" s="117"/>
      <c r="B154" s="1288" t="s">
        <v>168</v>
      </c>
      <c r="C154" s="1289"/>
      <c r="D154" s="1288" t="s">
        <v>169</v>
      </c>
      <c r="E154" s="1289"/>
    </row>
    <row r="155" spans="1:5" ht="15.75" hidden="1" thickBot="1" x14ac:dyDescent="0.3">
      <c r="A155" s="149"/>
      <c r="B155" s="192" t="s">
        <v>149</v>
      </c>
      <c r="C155" s="191" t="s">
        <v>134</v>
      </c>
      <c r="D155" s="192" t="s">
        <v>149</v>
      </c>
      <c r="E155" s="191" t="s">
        <v>134</v>
      </c>
    </row>
    <row r="156" spans="1:5" ht="15.75" hidden="1" thickBot="1" x14ac:dyDescent="0.3">
      <c r="A156" s="1181" t="s">
        <v>510</v>
      </c>
      <c r="B156" s="1120"/>
      <c r="C156" s="1120"/>
      <c r="D156" s="1120"/>
      <c r="E156" s="1182"/>
    </row>
    <row r="157" spans="1:5" hidden="1" x14ac:dyDescent="0.25">
      <c r="A157" s="102" t="s">
        <v>172</v>
      </c>
      <c r="B157" s="447">
        <v>144</v>
      </c>
      <c r="C157" s="682">
        <f>B157/B165</f>
        <v>5.2650822669104203E-2</v>
      </c>
      <c r="D157" s="447">
        <v>94</v>
      </c>
      <c r="E157" s="682">
        <f>D157/D165</f>
        <v>5.3991958644457209E-2</v>
      </c>
    </row>
    <row r="158" spans="1:5" ht="12" hidden="1" customHeight="1" x14ac:dyDescent="0.25">
      <c r="A158" s="1283" t="s">
        <v>364</v>
      </c>
      <c r="B158" s="1282">
        <v>1216</v>
      </c>
      <c r="C158" s="1272">
        <f>B158/B165</f>
        <v>0.44460694698354664</v>
      </c>
      <c r="D158" s="1199">
        <v>637</v>
      </c>
      <c r="E158" s="1272">
        <v>0.36699999999999999</v>
      </c>
    </row>
    <row r="159" spans="1:5" ht="6" hidden="1" customHeight="1" x14ac:dyDescent="0.25">
      <c r="A159" s="1284"/>
      <c r="B159" s="1282"/>
      <c r="C159" s="1273"/>
      <c r="D159" s="1200"/>
      <c r="E159" s="1273"/>
    </row>
    <row r="160" spans="1:5" hidden="1" x14ac:dyDescent="0.25">
      <c r="A160" s="103" t="s">
        <v>365</v>
      </c>
      <c r="B160" s="384">
        <v>422</v>
      </c>
      <c r="C160" s="385">
        <f>B160/B165</f>
        <v>0.15429616087751372</v>
      </c>
      <c r="D160" s="384">
        <v>281</v>
      </c>
      <c r="E160" s="385">
        <f>D160/D165</f>
        <v>0.1614014933946008</v>
      </c>
    </row>
    <row r="161" spans="1:5" hidden="1" x14ac:dyDescent="0.25">
      <c r="A161" s="103" t="s">
        <v>366</v>
      </c>
      <c r="B161" s="384">
        <v>582</v>
      </c>
      <c r="C161" s="385">
        <f>B161/B165</f>
        <v>0.21279707495429617</v>
      </c>
      <c r="D161" s="384">
        <v>413</v>
      </c>
      <c r="E161" s="385">
        <f>D161/D165</f>
        <v>0.23721998851234921</v>
      </c>
    </row>
    <row r="162" spans="1:5" ht="9.75" hidden="1" customHeight="1" x14ac:dyDescent="0.25">
      <c r="A162" s="1283" t="s">
        <v>369</v>
      </c>
      <c r="B162" s="1282">
        <v>370</v>
      </c>
      <c r="C162" s="1272">
        <f>B162/B165</f>
        <v>0.13528336380255943</v>
      </c>
      <c r="D162" s="1199">
        <v>314</v>
      </c>
      <c r="E162" s="1272">
        <f>D162/D165</f>
        <v>0.18035611717403791</v>
      </c>
    </row>
    <row r="163" spans="1:5" ht="6.75" hidden="1" customHeight="1" x14ac:dyDescent="0.25">
      <c r="A163" s="1284"/>
      <c r="B163" s="1282"/>
      <c r="C163" s="1273"/>
      <c r="D163" s="1200"/>
      <c r="E163" s="1273"/>
    </row>
    <row r="164" spans="1:5" ht="15.75" hidden="1" thickBot="1" x14ac:dyDescent="0.3">
      <c r="A164" s="104" t="s">
        <v>124</v>
      </c>
      <c r="B164" s="386">
        <v>1</v>
      </c>
      <c r="C164" s="387">
        <f>B164/B165</f>
        <v>3.6563071297989033E-4</v>
      </c>
      <c r="D164" s="386">
        <v>2</v>
      </c>
      <c r="E164" s="387">
        <f>D164/D165</f>
        <v>1.1487650775416428E-3</v>
      </c>
    </row>
    <row r="165" spans="1:5" ht="16.5" hidden="1" thickTop="1" thickBot="1" x14ac:dyDescent="0.3">
      <c r="A165" s="38" t="s">
        <v>171</v>
      </c>
      <c r="B165" s="388">
        <f>SUM(B157:B164)</f>
        <v>2735</v>
      </c>
      <c r="C165" s="683">
        <f>SUM(C157:C164)</f>
        <v>1</v>
      </c>
      <c r="D165" s="448">
        <f>SUM(D157:D164)</f>
        <v>1741</v>
      </c>
      <c r="E165" s="683">
        <f>SUM(E157:E164)</f>
        <v>1.0011183228029867</v>
      </c>
    </row>
    <row r="166" spans="1:5" ht="15.75" hidden="1" customHeight="1" thickBot="1" x14ac:dyDescent="0.3">
      <c r="A166" s="1278" t="s">
        <v>504</v>
      </c>
      <c r="B166" s="1121"/>
      <c r="C166" s="1121"/>
      <c r="D166" s="1121"/>
      <c r="E166" s="1279"/>
    </row>
    <row r="167" spans="1:5" hidden="1" x14ac:dyDescent="0.25">
      <c r="A167" s="102" t="s">
        <v>125</v>
      </c>
      <c r="B167" s="447">
        <v>446</v>
      </c>
      <c r="C167" s="684">
        <f>B167/B173</f>
        <v>0.16307129798903108</v>
      </c>
      <c r="D167" s="447">
        <v>285</v>
      </c>
      <c r="E167" s="684">
        <f>D167/D173</f>
        <v>0.1636990235496841</v>
      </c>
    </row>
    <row r="168" spans="1:5" hidden="1" x14ac:dyDescent="0.25">
      <c r="A168" s="103" t="s">
        <v>126</v>
      </c>
      <c r="B168" s="384">
        <v>163</v>
      </c>
      <c r="C168" s="685">
        <f>B168/B173</f>
        <v>5.9597806215722124E-2</v>
      </c>
      <c r="D168" s="384">
        <v>159</v>
      </c>
      <c r="E168" s="685">
        <f>D168/D173</f>
        <v>9.1326823664560602E-2</v>
      </c>
    </row>
    <row r="169" spans="1:5" hidden="1" x14ac:dyDescent="0.25">
      <c r="A169" s="103" t="s">
        <v>127</v>
      </c>
      <c r="B169" s="384">
        <v>30</v>
      </c>
      <c r="C169" s="685">
        <f>B169/B173</f>
        <v>1.0968921389396709E-2</v>
      </c>
      <c r="D169" s="384">
        <v>15</v>
      </c>
      <c r="E169" s="685">
        <f>D169/D173</f>
        <v>8.6157380815623207E-3</v>
      </c>
    </row>
    <row r="170" spans="1:5" hidden="1" x14ac:dyDescent="0.25">
      <c r="A170" s="103" t="s">
        <v>128</v>
      </c>
      <c r="B170" s="384">
        <v>944</v>
      </c>
      <c r="C170" s="685">
        <f>B170/B173</f>
        <v>0.34515539305301646</v>
      </c>
      <c r="D170" s="384">
        <v>569</v>
      </c>
      <c r="E170" s="685">
        <f>D170/D173</f>
        <v>0.32682366456059736</v>
      </c>
    </row>
    <row r="171" spans="1:5" hidden="1" x14ac:dyDescent="0.25">
      <c r="A171" s="103" t="s">
        <v>368</v>
      </c>
      <c r="B171" s="384">
        <v>952</v>
      </c>
      <c r="C171" s="685">
        <f>B171/B173</f>
        <v>0.34808043875685557</v>
      </c>
      <c r="D171" s="384">
        <v>628</v>
      </c>
      <c r="E171" s="685">
        <v>0.36</v>
      </c>
    </row>
    <row r="172" spans="1:5" ht="15.75" hidden="1" thickBot="1" x14ac:dyDescent="0.3">
      <c r="A172" s="121" t="s">
        <v>130</v>
      </c>
      <c r="B172" s="386">
        <v>200</v>
      </c>
      <c r="C172" s="686">
        <f>B172/B173</f>
        <v>7.3126142595978064E-2</v>
      </c>
      <c r="D172" s="386">
        <v>85</v>
      </c>
      <c r="E172" s="686">
        <f>D172/D173</f>
        <v>4.8822515795519814E-2</v>
      </c>
    </row>
    <row r="173" spans="1:5" ht="16.5" hidden="1" thickTop="1" thickBot="1" x14ac:dyDescent="0.3">
      <c r="A173" s="40" t="s">
        <v>173</v>
      </c>
      <c r="B173" s="388">
        <f>SUM(B167:B172)</f>
        <v>2735</v>
      </c>
      <c r="C173" s="683">
        <f>SUM(C167:C172)</f>
        <v>1</v>
      </c>
      <c r="D173" s="448">
        <f>SUM(D167:D172)</f>
        <v>1741</v>
      </c>
      <c r="E173" s="683">
        <f>SUM(E167:E172)</f>
        <v>0.99928776565192412</v>
      </c>
    </row>
    <row r="174" spans="1:5" ht="15" hidden="1" customHeight="1" thickBot="1" x14ac:dyDescent="0.3">
      <c r="A174" s="1278" t="s">
        <v>505</v>
      </c>
      <c r="B174" s="1121"/>
      <c r="C174" s="1121"/>
      <c r="D174" s="1121"/>
      <c r="E174" s="1279"/>
    </row>
    <row r="175" spans="1:5" ht="15.75" hidden="1" thickBot="1" x14ac:dyDescent="0.3">
      <c r="A175" s="102" t="s">
        <v>361</v>
      </c>
      <c r="B175" s="1280" t="s">
        <v>471</v>
      </c>
      <c r="C175" s="1281"/>
      <c r="D175" s="876"/>
      <c r="E175" s="242"/>
    </row>
    <row r="176" spans="1:5" hidden="1" x14ac:dyDescent="0.25">
      <c r="A176" s="103" t="s">
        <v>357</v>
      </c>
      <c r="B176" s="1274">
        <v>1</v>
      </c>
      <c r="C176" s="1275"/>
      <c r="D176" s="877"/>
      <c r="E176" s="878"/>
    </row>
    <row r="177" spans="1:5" ht="15.75" hidden="1" thickBot="1" x14ac:dyDescent="0.3">
      <c r="A177" s="821" t="s">
        <v>358</v>
      </c>
      <c r="B177" s="1276">
        <v>48</v>
      </c>
      <c r="C177" s="1277"/>
      <c r="D177" s="879"/>
      <c r="E177" s="880"/>
    </row>
    <row r="178" spans="1:5" ht="15.75" hidden="1" customHeight="1" thickBot="1" x14ac:dyDescent="0.3">
      <c r="A178" s="1119" t="s">
        <v>506</v>
      </c>
      <c r="B178" s="1127"/>
      <c r="C178" s="1127"/>
      <c r="D178" s="1127"/>
      <c r="E178" s="1123"/>
    </row>
    <row r="179" spans="1:5" hidden="1" x14ac:dyDescent="0.25">
      <c r="A179" s="111" t="s">
        <v>174</v>
      </c>
      <c r="B179" s="732">
        <v>2177</v>
      </c>
      <c r="C179" s="822">
        <f>B179/B182</f>
        <v>0.79597806215722122</v>
      </c>
      <c r="D179" s="732">
        <v>1097</v>
      </c>
      <c r="E179" s="822">
        <f>D179/D182</f>
        <v>0.63009764503159105</v>
      </c>
    </row>
    <row r="180" spans="1:5" hidden="1" x14ac:dyDescent="0.25">
      <c r="A180" s="106" t="s">
        <v>175</v>
      </c>
      <c r="B180" s="384">
        <v>44</v>
      </c>
      <c r="C180" s="385">
        <f>B180/B182</f>
        <v>1.6087751371115174E-2</v>
      </c>
      <c r="D180" s="384">
        <v>20</v>
      </c>
      <c r="E180" s="385">
        <f>D180/D182</f>
        <v>1.1487650775416428E-2</v>
      </c>
    </row>
    <row r="181" spans="1:5" ht="15.75" hidden="1" thickBot="1" x14ac:dyDescent="0.3">
      <c r="A181" s="104" t="s">
        <v>176</v>
      </c>
      <c r="B181" s="386">
        <v>514</v>
      </c>
      <c r="C181" s="686">
        <f>B181/B182</f>
        <v>0.18793418647166363</v>
      </c>
      <c r="D181" s="386">
        <v>624</v>
      </c>
      <c r="E181" s="686">
        <v>0.35899999999999999</v>
      </c>
    </row>
    <row r="182" spans="1:5" ht="16.5" hidden="1" thickTop="1" thickBot="1" x14ac:dyDescent="0.3">
      <c r="A182" s="134" t="s">
        <v>31</v>
      </c>
      <c r="B182" s="548">
        <f>SUM(B179:B181)</f>
        <v>2735</v>
      </c>
      <c r="C182" s="823">
        <f>SUM(C179:C181)</f>
        <v>1</v>
      </c>
      <c r="D182" s="548">
        <f>SUM(D179:D181)</f>
        <v>1741</v>
      </c>
      <c r="E182" s="823">
        <f>SUM(E179:E181)</f>
        <v>1.0005852958070074</v>
      </c>
    </row>
    <row r="183" spans="1:5" ht="15.75" hidden="1" customHeight="1" thickBot="1" x14ac:dyDescent="0.3">
      <c r="A183" s="1119" t="s">
        <v>507</v>
      </c>
      <c r="B183" s="1127"/>
      <c r="C183" s="1127"/>
      <c r="D183" s="1127"/>
      <c r="E183" s="1123"/>
    </row>
    <row r="184" spans="1:5" hidden="1" x14ac:dyDescent="0.25">
      <c r="A184" s="868" t="s">
        <v>177</v>
      </c>
      <c r="B184" s="866">
        <v>2550</v>
      </c>
      <c r="C184" s="829">
        <v>0.93200000000000005</v>
      </c>
      <c r="D184" s="828"/>
      <c r="E184" s="828"/>
    </row>
    <row r="185" spans="1:5" hidden="1" x14ac:dyDescent="0.25">
      <c r="A185" s="103" t="s">
        <v>178</v>
      </c>
      <c r="B185" s="867">
        <v>21</v>
      </c>
      <c r="C185" s="464">
        <f>B185/B191</f>
        <v>7.6782449725776962E-3</v>
      </c>
      <c r="D185" s="466"/>
      <c r="E185" s="466"/>
    </row>
    <row r="186" spans="1:5" hidden="1" x14ac:dyDescent="0.25">
      <c r="A186" s="103" t="s">
        <v>179</v>
      </c>
      <c r="B186" s="867">
        <v>48</v>
      </c>
      <c r="C186" s="464">
        <f>B186/B191</f>
        <v>1.7550274223034734E-2</v>
      </c>
      <c r="D186" s="466"/>
      <c r="E186" s="466"/>
    </row>
    <row r="187" spans="1:5" hidden="1" x14ac:dyDescent="0.25">
      <c r="A187" s="103" t="s">
        <v>180</v>
      </c>
      <c r="B187" s="867">
        <v>49</v>
      </c>
      <c r="C187" s="464">
        <f>B187/B191</f>
        <v>1.7915904936014627E-2</v>
      </c>
      <c r="D187" s="466"/>
      <c r="E187" s="466"/>
    </row>
    <row r="188" spans="1:5" hidden="1" x14ac:dyDescent="0.25">
      <c r="A188" s="103" t="s">
        <v>359</v>
      </c>
      <c r="B188" s="867">
        <v>37</v>
      </c>
      <c r="C188" s="464">
        <f>B188/B191</f>
        <v>1.3528336380255941E-2</v>
      </c>
      <c r="D188" s="466"/>
      <c r="E188" s="466"/>
    </row>
    <row r="189" spans="1:5" hidden="1" x14ac:dyDescent="0.25">
      <c r="A189" s="103" t="s">
        <v>360</v>
      </c>
      <c r="B189" s="867">
        <v>20</v>
      </c>
      <c r="C189" s="464">
        <f>B189/B191</f>
        <v>7.3126142595978062E-3</v>
      </c>
      <c r="D189" s="466"/>
      <c r="E189" s="466"/>
    </row>
    <row r="190" spans="1:5" ht="15.75" hidden="1" thickBot="1" x14ac:dyDescent="0.3">
      <c r="A190" s="121" t="s">
        <v>181</v>
      </c>
      <c r="B190" s="386">
        <v>10</v>
      </c>
      <c r="C190" s="465">
        <v>3.0000000000000001E-3</v>
      </c>
      <c r="D190" s="466"/>
      <c r="E190" s="466"/>
    </row>
    <row r="191" spans="1:5" ht="16.5" hidden="1" thickTop="1" thickBot="1" x14ac:dyDescent="0.3">
      <c r="A191" s="136" t="s">
        <v>31</v>
      </c>
      <c r="B191" s="229">
        <f>SUM(B184:B190)</f>
        <v>2735</v>
      </c>
      <c r="C191" s="826">
        <f>SUM(C184:C190)</f>
        <v>0.99898537477148086</v>
      </c>
      <c r="D191" s="825"/>
      <c r="E191" s="825"/>
    </row>
    <row r="192" spans="1:5" ht="15.75" hidden="1" customHeight="1" thickBot="1" x14ac:dyDescent="0.3">
      <c r="A192" s="1119" t="s">
        <v>508</v>
      </c>
      <c r="B192" s="1127"/>
      <c r="C192" s="1127"/>
      <c r="D192" s="1127"/>
      <c r="E192" s="1123"/>
    </row>
    <row r="193" spans="1:5" s="217" customFormat="1" hidden="1" x14ac:dyDescent="0.25">
      <c r="A193" s="868" t="s">
        <v>182</v>
      </c>
      <c r="B193" s="866">
        <v>1421</v>
      </c>
      <c r="C193" s="827">
        <v>0.51900000000000002</v>
      </c>
      <c r="D193" s="828"/>
      <c r="E193" s="828"/>
    </row>
    <row r="194" spans="1:5" hidden="1" x14ac:dyDescent="0.25">
      <c r="A194" s="103" t="s">
        <v>183</v>
      </c>
      <c r="B194" s="867">
        <v>82</v>
      </c>
      <c r="C194" s="365">
        <f>B194/B197</f>
        <v>2.9981718464351007E-2</v>
      </c>
      <c r="D194" s="466"/>
      <c r="E194" s="466"/>
    </row>
    <row r="195" spans="1:5" hidden="1" x14ac:dyDescent="0.25">
      <c r="A195" s="103" t="s">
        <v>184</v>
      </c>
      <c r="B195" s="867">
        <v>1224</v>
      </c>
      <c r="C195" s="365">
        <f>B195/B197</f>
        <v>0.44753199268738575</v>
      </c>
      <c r="D195" s="466"/>
      <c r="E195" s="466"/>
    </row>
    <row r="196" spans="1:5" ht="15.75" hidden="1" thickBot="1" x14ac:dyDescent="0.3">
      <c r="A196" s="121" t="s">
        <v>185</v>
      </c>
      <c r="B196" s="386">
        <v>8</v>
      </c>
      <c r="C196" s="366">
        <f>B196/B197</f>
        <v>2.9250457038391227E-3</v>
      </c>
      <c r="D196" s="466"/>
      <c r="E196" s="466"/>
    </row>
    <row r="197" spans="1:5" ht="16.5" hidden="1" thickTop="1" thickBot="1" x14ac:dyDescent="0.3">
      <c r="A197" s="136" t="s">
        <v>31</v>
      </c>
      <c r="B197" s="229">
        <f>SUM(B192:B196)</f>
        <v>2735</v>
      </c>
      <c r="C197" s="824">
        <f>SUM(C192:C196)</f>
        <v>0.99943875685557593</v>
      </c>
      <c r="D197" s="825"/>
      <c r="E197" s="825"/>
    </row>
    <row r="198" spans="1:5" ht="15.75" hidden="1" customHeight="1" thickBot="1" x14ac:dyDescent="0.3">
      <c r="A198" s="1119" t="s">
        <v>509</v>
      </c>
      <c r="B198" s="1127"/>
      <c r="C198" s="1127"/>
      <c r="D198" s="1127"/>
      <c r="E198" s="1123"/>
    </row>
    <row r="199" spans="1:5" hidden="1" x14ac:dyDescent="0.25">
      <c r="A199" s="868" t="s">
        <v>186</v>
      </c>
      <c r="B199" s="866">
        <v>1819</v>
      </c>
      <c r="C199" s="827">
        <f>B199/B202</f>
        <v>0.66508226691042049</v>
      </c>
      <c r="D199" s="828"/>
      <c r="E199" s="828"/>
    </row>
    <row r="200" spans="1:5" hidden="1" x14ac:dyDescent="0.25">
      <c r="A200" s="103" t="s">
        <v>187</v>
      </c>
      <c r="B200" s="867">
        <v>181</v>
      </c>
      <c r="C200" s="365">
        <f>B200/B202</f>
        <v>6.6179159049360142E-2</v>
      </c>
      <c r="D200" s="466"/>
      <c r="E200" s="466"/>
    </row>
    <row r="201" spans="1:5" ht="15.75" hidden="1" thickBot="1" x14ac:dyDescent="0.3">
      <c r="A201" s="121" t="s">
        <v>188</v>
      </c>
      <c r="B201" s="386">
        <v>735</v>
      </c>
      <c r="C201" s="366">
        <f>B201/B202</f>
        <v>0.26873857404021939</v>
      </c>
      <c r="D201" s="466"/>
      <c r="E201" s="466"/>
    </row>
    <row r="202" spans="1:5" ht="16.5" hidden="1" thickTop="1" thickBot="1" x14ac:dyDescent="0.3">
      <c r="A202" s="39" t="s">
        <v>31</v>
      </c>
      <c r="B202" s="119">
        <f>SUM(B199:B201)</f>
        <v>2735</v>
      </c>
      <c r="C202" s="367">
        <f>SUM(C199:C201)</f>
        <v>1</v>
      </c>
      <c r="D202" s="466"/>
      <c r="E202" s="466"/>
    </row>
    <row r="203" spans="1:5" ht="27.75" hidden="1" customHeight="1" x14ac:dyDescent="0.25">
      <c r="A203" s="1271" t="s">
        <v>367</v>
      </c>
      <c r="B203" s="1271"/>
      <c r="C203" s="1271"/>
      <c r="D203" s="1271"/>
      <c r="E203" s="1271"/>
    </row>
    <row r="204" spans="1:5" hidden="1" x14ac:dyDescent="0.25"/>
  </sheetData>
  <sheetProtection algorithmName="SHA-512" hashValue="LfYepDTNUerlAfSgB52I5iuPEx0fQWGC+PmtK3b4eW2OwlCw8ziZw6SUNnG74JJUQCsX86CXu5OwDwif/ekPkg==" saltValue="zUd8LaSpYsAiVMTtxiih4Q==" spinCount="100000" sheet="1" objects="1" scenarios="1"/>
  <mergeCells count="64">
    <mergeCell ref="A81:E81"/>
    <mergeCell ref="A90:E90"/>
    <mergeCell ref="A96:E96"/>
    <mergeCell ref="A2:E2"/>
    <mergeCell ref="A3:E3"/>
    <mergeCell ref="B4:C4"/>
    <mergeCell ref="D4:E4"/>
    <mergeCell ref="A6:E6"/>
    <mergeCell ref="A16:E16"/>
    <mergeCell ref="A24:E24"/>
    <mergeCell ref="B25:C25"/>
    <mergeCell ref="D25:E25"/>
    <mergeCell ref="A26:E26"/>
    <mergeCell ref="A31:E31"/>
    <mergeCell ref="A40:E40"/>
    <mergeCell ref="A46:E46"/>
    <mergeCell ref="A66:E66"/>
    <mergeCell ref="A74:E74"/>
    <mergeCell ref="B75:C75"/>
    <mergeCell ref="D75:E75"/>
    <mergeCell ref="A76:E76"/>
    <mergeCell ref="A52:E52"/>
    <mergeCell ref="A53:E53"/>
    <mergeCell ref="B54:C54"/>
    <mergeCell ref="D54:E54"/>
    <mergeCell ref="A56:E56"/>
    <mergeCell ref="A102:E102"/>
    <mergeCell ref="A103:E103"/>
    <mergeCell ref="B104:C104"/>
    <mergeCell ref="D104:E104"/>
    <mergeCell ref="B154:C154"/>
    <mergeCell ref="D154:E154"/>
    <mergeCell ref="A106:E106"/>
    <mergeCell ref="A116:E116"/>
    <mergeCell ref="A124:E124"/>
    <mergeCell ref="B125:C125"/>
    <mergeCell ref="D125:E125"/>
    <mergeCell ref="A126:E126"/>
    <mergeCell ref="A153:E153"/>
    <mergeCell ref="A152:E152"/>
    <mergeCell ref="A156:E156"/>
    <mergeCell ref="A166:E166"/>
    <mergeCell ref="A131:E131"/>
    <mergeCell ref="A140:E140"/>
    <mergeCell ref="A198:E198"/>
    <mergeCell ref="A146:E146"/>
    <mergeCell ref="A183:E183"/>
    <mergeCell ref="B175:C175"/>
    <mergeCell ref="A178:E178"/>
    <mergeCell ref="A174:E174"/>
    <mergeCell ref="B158:B159"/>
    <mergeCell ref="B162:B163"/>
    <mergeCell ref="D158:D159"/>
    <mergeCell ref="D162:D163"/>
    <mergeCell ref="A158:A159"/>
    <mergeCell ref="A162:A163"/>
    <mergeCell ref="A203:E203"/>
    <mergeCell ref="C158:C159"/>
    <mergeCell ref="C162:C163"/>
    <mergeCell ref="E158:E159"/>
    <mergeCell ref="E162:E163"/>
    <mergeCell ref="B176:C176"/>
    <mergeCell ref="B177:C177"/>
    <mergeCell ref="A192:E192"/>
  </mergeCells>
  <printOptions horizontalCentered="1" verticalCentered="1"/>
  <pageMargins left="0.25" right="0.25" top="0.25" bottom="0" header="0.3" footer="0.3"/>
  <pageSetup scale="90" firstPageNumber="23" fitToHeight="2" orientation="portrait" useFirstPageNumber="1" r:id="rId1"/>
  <headerFooter>
    <oddHeader>&amp;L&amp;9
Semi-Annual Child Welfare Report&amp;C&amp;"-,Bold"&amp;14ARIZONA DEPARTMENT of CHILD SAFETY&amp;R&amp;8
&amp;9January 01, 2018 through June 30, 2018</oddHeader>
    <oddFooter>&amp;CPage &amp;P</oddFooter>
  </headerFooter>
  <rowBreaks count="1" manualBreakCount="1">
    <brk id="150" max="16383" man="1"/>
  </rowBreaks>
  <ignoredErrors>
    <ignoredError sqref="C73 C6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13"/>
  <sheetViews>
    <sheetView view="pageLayout" zoomScaleNormal="100" workbookViewId="0">
      <selection sqref="A1:C1"/>
    </sheetView>
  </sheetViews>
  <sheetFormatPr defaultRowHeight="15" x14ac:dyDescent="0.25"/>
  <cols>
    <col min="1" max="1" width="36.42578125" customWidth="1"/>
    <col min="2" max="2" width="19.140625" customWidth="1"/>
    <col min="3" max="3" width="20.42578125" customWidth="1"/>
  </cols>
  <sheetData>
    <row r="1" spans="1:5" ht="19.5" thickBot="1" x14ac:dyDescent="0.35">
      <c r="A1" s="1292" t="s">
        <v>192</v>
      </c>
      <c r="B1" s="1293"/>
      <c r="C1" s="1294"/>
      <c r="E1" s="32"/>
    </row>
    <row r="2" spans="1:5" s="217" customFormat="1" ht="16.5" hidden="1" thickBot="1" x14ac:dyDescent="0.3">
      <c r="A2" s="1295" t="s">
        <v>564</v>
      </c>
      <c r="B2" s="1296"/>
      <c r="C2" s="1297"/>
    </row>
    <row r="3" spans="1:5" s="217" customFormat="1" ht="15.75" hidden="1" thickBot="1" x14ac:dyDescent="0.3">
      <c r="A3" s="138"/>
      <c r="B3" s="139" t="s">
        <v>149</v>
      </c>
      <c r="C3" s="226" t="s">
        <v>134</v>
      </c>
    </row>
    <row r="4" spans="1:5" s="217" customFormat="1" ht="15.75" hidden="1" thickBot="1" x14ac:dyDescent="0.3">
      <c r="A4" s="1119" t="s">
        <v>519</v>
      </c>
      <c r="B4" s="1127"/>
      <c r="C4" s="1123"/>
    </row>
    <row r="5" spans="1:5" s="217" customFormat="1" hidden="1" x14ac:dyDescent="0.25">
      <c r="A5" s="892" t="s">
        <v>419</v>
      </c>
      <c r="B5" s="889"/>
      <c r="C5" s="368" t="e">
        <f>SUM(B5/B13)</f>
        <v>#DIV/0!</v>
      </c>
    </row>
    <row r="6" spans="1:5" s="217" customFormat="1" hidden="1" x14ac:dyDescent="0.25">
      <c r="A6" s="103" t="s">
        <v>420</v>
      </c>
      <c r="B6" s="890"/>
      <c r="C6" s="368" t="e">
        <f>SUM(B6/B13)</f>
        <v>#DIV/0!</v>
      </c>
    </row>
    <row r="7" spans="1:5" s="217" customFormat="1" hidden="1" x14ac:dyDescent="0.25">
      <c r="A7" s="103" t="s">
        <v>354</v>
      </c>
      <c r="B7" s="890"/>
      <c r="C7" s="368" t="e">
        <f>SUM(B7/B13)</f>
        <v>#DIV/0!</v>
      </c>
    </row>
    <row r="8" spans="1:5" s="217" customFormat="1" hidden="1" x14ac:dyDescent="0.25">
      <c r="A8" s="103" t="s">
        <v>355</v>
      </c>
      <c r="B8" s="890"/>
      <c r="C8" s="368" t="e">
        <f>SUM(B8/B13)</f>
        <v>#DIV/0!</v>
      </c>
    </row>
    <row r="9" spans="1:5" s="217" customFormat="1" hidden="1" x14ac:dyDescent="0.25">
      <c r="A9" s="103" t="s">
        <v>356</v>
      </c>
      <c r="B9" s="890"/>
      <c r="C9" s="368" t="e">
        <f>SUM(B9/B13)</f>
        <v>#DIV/0!</v>
      </c>
    </row>
    <row r="10" spans="1:5" s="217" customFormat="1" hidden="1" x14ac:dyDescent="0.25">
      <c r="A10" s="103" t="s">
        <v>131</v>
      </c>
      <c r="B10" s="890"/>
      <c r="C10" s="368" t="e">
        <f>SUM(B10/B13)</f>
        <v>#DIV/0!</v>
      </c>
    </row>
    <row r="11" spans="1:5" s="217" customFormat="1" hidden="1" x14ac:dyDescent="0.25">
      <c r="A11" s="103" t="s">
        <v>132</v>
      </c>
      <c r="B11" s="890"/>
      <c r="C11" s="368" t="e">
        <f>SUM(B11/B13)</f>
        <v>#DIV/0!</v>
      </c>
    </row>
    <row r="12" spans="1:5" s="217" customFormat="1" ht="15.75" hidden="1" thickBot="1" x14ac:dyDescent="0.3">
      <c r="A12" s="104" t="s">
        <v>124</v>
      </c>
      <c r="B12" s="386"/>
      <c r="C12" s="366" t="e">
        <f>SUM(B12/B13)</f>
        <v>#DIV/0!</v>
      </c>
    </row>
    <row r="13" spans="1:5" s="217" customFormat="1" ht="16.5" hidden="1" thickTop="1" thickBot="1" x14ac:dyDescent="0.3">
      <c r="A13" s="137" t="s">
        <v>171</v>
      </c>
      <c r="B13" s="135">
        <f>SUM(B5:B12)</f>
        <v>0</v>
      </c>
      <c r="C13" s="227" t="e">
        <f>SUM(B13/B13)</f>
        <v>#DIV/0!</v>
      </c>
    </row>
    <row r="14" spans="1:5" s="217" customFormat="1" ht="15.75" hidden="1" thickBot="1" x14ac:dyDescent="0.3">
      <c r="A14" s="1119" t="s">
        <v>520</v>
      </c>
      <c r="B14" s="1127"/>
      <c r="C14" s="1123"/>
    </row>
    <row r="15" spans="1:5" s="217" customFormat="1" hidden="1" x14ac:dyDescent="0.25">
      <c r="A15" s="112" t="s">
        <v>125</v>
      </c>
      <c r="B15" s="889"/>
      <c r="C15" s="368" t="e">
        <f>SUM(B15/B21)</f>
        <v>#DIV/0!</v>
      </c>
    </row>
    <row r="16" spans="1:5" s="217" customFormat="1" hidden="1" x14ac:dyDescent="0.25">
      <c r="A16" s="109" t="s">
        <v>126</v>
      </c>
      <c r="B16" s="890"/>
      <c r="C16" s="368" t="e">
        <f>SUM(B16/B21)</f>
        <v>#DIV/0!</v>
      </c>
    </row>
    <row r="17" spans="1:3" s="217" customFormat="1" hidden="1" x14ac:dyDescent="0.25">
      <c r="A17" s="109" t="s">
        <v>127</v>
      </c>
      <c r="B17" s="890"/>
      <c r="C17" s="368" t="e">
        <f>SUM(B17/B21)</f>
        <v>#DIV/0!</v>
      </c>
    </row>
    <row r="18" spans="1:3" s="217" customFormat="1" hidden="1" x14ac:dyDescent="0.25">
      <c r="A18" s="109" t="s">
        <v>128</v>
      </c>
      <c r="B18" s="890"/>
      <c r="C18" s="368" t="e">
        <f>SUM(B18/B21)</f>
        <v>#DIV/0!</v>
      </c>
    </row>
    <row r="19" spans="1:3" s="217" customFormat="1" hidden="1" x14ac:dyDescent="0.25">
      <c r="A19" s="109" t="s">
        <v>368</v>
      </c>
      <c r="B19" s="890"/>
      <c r="C19" s="368" t="e">
        <f>SUM(B19/B21)</f>
        <v>#DIV/0!</v>
      </c>
    </row>
    <row r="20" spans="1:3" s="217" customFormat="1" ht="15.75" hidden="1" thickBot="1" x14ac:dyDescent="0.3">
      <c r="A20" s="110" t="s">
        <v>130</v>
      </c>
      <c r="B20" s="386"/>
      <c r="C20" s="118" t="e">
        <f>SUM(B20/B21)</f>
        <v>#DIV/0!</v>
      </c>
    </row>
    <row r="21" spans="1:3" s="217" customFormat="1" ht="16.5" hidden="1" thickTop="1" thickBot="1" x14ac:dyDescent="0.3">
      <c r="A21" s="136" t="s">
        <v>173</v>
      </c>
      <c r="B21" s="135">
        <f>SUM(B15:B20)</f>
        <v>0</v>
      </c>
      <c r="C21" s="227" t="e">
        <f>SUM(C15:C20)</f>
        <v>#DIV/0!</v>
      </c>
    </row>
    <row r="22" spans="1:3" s="217" customFormat="1" ht="15.75" hidden="1" thickBot="1" x14ac:dyDescent="0.3">
      <c r="A22" s="1119" t="s">
        <v>521</v>
      </c>
      <c r="B22" s="1127"/>
      <c r="C22" s="1123"/>
    </row>
    <row r="23" spans="1:3" s="217" customFormat="1" hidden="1" x14ac:dyDescent="0.25">
      <c r="A23" s="112" t="s">
        <v>182</v>
      </c>
      <c r="B23" s="889"/>
      <c r="C23" s="368" t="e">
        <f>SUM(B23/B27)</f>
        <v>#DIV/0!</v>
      </c>
    </row>
    <row r="24" spans="1:3" s="217" customFormat="1" hidden="1" x14ac:dyDescent="0.25">
      <c r="A24" s="109" t="s">
        <v>183</v>
      </c>
      <c r="B24" s="890"/>
      <c r="C24" s="368" t="e">
        <f>SUM(B24/B27)</f>
        <v>#DIV/0!</v>
      </c>
    </row>
    <row r="25" spans="1:3" s="217" customFormat="1" hidden="1" x14ac:dyDescent="0.25">
      <c r="A25" s="109" t="s">
        <v>184</v>
      </c>
      <c r="B25" s="890"/>
      <c r="C25" s="368" t="e">
        <f>SUM(B25/B27)</f>
        <v>#DIV/0!</v>
      </c>
    </row>
    <row r="26" spans="1:3" s="217" customFormat="1" ht="15.75" hidden="1" thickBot="1" x14ac:dyDescent="0.3">
      <c r="A26" s="110" t="s">
        <v>185</v>
      </c>
      <c r="B26" s="386"/>
      <c r="C26" s="366" t="e">
        <f>SUM(B26/B27)</f>
        <v>#DIV/0!</v>
      </c>
    </row>
    <row r="27" spans="1:3" s="217" customFormat="1" ht="16.5" hidden="1" thickTop="1" thickBot="1" x14ac:dyDescent="0.3">
      <c r="A27" s="136" t="s">
        <v>31</v>
      </c>
      <c r="B27" s="135">
        <f>SUM(B23:B26)</f>
        <v>0</v>
      </c>
      <c r="C27" s="227" t="e">
        <f>SUM(C23:C26)</f>
        <v>#DIV/0!</v>
      </c>
    </row>
    <row r="28" spans="1:3" s="217" customFormat="1" ht="15.75" hidden="1" thickBot="1" x14ac:dyDescent="0.3">
      <c r="A28" s="1119" t="s">
        <v>522</v>
      </c>
      <c r="B28" s="1127"/>
      <c r="C28" s="1123"/>
    </row>
    <row r="29" spans="1:3" s="217" customFormat="1" hidden="1" x14ac:dyDescent="0.25">
      <c r="A29" s="112" t="s">
        <v>186</v>
      </c>
      <c r="B29" s="889"/>
      <c r="C29" s="368" t="e">
        <f>SUM(B29/B32)</f>
        <v>#DIV/0!</v>
      </c>
    </row>
    <row r="30" spans="1:3" s="217" customFormat="1" hidden="1" x14ac:dyDescent="0.25">
      <c r="A30" s="109" t="s">
        <v>187</v>
      </c>
      <c r="B30" s="890"/>
      <c r="C30" s="368" t="e">
        <f>SUM(B30/B32)</f>
        <v>#DIV/0!</v>
      </c>
    </row>
    <row r="31" spans="1:3" s="217" customFormat="1" ht="15.75" hidden="1" thickBot="1" x14ac:dyDescent="0.3">
      <c r="A31" s="110" t="s">
        <v>188</v>
      </c>
      <c r="B31" s="386"/>
      <c r="C31" s="366" t="e">
        <f>SUM(B31/B32)</f>
        <v>#DIV/0!</v>
      </c>
    </row>
    <row r="32" spans="1:3" s="217" customFormat="1" ht="16.5" hidden="1" thickTop="1" thickBot="1" x14ac:dyDescent="0.3">
      <c r="A32" s="134" t="s">
        <v>31</v>
      </c>
      <c r="B32" s="135">
        <f>SUM(B29:B31)</f>
        <v>0</v>
      </c>
      <c r="C32" s="227" t="e">
        <f>SUM(C29:C31)</f>
        <v>#DIV/0!</v>
      </c>
    </row>
    <row r="33" spans="1:4" s="217" customFormat="1" ht="15.75" hidden="1" thickBot="1" x14ac:dyDescent="0.3">
      <c r="A33" s="1119" t="s">
        <v>523</v>
      </c>
      <c r="B33" s="1127"/>
      <c r="C33" s="1123"/>
    </row>
    <row r="34" spans="1:4" s="217" customFormat="1" hidden="1" x14ac:dyDescent="0.25">
      <c r="A34" s="891" t="s">
        <v>511</v>
      </c>
      <c r="B34" s="447"/>
      <c r="C34" s="361" t="e">
        <f>SUM(B34/B38)</f>
        <v>#DIV/0!</v>
      </c>
      <c r="D34" s="35"/>
    </row>
    <row r="35" spans="1:4" s="217" customFormat="1" hidden="1" x14ac:dyDescent="0.25">
      <c r="A35" s="891" t="s">
        <v>512</v>
      </c>
      <c r="B35" s="890"/>
      <c r="C35" s="368" t="e">
        <f>SUM(B35/B38)</f>
        <v>#DIV/0!</v>
      </c>
    </row>
    <row r="36" spans="1:4" s="217" customFormat="1" hidden="1" x14ac:dyDescent="0.25">
      <c r="A36" s="891" t="s">
        <v>513</v>
      </c>
      <c r="B36" s="890"/>
      <c r="C36" s="368" t="e">
        <f>SUM(B36/B38)</f>
        <v>#DIV/0!</v>
      </c>
    </row>
    <row r="37" spans="1:4" s="217" customFormat="1" ht="15.75" hidden="1" thickBot="1" x14ac:dyDescent="0.3">
      <c r="A37" s="121" t="s">
        <v>514</v>
      </c>
      <c r="B37" s="386"/>
      <c r="C37" s="363" t="e">
        <f>SUM(B37/B38)</f>
        <v>#DIV/0!</v>
      </c>
    </row>
    <row r="38" spans="1:4" s="217" customFormat="1" ht="16.5" hidden="1" thickTop="1" thickBot="1" x14ac:dyDescent="0.3">
      <c r="A38" s="38" t="s">
        <v>31</v>
      </c>
      <c r="B38" s="130">
        <f>SUM(B34:B37)</f>
        <v>0</v>
      </c>
      <c r="C38" s="228" t="e">
        <f>SUM(B38/B38)</f>
        <v>#DIV/0!</v>
      </c>
    </row>
    <row r="39" spans="1:4" s="217" customFormat="1" ht="16.5" thickBot="1" x14ac:dyDescent="0.3">
      <c r="A39" s="1295" t="s">
        <v>557</v>
      </c>
      <c r="B39" s="1296"/>
      <c r="C39" s="1297"/>
    </row>
    <row r="40" spans="1:4" s="217" customFormat="1" ht="15.75" thickBot="1" x14ac:dyDescent="0.3">
      <c r="A40" s="138"/>
      <c r="B40" s="139" t="s">
        <v>149</v>
      </c>
      <c r="C40" s="226" t="s">
        <v>134</v>
      </c>
    </row>
    <row r="41" spans="1:4" s="217" customFormat="1" ht="15.75" thickBot="1" x14ac:dyDescent="0.3">
      <c r="A41" s="1119" t="s">
        <v>519</v>
      </c>
      <c r="B41" s="1127"/>
      <c r="C41" s="1123"/>
    </row>
    <row r="42" spans="1:4" s="217" customFormat="1" x14ac:dyDescent="0.25">
      <c r="A42" s="892" t="s">
        <v>419</v>
      </c>
      <c r="B42" s="889">
        <v>0</v>
      </c>
      <c r="C42" s="368">
        <f>SUM(B42/B50)</f>
        <v>0</v>
      </c>
    </row>
    <row r="43" spans="1:4" s="217" customFormat="1" x14ac:dyDescent="0.25">
      <c r="A43" s="103" t="s">
        <v>420</v>
      </c>
      <c r="B43" s="890">
        <v>1</v>
      </c>
      <c r="C43" s="368">
        <f>SUM(B43/B50)</f>
        <v>0.125</v>
      </c>
    </row>
    <row r="44" spans="1:4" s="217" customFormat="1" x14ac:dyDescent="0.25">
      <c r="A44" s="103" t="s">
        <v>354</v>
      </c>
      <c r="B44" s="890">
        <v>0</v>
      </c>
      <c r="C44" s="368">
        <f>SUM(B44/B50)</f>
        <v>0</v>
      </c>
    </row>
    <row r="45" spans="1:4" s="217" customFormat="1" x14ac:dyDescent="0.25">
      <c r="A45" s="103" t="s">
        <v>355</v>
      </c>
      <c r="B45" s="890">
        <v>3</v>
      </c>
      <c r="C45" s="368">
        <f>SUM(B45/B50)</f>
        <v>0.375</v>
      </c>
    </row>
    <row r="46" spans="1:4" s="217" customFormat="1" x14ac:dyDescent="0.25">
      <c r="A46" s="103" t="s">
        <v>356</v>
      </c>
      <c r="B46" s="890">
        <v>2</v>
      </c>
      <c r="C46" s="368">
        <f>SUM(B46/B50)</f>
        <v>0.25</v>
      </c>
    </row>
    <row r="47" spans="1:4" s="217" customFormat="1" x14ac:dyDescent="0.25">
      <c r="A47" s="103" t="s">
        <v>131</v>
      </c>
      <c r="B47" s="890">
        <v>2</v>
      </c>
      <c r="C47" s="368">
        <f>SUM(B47/B50)</f>
        <v>0.25</v>
      </c>
    </row>
    <row r="48" spans="1:4" s="217" customFormat="1" x14ac:dyDescent="0.25">
      <c r="A48" s="103" t="s">
        <v>132</v>
      </c>
      <c r="B48" s="890">
        <v>0</v>
      </c>
      <c r="C48" s="368">
        <f>SUM(B48/B50)</f>
        <v>0</v>
      </c>
    </row>
    <row r="49" spans="1:3" s="217" customFormat="1" ht="15.75" thickBot="1" x14ac:dyDescent="0.3">
      <c r="A49" s="104" t="s">
        <v>124</v>
      </c>
      <c r="B49" s="386">
        <v>0</v>
      </c>
      <c r="C49" s="366">
        <f>SUM(B49/B50)</f>
        <v>0</v>
      </c>
    </row>
    <row r="50" spans="1:3" s="217" customFormat="1" ht="16.5" thickTop="1" thickBot="1" x14ac:dyDescent="0.3">
      <c r="A50" s="137" t="s">
        <v>171</v>
      </c>
      <c r="B50" s="135">
        <f>SUM(B42:B49)</f>
        <v>8</v>
      </c>
      <c r="C50" s="227">
        <f>SUM(B50/B50)</f>
        <v>1</v>
      </c>
    </row>
    <row r="51" spans="1:3" s="217" customFormat="1" ht="15.75" thickBot="1" x14ac:dyDescent="0.3">
      <c r="A51" s="1119" t="s">
        <v>520</v>
      </c>
      <c r="B51" s="1127"/>
      <c r="C51" s="1123"/>
    </row>
    <row r="52" spans="1:3" s="217" customFormat="1" x14ac:dyDescent="0.25">
      <c r="A52" s="112" t="s">
        <v>125</v>
      </c>
      <c r="B52" s="889">
        <v>1</v>
      </c>
      <c r="C52" s="368">
        <f>SUM(B52/B58)</f>
        <v>0.125</v>
      </c>
    </row>
    <row r="53" spans="1:3" s="217" customFormat="1" x14ac:dyDescent="0.25">
      <c r="A53" s="109" t="s">
        <v>126</v>
      </c>
      <c r="B53" s="890">
        <v>1</v>
      </c>
      <c r="C53" s="368">
        <f>SUM(B53/B58)</f>
        <v>0.125</v>
      </c>
    </row>
    <row r="54" spans="1:3" s="217" customFormat="1" x14ac:dyDescent="0.25">
      <c r="A54" s="109" t="s">
        <v>127</v>
      </c>
      <c r="B54" s="890">
        <v>0</v>
      </c>
      <c r="C54" s="368">
        <f>SUM(B54/B58)</f>
        <v>0</v>
      </c>
    </row>
    <row r="55" spans="1:3" s="217" customFormat="1" x14ac:dyDescent="0.25">
      <c r="A55" s="109" t="s">
        <v>128</v>
      </c>
      <c r="B55" s="890">
        <v>1</v>
      </c>
      <c r="C55" s="368">
        <f>SUM(B55/B58)</f>
        <v>0.125</v>
      </c>
    </row>
    <row r="56" spans="1:3" s="217" customFormat="1" x14ac:dyDescent="0.25">
      <c r="A56" s="109" t="s">
        <v>368</v>
      </c>
      <c r="B56" s="890">
        <v>5</v>
      </c>
      <c r="C56" s="368">
        <f>SUM(B56/B58)</f>
        <v>0.625</v>
      </c>
    </row>
    <row r="57" spans="1:3" s="217" customFormat="1" ht="15.75" thickBot="1" x14ac:dyDescent="0.3">
      <c r="A57" s="110" t="s">
        <v>130</v>
      </c>
      <c r="B57" s="386">
        <v>0</v>
      </c>
      <c r="C57" s="118">
        <f>SUM(B57/B58)</f>
        <v>0</v>
      </c>
    </row>
    <row r="58" spans="1:3" s="217" customFormat="1" ht="16.5" thickTop="1" thickBot="1" x14ac:dyDescent="0.3">
      <c r="A58" s="136" t="s">
        <v>173</v>
      </c>
      <c r="B58" s="135">
        <f>SUM(B52:B57)</f>
        <v>8</v>
      </c>
      <c r="C58" s="227">
        <f>SUM(C52:C57)</f>
        <v>1</v>
      </c>
    </row>
    <row r="59" spans="1:3" s="217" customFormat="1" ht="15.75" thickBot="1" x14ac:dyDescent="0.3">
      <c r="A59" s="1119" t="s">
        <v>521</v>
      </c>
      <c r="B59" s="1127"/>
      <c r="C59" s="1123"/>
    </row>
    <row r="60" spans="1:3" s="217" customFormat="1" x14ac:dyDescent="0.25">
      <c r="A60" s="112" t="s">
        <v>182</v>
      </c>
      <c r="B60" s="889">
        <v>4</v>
      </c>
      <c r="C60" s="368">
        <f>SUM(B60/B64)</f>
        <v>0.5</v>
      </c>
    </row>
    <row r="61" spans="1:3" s="217" customFormat="1" x14ac:dyDescent="0.25">
      <c r="A61" s="109" t="s">
        <v>183</v>
      </c>
      <c r="B61" s="890">
        <v>0</v>
      </c>
      <c r="C61" s="368">
        <f>SUM(B61/B64)</f>
        <v>0</v>
      </c>
    </row>
    <row r="62" spans="1:3" s="217" customFormat="1" x14ac:dyDescent="0.25">
      <c r="A62" s="109" t="s">
        <v>184</v>
      </c>
      <c r="B62" s="890">
        <v>3</v>
      </c>
      <c r="C62" s="368">
        <f>SUM(B62/B64)</f>
        <v>0.375</v>
      </c>
    </row>
    <row r="63" spans="1:3" s="217" customFormat="1" ht="15.75" thickBot="1" x14ac:dyDescent="0.3">
      <c r="A63" s="110" t="s">
        <v>185</v>
      </c>
      <c r="B63" s="386">
        <v>1</v>
      </c>
      <c r="C63" s="366">
        <f>SUM(B63/B64)</f>
        <v>0.125</v>
      </c>
    </row>
    <row r="64" spans="1:3" s="217" customFormat="1" ht="16.5" thickTop="1" thickBot="1" x14ac:dyDescent="0.3">
      <c r="A64" s="136" t="s">
        <v>31</v>
      </c>
      <c r="B64" s="135">
        <f>SUM(B60:B63)</f>
        <v>8</v>
      </c>
      <c r="C64" s="227">
        <f>SUM(C60:C63)</f>
        <v>1</v>
      </c>
    </row>
    <row r="65" spans="1:4" s="217" customFormat="1" ht="15.75" thickBot="1" x14ac:dyDescent="0.3">
      <c r="A65" s="1119" t="s">
        <v>522</v>
      </c>
      <c r="B65" s="1127"/>
      <c r="C65" s="1123"/>
    </row>
    <row r="66" spans="1:4" s="217" customFormat="1" x14ac:dyDescent="0.25">
      <c r="A66" s="112" t="s">
        <v>186</v>
      </c>
      <c r="B66" s="889">
        <v>1</v>
      </c>
      <c r="C66" s="368">
        <f>SUM(B66/B69)</f>
        <v>0.125</v>
      </c>
    </row>
    <row r="67" spans="1:4" s="217" customFormat="1" x14ac:dyDescent="0.25">
      <c r="A67" s="109" t="s">
        <v>187</v>
      </c>
      <c r="B67" s="890">
        <v>1</v>
      </c>
      <c r="C67" s="368">
        <f>SUM(B67/B69)</f>
        <v>0.125</v>
      </c>
    </row>
    <row r="68" spans="1:4" s="217" customFormat="1" ht="15.75" thickBot="1" x14ac:dyDescent="0.3">
      <c r="A68" s="110" t="s">
        <v>188</v>
      </c>
      <c r="B68" s="386">
        <v>6</v>
      </c>
      <c r="C68" s="366">
        <f>SUM(B68/B69)</f>
        <v>0.75</v>
      </c>
    </row>
    <row r="69" spans="1:4" s="217" customFormat="1" ht="16.5" thickTop="1" thickBot="1" x14ac:dyDescent="0.3">
      <c r="A69" s="134" t="s">
        <v>31</v>
      </c>
      <c r="B69" s="135">
        <f>SUM(B66:B68)</f>
        <v>8</v>
      </c>
      <c r="C69" s="227">
        <f>SUM(C66:C68)</f>
        <v>1</v>
      </c>
    </row>
    <row r="70" spans="1:4" s="217" customFormat="1" ht="15.75" thickBot="1" x14ac:dyDescent="0.3">
      <c r="A70" s="1119" t="s">
        <v>523</v>
      </c>
      <c r="B70" s="1127"/>
      <c r="C70" s="1123"/>
    </row>
    <row r="71" spans="1:4" s="217" customFormat="1" x14ac:dyDescent="0.25">
      <c r="A71" s="913" t="s">
        <v>586</v>
      </c>
      <c r="B71" s="447">
        <v>1</v>
      </c>
      <c r="C71" s="361">
        <f>SUM(B71/B76)</f>
        <v>0.125</v>
      </c>
      <c r="D71" s="35"/>
    </row>
    <row r="72" spans="1:4" s="217" customFormat="1" x14ac:dyDescent="0.25">
      <c r="A72" s="913" t="s">
        <v>587</v>
      </c>
      <c r="B72" s="890">
        <v>2</v>
      </c>
      <c r="C72" s="368">
        <f>SUM(B72/B76)</f>
        <v>0.25</v>
      </c>
    </row>
    <row r="73" spans="1:4" s="217" customFormat="1" x14ac:dyDescent="0.25">
      <c r="A73" s="913" t="s">
        <v>588</v>
      </c>
      <c r="B73" s="907">
        <v>1</v>
      </c>
      <c r="C73" s="368">
        <f>SUM(B73/B76)</f>
        <v>0.125</v>
      </c>
    </row>
    <row r="74" spans="1:4" s="217" customFormat="1" x14ac:dyDescent="0.25">
      <c r="A74" s="913" t="s">
        <v>589</v>
      </c>
      <c r="B74" s="890">
        <v>3</v>
      </c>
      <c r="C74" s="368">
        <f>SUM(B74/B76)</f>
        <v>0.375</v>
      </c>
    </row>
    <row r="75" spans="1:4" s="217" customFormat="1" ht="15.75" thickBot="1" x14ac:dyDescent="0.3">
      <c r="A75" s="914" t="s">
        <v>590</v>
      </c>
      <c r="B75" s="386">
        <v>1</v>
      </c>
      <c r="C75" s="363">
        <f>SUM(B75/B76)</f>
        <v>0.125</v>
      </c>
    </row>
    <row r="76" spans="1:4" s="217" customFormat="1" ht="16.5" thickTop="1" thickBot="1" x14ac:dyDescent="0.3">
      <c r="A76" s="38" t="s">
        <v>31</v>
      </c>
      <c r="B76" s="130">
        <f>SUM(B71:B75)</f>
        <v>8</v>
      </c>
      <c r="C76" s="228">
        <f>SUM(B76/B76)</f>
        <v>1</v>
      </c>
    </row>
    <row r="77" spans="1:4" ht="16.5" hidden="1" thickBot="1" x14ac:dyDescent="0.3">
      <c r="A77" s="1295" t="s">
        <v>276</v>
      </c>
      <c r="B77" s="1296"/>
      <c r="C77" s="1297"/>
    </row>
    <row r="78" spans="1:4" ht="15.75" hidden="1" thickBot="1" x14ac:dyDescent="0.3">
      <c r="A78" s="138"/>
      <c r="B78" s="139" t="s">
        <v>149</v>
      </c>
      <c r="C78" s="226" t="s">
        <v>134</v>
      </c>
    </row>
    <row r="79" spans="1:4" ht="15.75" hidden="1" thickBot="1" x14ac:dyDescent="0.3">
      <c r="A79" s="1119" t="s">
        <v>519</v>
      </c>
      <c r="B79" s="1127"/>
      <c r="C79" s="1123"/>
    </row>
    <row r="80" spans="1:4" hidden="1" x14ac:dyDescent="0.25">
      <c r="A80" s="111" t="s">
        <v>419</v>
      </c>
      <c r="B80" s="454">
        <v>0</v>
      </c>
      <c r="C80" s="368">
        <f>SUM(B80/B88)</f>
        <v>0</v>
      </c>
    </row>
    <row r="81" spans="1:3" hidden="1" x14ac:dyDescent="0.25">
      <c r="A81" s="103" t="s">
        <v>420</v>
      </c>
      <c r="B81" s="384">
        <v>1</v>
      </c>
      <c r="C81" s="368">
        <f>SUM(B81/B88)</f>
        <v>0.16666666666666666</v>
      </c>
    </row>
    <row r="82" spans="1:3" hidden="1" x14ac:dyDescent="0.25">
      <c r="A82" s="103" t="s">
        <v>354</v>
      </c>
      <c r="B82" s="384">
        <v>1</v>
      </c>
      <c r="C82" s="368">
        <f>SUM(B82/B88)</f>
        <v>0.16666666666666666</v>
      </c>
    </row>
    <row r="83" spans="1:3" hidden="1" x14ac:dyDescent="0.25">
      <c r="A83" s="103" t="s">
        <v>355</v>
      </c>
      <c r="B83" s="384">
        <v>1</v>
      </c>
      <c r="C83" s="368">
        <f>SUM(B83/B88)</f>
        <v>0.16666666666666666</v>
      </c>
    </row>
    <row r="84" spans="1:3" hidden="1" x14ac:dyDescent="0.25">
      <c r="A84" s="103" t="s">
        <v>356</v>
      </c>
      <c r="B84" s="384">
        <v>3</v>
      </c>
      <c r="C84" s="368">
        <v>0.499</v>
      </c>
    </row>
    <row r="85" spans="1:3" hidden="1" x14ac:dyDescent="0.25">
      <c r="A85" s="103" t="s">
        <v>131</v>
      </c>
      <c r="B85" s="384">
        <v>0</v>
      </c>
      <c r="C85" s="368">
        <f>SUM(B85/B88)</f>
        <v>0</v>
      </c>
    </row>
    <row r="86" spans="1:3" hidden="1" x14ac:dyDescent="0.25">
      <c r="A86" s="103" t="s">
        <v>132</v>
      </c>
      <c r="B86" s="384">
        <v>0</v>
      </c>
      <c r="C86" s="368">
        <f>SUM(B86/B88)</f>
        <v>0</v>
      </c>
    </row>
    <row r="87" spans="1:3" ht="15.75" hidden="1" thickBot="1" x14ac:dyDescent="0.3">
      <c r="A87" s="104" t="s">
        <v>124</v>
      </c>
      <c r="B87" s="386">
        <v>0</v>
      </c>
      <c r="C87" s="366">
        <f>SUM(B87/B88)</f>
        <v>0</v>
      </c>
    </row>
    <row r="88" spans="1:3" ht="16.5" hidden="1" thickTop="1" thickBot="1" x14ac:dyDescent="0.3">
      <c r="A88" s="137" t="s">
        <v>171</v>
      </c>
      <c r="B88" s="135">
        <f>SUM(B80:B87)</f>
        <v>6</v>
      </c>
      <c r="C88" s="227">
        <f>SUM(B88/B88)</f>
        <v>1</v>
      </c>
    </row>
    <row r="89" spans="1:3" ht="15.75" hidden="1" thickBot="1" x14ac:dyDescent="0.3">
      <c r="A89" s="1119" t="s">
        <v>520</v>
      </c>
      <c r="B89" s="1127"/>
      <c r="C89" s="1123"/>
    </row>
    <row r="90" spans="1:3" hidden="1" x14ac:dyDescent="0.25">
      <c r="A90" s="112" t="s">
        <v>125</v>
      </c>
      <c r="B90" s="454">
        <v>1</v>
      </c>
      <c r="C90" s="368">
        <f>SUM(B90/B96)</f>
        <v>0.16666666666666666</v>
      </c>
    </row>
    <row r="91" spans="1:3" hidden="1" x14ac:dyDescent="0.25">
      <c r="A91" s="109" t="s">
        <v>126</v>
      </c>
      <c r="B91" s="384">
        <v>0</v>
      </c>
      <c r="C91" s="368">
        <f>SUM(B91/B96)</f>
        <v>0</v>
      </c>
    </row>
    <row r="92" spans="1:3" hidden="1" x14ac:dyDescent="0.25">
      <c r="A92" s="109" t="s">
        <v>127</v>
      </c>
      <c r="B92" s="384">
        <v>0</v>
      </c>
      <c r="C92" s="368">
        <f>SUM(B92/B96)</f>
        <v>0</v>
      </c>
    </row>
    <row r="93" spans="1:3" hidden="1" x14ac:dyDescent="0.25">
      <c r="A93" s="109" t="s">
        <v>128</v>
      </c>
      <c r="B93" s="384">
        <v>3</v>
      </c>
      <c r="C93" s="368">
        <f>SUM(B93/B96)</f>
        <v>0.5</v>
      </c>
    </row>
    <row r="94" spans="1:3" hidden="1" x14ac:dyDescent="0.25">
      <c r="A94" s="109" t="s">
        <v>368</v>
      </c>
      <c r="B94" s="384">
        <v>2</v>
      </c>
      <c r="C94" s="368">
        <f>SUM(B94/B96)</f>
        <v>0.33333333333333331</v>
      </c>
    </row>
    <row r="95" spans="1:3" ht="15.75" hidden="1" thickBot="1" x14ac:dyDescent="0.3">
      <c r="A95" s="110" t="s">
        <v>130</v>
      </c>
      <c r="B95" s="386">
        <v>0</v>
      </c>
      <c r="C95" s="118">
        <f>SUM(B95/B96)</f>
        <v>0</v>
      </c>
    </row>
    <row r="96" spans="1:3" ht="16.5" hidden="1" thickTop="1" thickBot="1" x14ac:dyDescent="0.3">
      <c r="A96" s="136" t="s">
        <v>173</v>
      </c>
      <c r="B96" s="135">
        <f>SUM(B90:B95)</f>
        <v>6</v>
      </c>
      <c r="C96" s="227">
        <f>SUM(C90:C95)</f>
        <v>1</v>
      </c>
    </row>
    <row r="97" spans="1:4" ht="15.75" hidden="1" thickBot="1" x14ac:dyDescent="0.3">
      <c r="A97" s="1119" t="s">
        <v>521</v>
      </c>
      <c r="B97" s="1127"/>
      <c r="C97" s="1123"/>
    </row>
    <row r="98" spans="1:4" hidden="1" x14ac:dyDescent="0.25">
      <c r="A98" s="112" t="s">
        <v>182</v>
      </c>
      <c r="B98" s="454">
        <v>1</v>
      </c>
      <c r="C98" s="368">
        <f>SUM(B98/B102)</f>
        <v>0.16666666666666666</v>
      </c>
    </row>
    <row r="99" spans="1:4" hidden="1" x14ac:dyDescent="0.25">
      <c r="A99" s="109" t="s">
        <v>183</v>
      </c>
      <c r="B99" s="384">
        <v>0</v>
      </c>
      <c r="C99" s="368">
        <f>SUM(B99/B102)</f>
        <v>0</v>
      </c>
    </row>
    <row r="100" spans="1:4" hidden="1" x14ac:dyDescent="0.25">
      <c r="A100" s="109" t="s">
        <v>184</v>
      </c>
      <c r="B100" s="384">
        <v>5</v>
      </c>
      <c r="C100" s="368">
        <f>SUM(B100/B102)</f>
        <v>0.83333333333333337</v>
      </c>
    </row>
    <row r="101" spans="1:4" ht="15.75" hidden="1" thickBot="1" x14ac:dyDescent="0.3">
      <c r="A101" s="110" t="s">
        <v>185</v>
      </c>
      <c r="B101" s="386">
        <v>0</v>
      </c>
      <c r="C101" s="366">
        <f>SUM(B101/B102)</f>
        <v>0</v>
      </c>
    </row>
    <row r="102" spans="1:4" ht="16.5" hidden="1" thickTop="1" thickBot="1" x14ac:dyDescent="0.3">
      <c r="A102" s="136" t="s">
        <v>31</v>
      </c>
      <c r="B102" s="135">
        <f>SUM(B98:B101)</f>
        <v>6</v>
      </c>
      <c r="C102" s="227">
        <f>SUM(C98:C101)</f>
        <v>1</v>
      </c>
    </row>
    <row r="103" spans="1:4" ht="15.75" hidden="1" thickBot="1" x14ac:dyDescent="0.3">
      <c r="A103" s="1119" t="s">
        <v>522</v>
      </c>
      <c r="B103" s="1127"/>
      <c r="C103" s="1123"/>
    </row>
    <row r="104" spans="1:4" hidden="1" x14ac:dyDescent="0.25">
      <c r="A104" s="112" t="s">
        <v>186</v>
      </c>
      <c r="B104" s="454">
        <v>3</v>
      </c>
      <c r="C104" s="368">
        <f>SUM(B104/B107)</f>
        <v>0.5</v>
      </c>
    </row>
    <row r="105" spans="1:4" hidden="1" x14ac:dyDescent="0.25">
      <c r="A105" s="109" t="s">
        <v>187</v>
      </c>
      <c r="B105" s="384">
        <v>2</v>
      </c>
      <c r="C105" s="368">
        <f>SUM(B105/B107)</f>
        <v>0.33333333333333331</v>
      </c>
    </row>
    <row r="106" spans="1:4" ht="15.75" hidden="1" thickBot="1" x14ac:dyDescent="0.3">
      <c r="A106" s="110" t="s">
        <v>188</v>
      </c>
      <c r="B106" s="386">
        <v>1</v>
      </c>
      <c r="C106" s="366">
        <f>SUM(B106/B107)</f>
        <v>0.16666666666666666</v>
      </c>
    </row>
    <row r="107" spans="1:4" ht="16.5" hidden="1" thickTop="1" thickBot="1" x14ac:dyDescent="0.3">
      <c r="A107" s="134" t="s">
        <v>31</v>
      </c>
      <c r="B107" s="135">
        <f>SUM(B104:B106)</f>
        <v>6</v>
      </c>
      <c r="C107" s="227">
        <f>SUM(C104:C106)</f>
        <v>0.99999999999999989</v>
      </c>
    </row>
    <row r="108" spans="1:4" ht="15.75" hidden="1" thickBot="1" x14ac:dyDescent="0.3">
      <c r="A108" s="1119" t="s">
        <v>523</v>
      </c>
      <c r="B108" s="1127"/>
      <c r="C108" s="1123"/>
    </row>
    <row r="109" spans="1:4" hidden="1" x14ac:dyDescent="0.25">
      <c r="A109" s="349" t="s">
        <v>511</v>
      </c>
      <c r="B109" s="447">
        <v>1</v>
      </c>
      <c r="C109" s="361">
        <f>SUM(B109/B113)</f>
        <v>0.16666666666666666</v>
      </c>
      <c r="D109" s="35"/>
    </row>
    <row r="110" spans="1:4" hidden="1" x14ac:dyDescent="0.25">
      <c r="A110" s="349" t="s">
        <v>512</v>
      </c>
      <c r="B110" s="384">
        <v>1</v>
      </c>
      <c r="C110" s="368">
        <f>SUM(B110/B113)</f>
        <v>0.16666666666666666</v>
      </c>
    </row>
    <row r="111" spans="1:4" hidden="1" x14ac:dyDescent="0.25">
      <c r="A111" s="349" t="s">
        <v>513</v>
      </c>
      <c r="B111" s="384">
        <v>3</v>
      </c>
      <c r="C111" s="368">
        <v>0.499</v>
      </c>
    </row>
    <row r="112" spans="1:4" ht="15.75" hidden="1" thickBot="1" x14ac:dyDescent="0.3">
      <c r="A112" s="121" t="s">
        <v>514</v>
      </c>
      <c r="B112" s="386">
        <v>1</v>
      </c>
      <c r="C112" s="363">
        <f>SUM(B112/B113)</f>
        <v>0.16666666666666666</v>
      </c>
    </row>
    <row r="113" spans="1:3" ht="16.5" hidden="1" thickTop="1" thickBot="1" x14ac:dyDescent="0.3">
      <c r="A113" s="38" t="s">
        <v>31</v>
      </c>
      <c r="B113" s="130">
        <f>SUM(B109:B112)</f>
        <v>6</v>
      </c>
      <c r="C113" s="228">
        <f>SUM(B113/B113)</f>
        <v>1</v>
      </c>
    </row>
  </sheetData>
  <sheetProtection algorithmName="SHA-512" hashValue="ytbgrWpDkxvFEUnqWUyUkQGyZdA/cLwtXhASpDeNTmp39R5AjzNyjvCr7BRZwC84a9R6AWrhTm2jiDiErwlmlQ==" saltValue="12/Z2AbfeUCa5Yr6ImGzEQ==" spinCount="100000" sheet="1" objects="1" scenarios="1"/>
  <mergeCells count="19">
    <mergeCell ref="A22:C22"/>
    <mergeCell ref="A28:C28"/>
    <mergeCell ref="A33:C33"/>
    <mergeCell ref="A108:C108"/>
    <mergeCell ref="A97:C97"/>
    <mergeCell ref="A103:C103"/>
    <mergeCell ref="A1:C1"/>
    <mergeCell ref="A77:C77"/>
    <mergeCell ref="A79:C79"/>
    <mergeCell ref="A89:C89"/>
    <mergeCell ref="A39:C39"/>
    <mergeCell ref="A41:C41"/>
    <mergeCell ref="A51:C51"/>
    <mergeCell ref="A59:C59"/>
    <mergeCell ref="A65:C65"/>
    <mergeCell ref="A70:C70"/>
    <mergeCell ref="A2:C2"/>
    <mergeCell ref="A4:C4"/>
    <mergeCell ref="A14:C14"/>
  </mergeCells>
  <printOptions horizontalCentered="1"/>
  <pageMargins left="0.7" right="0.7" top="1.0416666666666701" bottom="0.75" header="0.3" footer="0.3"/>
  <pageSetup firstPageNumber="24" orientation="portrait" useFirstPageNumber="1" r:id="rId1"/>
  <headerFooter>
    <oddHeader>&amp;L&amp;9
Semi-Annual Child Welfare Report&amp;C&amp;"-,Bold"&amp;14ARIZONA DEPARTMENT of CHILD SAFETY&amp;R&amp;9
July 1, 2018 - December 31, 2018</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66"/>
  <sheetViews>
    <sheetView view="pageLayout" zoomScaleNormal="100" workbookViewId="0">
      <selection sqref="A1:C1"/>
    </sheetView>
  </sheetViews>
  <sheetFormatPr defaultRowHeight="15" x14ac:dyDescent="0.25"/>
  <cols>
    <col min="1" max="3" width="27.7109375" customWidth="1"/>
  </cols>
  <sheetData>
    <row r="1" spans="1:3" ht="19.5" thickBot="1" x14ac:dyDescent="0.35">
      <c r="A1" s="1166" t="s">
        <v>193</v>
      </c>
      <c r="B1" s="1167"/>
      <c r="C1" s="1168"/>
    </row>
    <row r="2" spans="1:3" ht="16.5" hidden="1" thickBot="1" x14ac:dyDescent="0.3">
      <c r="A2" s="1295" t="s">
        <v>562</v>
      </c>
      <c r="B2" s="1296"/>
      <c r="C2" s="1297"/>
    </row>
    <row r="3" spans="1:3" ht="15.75" hidden="1" thickBot="1" x14ac:dyDescent="0.3">
      <c r="A3" s="225"/>
      <c r="B3" s="223" t="s">
        <v>58</v>
      </c>
      <c r="C3" s="224" t="s">
        <v>134</v>
      </c>
    </row>
    <row r="4" spans="1:3" ht="15.75" hidden="1" thickBot="1" x14ac:dyDescent="0.3">
      <c r="A4" s="1119" t="s">
        <v>515</v>
      </c>
      <c r="B4" s="1127"/>
      <c r="C4" s="1123"/>
    </row>
    <row r="5" spans="1:3" hidden="1" x14ac:dyDescent="0.25">
      <c r="A5" s="112" t="s">
        <v>182</v>
      </c>
      <c r="B5" s="454"/>
      <c r="C5" s="368" t="e">
        <f>SUM(B5/B9)</f>
        <v>#DIV/0!</v>
      </c>
    </row>
    <row r="6" spans="1:3" hidden="1" x14ac:dyDescent="0.25">
      <c r="A6" s="109" t="s">
        <v>183</v>
      </c>
      <c r="B6" s="384"/>
      <c r="C6" s="368" t="e">
        <f>SUM(B6/B9)</f>
        <v>#DIV/0!</v>
      </c>
    </row>
    <row r="7" spans="1:3" hidden="1" x14ac:dyDescent="0.25">
      <c r="A7" s="109" t="s">
        <v>184</v>
      </c>
      <c r="B7" s="384"/>
      <c r="C7" s="368" t="e">
        <f>SUM(B7/B9)</f>
        <v>#DIV/0!</v>
      </c>
    </row>
    <row r="8" spans="1:3" ht="15.75" hidden="1" thickBot="1" x14ac:dyDescent="0.3">
      <c r="A8" s="110" t="s">
        <v>185</v>
      </c>
      <c r="B8" s="547"/>
      <c r="C8" s="366" t="e">
        <f>SUM(B8/B9)</f>
        <v>#DIV/0!</v>
      </c>
    </row>
    <row r="9" spans="1:3" ht="16.5" hidden="1" thickTop="1" thickBot="1" x14ac:dyDescent="0.3">
      <c r="A9" s="136" t="s">
        <v>31</v>
      </c>
      <c r="B9" s="548">
        <f>SUM(B5:B8)</f>
        <v>0</v>
      </c>
      <c r="C9" s="227" t="e">
        <f>SUM(C5:C8)</f>
        <v>#DIV/0!</v>
      </c>
    </row>
    <row r="10" spans="1:3" ht="15.75" hidden="1" thickBot="1" x14ac:dyDescent="0.3">
      <c r="A10" s="1119" t="s">
        <v>516</v>
      </c>
      <c r="B10" s="1127"/>
      <c r="C10" s="1123"/>
    </row>
    <row r="11" spans="1:3" hidden="1" x14ac:dyDescent="0.25">
      <c r="A11" s="112" t="s">
        <v>186</v>
      </c>
      <c r="B11" s="454"/>
      <c r="C11" s="368" t="e">
        <f>SUM(B11/B14)</f>
        <v>#DIV/0!</v>
      </c>
    </row>
    <row r="12" spans="1:3" hidden="1" x14ac:dyDescent="0.25">
      <c r="A12" s="109" t="s">
        <v>187</v>
      </c>
      <c r="B12" s="384"/>
      <c r="C12" s="368" t="e">
        <f>SUM(B12/B14)</f>
        <v>#DIV/0!</v>
      </c>
    </row>
    <row r="13" spans="1:3" ht="15.75" hidden="1" thickBot="1" x14ac:dyDescent="0.3">
      <c r="A13" s="110" t="s">
        <v>188</v>
      </c>
      <c r="B13" s="547"/>
      <c r="C13" s="366" t="e">
        <f>SUM(B13/B14)</f>
        <v>#DIV/0!</v>
      </c>
    </row>
    <row r="14" spans="1:3" ht="16.5" hidden="1" thickTop="1" thickBot="1" x14ac:dyDescent="0.3">
      <c r="A14" s="134" t="s">
        <v>31</v>
      </c>
      <c r="B14" s="229">
        <f>SUM(B11:B13)</f>
        <v>0</v>
      </c>
      <c r="C14" s="227" t="e">
        <f>SUM(C11:C13)</f>
        <v>#DIV/0!</v>
      </c>
    </row>
    <row r="15" spans="1:3" ht="15.75" hidden="1" thickBot="1" x14ac:dyDescent="0.3">
      <c r="A15" s="1119" t="s">
        <v>517</v>
      </c>
      <c r="B15" s="1127"/>
      <c r="C15" s="1123"/>
    </row>
    <row r="16" spans="1:3" hidden="1" x14ac:dyDescent="0.25">
      <c r="A16" s="111" t="s">
        <v>361</v>
      </c>
      <c r="B16" s="1304"/>
      <c r="C16" s="1305"/>
    </row>
    <row r="17" spans="1:3" hidden="1" x14ac:dyDescent="0.25">
      <c r="A17" s="103" t="s">
        <v>357</v>
      </c>
      <c r="B17" s="1300"/>
      <c r="C17" s="1301"/>
    </row>
    <row r="18" spans="1:3" ht="15.75" hidden="1" thickBot="1" x14ac:dyDescent="0.3">
      <c r="A18" s="107" t="s">
        <v>358</v>
      </c>
      <c r="B18" s="1302"/>
      <c r="C18" s="1303"/>
    </row>
    <row r="19" spans="1:3" ht="15.75" hidden="1" thickBot="1" x14ac:dyDescent="0.3">
      <c r="A19" s="1119" t="s">
        <v>518</v>
      </c>
      <c r="B19" s="1127"/>
      <c r="C19" s="1123"/>
    </row>
    <row r="20" spans="1:3" hidden="1" x14ac:dyDescent="0.25">
      <c r="A20" s="108" t="s">
        <v>361</v>
      </c>
      <c r="B20" s="1298"/>
      <c r="C20" s="1299"/>
    </row>
    <row r="21" spans="1:3" hidden="1" x14ac:dyDescent="0.25">
      <c r="A21" s="109" t="s">
        <v>357</v>
      </c>
      <c r="B21" s="1300"/>
      <c r="C21" s="1301"/>
    </row>
    <row r="22" spans="1:3" ht="15.75" hidden="1" thickBot="1" x14ac:dyDescent="0.3">
      <c r="A22" s="113" t="s">
        <v>358</v>
      </c>
      <c r="B22" s="1302"/>
      <c r="C22" s="1303"/>
    </row>
    <row r="23" spans="1:3" s="217" customFormat="1" ht="16.5" thickBot="1" x14ac:dyDescent="0.3">
      <c r="A23" s="1295" t="s">
        <v>557</v>
      </c>
      <c r="B23" s="1296"/>
      <c r="C23" s="1297"/>
    </row>
    <row r="24" spans="1:3" s="217" customFormat="1" ht="15.75" thickBot="1" x14ac:dyDescent="0.3">
      <c r="A24" s="225"/>
      <c r="B24" s="223" t="s">
        <v>58</v>
      </c>
      <c r="C24" s="224" t="s">
        <v>134</v>
      </c>
    </row>
    <row r="25" spans="1:3" s="217" customFormat="1" ht="15.75" thickBot="1" x14ac:dyDescent="0.3">
      <c r="A25" s="1119" t="s">
        <v>515</v>
      </c>
      <c r="B25" s="1127"/>
      <c r="C25" s="1123"/>
    </row>
    <row r="26" spans="1:3" s="217" customFormat="1" x14ac:dyDescent="0.25">
      <c r="A26" s="112" t="s">
        <v>182</v>
      </c>
      <c r="B26" s="889">
        <v>1234</v>
      </c>
      <c r="C26" s="368">
        <f>SUM(B26/B30)</f>
        <v>0.62072434607645877</v>
      </c>
    </row>
    <row r="27" spans="1:3" s="217" customFormat="1" x14ac:dyDescent="0.25">
      <c r="A27" s="109" t="s">
        <v>183</v>
      </c>
      <c r="B27" s="890">
        <v>52</v>
      </c>
      <c r="C27" s="368">
        <f>SUM(B27/B30)</f>
        <v>2.6156941649899398E-2</v>
      </c>
    </row>
    <row r="28" spans="1:3" s="217" customFormat="1" x14ac:dyDescent="0.25">
      <c r="A28" s="109" t="s">
        <v>184</v>
      </c>
      <c r="B28" s="890">
        <v>682</v>
      </c>
      <c r="C28" s="368">
        <f>SUM(B28/B30)</f>
        <v>0.34305835010060365</v>
      </c>
    </row>
    <row r="29" spans="1:3" s="217" customFormat="1" ht="15.75" thickBot="1" x14ac:dyDescent="0.3">
      <c r="A29" s="110" t="s">
        <v>185</v>
      </c>
      <c r="B29" s="547">
        <v>20</v>
      </c>
      <c r="C29" s="366">
        <f>SUM(B29/B30)</f>
        <v>1.0060362173038229E-2</v>
      </c>
    </row>
    <row r="30" spans="1:3" s="217" customFormat="1" ht="16.5" thickTop="1" thickBot="1" x14ac:dyDescent="0.3">
      <c r="A30" s="136" t="s">
        <v>31</v>
      </c>
      <c r="B30" s="548">
        <f>SUM(B26:B29)</f>
        <v>1988</v>
      </c>
      <c r="C30" s="227">
        <f>SUM(C26:C29)</f>
        <v>1</v>
      </c>
    </row>
    <row r="31" spans="1:3" s="217" customFormat="1" ht="15.75" thickBot="1" x14ac:dyDescent="0.3">
      <c r="A31" s="1119" t="s">
        <v>516</v>
      </c>
      <c r="B31" s="1127"/>
      <c r="C31" s="1123"/>
    </row>
    <row r="32" spans="1:3" s="217" customFormat="1" x14ac:dyDescent="0.25">
      <c r="A32" s="112" t="s">
        <v>186</v>
      </c>
      <c r="B32" s="889">
        <v>1168</v>
      </c>
      <c r="C32" s="368">
        <v>0.58699999999999997</v>
      </c>
    </row>
    <row r="33" spans="1:3" s="217" customFormat="1" x14ac:dyDescent="0.25">
      <c r="A33" s="109" t="s">
        <v>187</v>
      </c>
      <c r="B33" s="890">
        <v>73</v>
      </c>
      <c r="C33" s="368">
        <f>SUM(B33/B35)</f>
        <v>3.6720321931589535E-2</v>
      </c>
    </row>
    <row r="34" spans="1:3" s="217" customFormat="1" ht="15.75" thickBot="1" x14ac:dyDescent="0.3">
      <c r="A34" s="110" t="s">
        <v>188</v>
      </c>
      <c r="B34" s="547">
        <v>747</v>
      </c>
      <c r="C34" s="366">
        <f>SUM(B34/B35)</f>
        <v>0.37575452716297786</v>
      </c>
    </row>
    <row r="35" spans="1:3" s="217" customFormat="1" ht="16.5" thickTop="1" thickBot="1" x14ac:dyDescent="0.3">
      <c r="A35" s="134" t="s">
        <v>31</v>
      </c>
      <c r="B35" s="229">
        <f>SUM(B32:B34)</f>
        <v>1988</v>
      </c>
      <c r="C35" s="227">
        <f>SUM(C32:C34)</f>
        <v>0.99947484909456741</v>
      </c>
    </row>
    <row r="36" spans="1:3" s="217" customFormat="1" ht="15.75" thickBot="1" x14ac:dyDescent="0.3">
      <c r="A36" s="1119" t="s">
        <v>517</v>
      </c>
      <c r="B36" s="1127"/>
      <c r="C36" s="1123"/>
    </row>
    <row r="37" spans="1:3" s="217" customFormat="1" x14ac:dyDescent="0.25">
      <c r="A37" s="892" t="s">
        <v>361</v>
      </c>
      <c r="B37" s="1304" t="s">
        <v>591</v>
      </c>
      <c r="C37" s="1305"/>
    </row>
    <row r="38" spans="1:3" s="217" customFormat="1" x14ac:dyDescent="0.25">
      <c r="A38" s="103" t="s">
        <v>357</v>
      </c>
      <c r="B38" s="1300" t="s">
        <v>592</v>
      </c>
      <c r="C38" s="1301"/>
    </row>
    <row r="39" spans="1:3" s="217" customFormat="1" ht="15.75" thickBot="1" x14ac:dyDescent="0.3">
      <c r="A39" s="107" t="s">
        <v>358</v>
      </c>
      <c r="B39" s="1302" t="s">
        <v>429</v>
      </c>
      <c r="C39" s="1303"/>
    </row>
    <row r="40" spans="1:3" s="217" customFormat="1" ht="15.75" thickBot="1" x14ac:dyDescent="0.3">
      <c r="A40" s="1119" t="s">
        <v>518</v>
      </c>
      <c r="B40" s="1127"/>
      <c r="C40" s="1123"/>
    </row>
    <row r="41" spans="1:3" s="217" customFormat="1" x14ac:dyDescent="0.25">
      <c r="A41" s="108" t="s">
        <v>361</v>
      </c>
      <c r="B41" s="1298" t="s">
        <v>593</v>
      </c>
      <c r="C41" s="1299"/>
    </row>
    <row r="42" spans="1:3" s="217" customFormat="1" x14ac:dyDescent="0.25">
      <c r="A42" s="109" t="s">
        <v>357</v>
      </c>
      <c r="B42" s="1300" t="s">
        <v>592</v>
      </c>
      <c r="C42" s="1301"/>
    </row>
    <row r="43" spans="1:3" s="217" customFormat="1" ht="15.75" thickBot="1" x14ac:dyDescent="0.3">
      <c r="A43" s="113" t="s">
        <v>358</v>
      </c>
      <c r="B43" s="1302" t="s">
        <v>594</v>
      </c>
      <c r="C43" s="1303"/>
    </row>
    <row r="45" spans="1:3" s="217" customFormat="1" ht="19.5" hidden="1" thickBot="1" x14ac:dyDescent="0.35">
      <c r="A45" s="1166" t="s">
        <v>193</v>
      </c>
      <c r="B45" s="1167"/>
      <c r="C45" s="1168"/>
    </row>
    <row r="46" spans="1:3" s="217" customFormat="1" ht="16.5" hidden="1" thickBot="1" x14ac:dyDescent="0.3">
      <c r="A46" s="1295" t="s">
        <v>276</v>
      </c>
      <c r="B46" s="1296"/>
      <c r="C46" s="1297"/>
    </row>
    <row r="47" spans="1:3" s="217" customFormat="1" ht="15.75" hidden="1" thickBot="1" x14ac:dyDescent="0.3">
      <c r="A47" s="225"/>
      <c r="B47" s="223" t="s">
        <v>58</v>
      </c>
      <c r="C47" s="224" t="s">
        <v>134</v>
      </c>
    </row>
    <row r="48" spans="1:3" s="217" customFormat="1" ht="15.75" hidden="1" thickBot="1" x14ac:dyDescent="0.3">
      <c r="A48" s="1119" t="s">
        <v>515</v>
      </c>
      <c r="B48" s="1127"/>
      <c r="C48" s="1123"/>
    </row>
    <row r="49" spans="1:3" s="217" customFormat="1" hidden="1" x14ac:dyDescent="0.25">
      <c r="A49" s="112" t="s">
        <v>182</v>
      </c>
      <c r="B49" s="889">
        <v>1082</v>
      </c>
      <c r="C49" s="368">
        <f>SUM(B49/B53)</f>
        <v>0.60957746478873243</v>
      </c>
    </row>
    <row r="50" spans="1:3" s="217" customFormat="1" hidden="1" x14ac:dyDescent="0.25">
      <c r="A50" s="109" t="s">
        <v>183</v>
      </c>
      <c r="B50" s="890">
        <v>51</v>
      </c>
      <c r="C50" s="368">
        <f>SUM(B50/B53)</f>
        <v>2.8732394366197182E-2</v>
      </c>
    </row>
    <row r="51" spans="1:3" s="217" customFormat="1" hidden="1" x14ac:dyDescent="0.25">
      <c r="A51" s="109" t="s">
        <v>184</v>
      </c>
      <c r="B51" s="890">
        <v>623</v>
      </c>
      <c r="C51" s="368">
        <f>SUM(B51/B53)</f>
        <v>0.35098591549295777</v>
      </c>
    </row>
    <row r="52" spans="1:3" s="217" customFormat="1" ht="15.75" hidden="1" thickBot="1" x14ac:dyDescent="0.3">
      <c r="A52" s="110" t="s">
        <v>185</v>
      </c>
      <c r="B52" s="547">
        <v>19</v>
      </c>
      <c r="C52" s="366">
        <v>0.01</v>
      </c>
    </row>
    <row r="53" spans="1:3" s="217" customFormat="1" ht="16.5" hidden="1" thickTop="1" thickBot="1" x14ac:dyDescent="0.3">
      <c r="A53" s="136" t="s">
        <v>31</v>
      </c>
      <c r="B53" s="548">
        <f>SUM(B49:B52)</f>
        <v>1775</v>
      </c>
      <c r="C53" s="227">
        <f>SUM(C49:C52)</f>
        <v>0.99929577464788744</v>
      </c>
    </row>
    <row r="54" spans="1:3" s="217" customFormat="1" ht="15.75" hidden="1" thickBot="1" x14ac:dyDescent="0.3">
      <c r="A54" s="1119" t="s">
        <v>516</v>
      </c>
      <c r="B54" s="1127"/>
      <c r="C54" s="1123"/>
    </row>
    <row r="55" spans="1:3" s="217" customFormat="1" hidden="1" x14ac:dyDescent="0.25">
      <c r="A55" s="112" t="s">
        <v>186</v>
      </c>
      <c r="B55" s="889">
        <v>577</v>
      </c>
      <c r="C55" s="368">
        <f>SUM(B55/B58)</f>
        <v>0.32507042253521129</v>
      </c>
    </row>
    <row r="56" spans="1:3" s="217" customFormat="1" hidden="1" x14ac:dyDescent="0.25">
      <c r="A56" s="109" t="s">
        <v>187</v>
      </c>
      <c r="B56" s="890">
        <v>837</v>
      </c>
      <c r="C56" s="368">
        <f>SUM(B56/B58)</f>
        <v>0.47154929577464788</v>
      </c>
    </row>
    <row r="57" spans="1:3" s="217" customFormat="1" ht="15.75" hidden="1" thickBot="1" x14ac:dyDescent="0.3">
      <c r="A57" s="110" t="s">
        <v>188</v>
      </c>
      <c r="B57" s="547">
        <v>361</v>
      </c>
      <c r="C57" s="366">
        <f>SUM(B57/B58)</f>
        <v>0.20338028169014086</v>
      </c>
    </row>
    <row r="58" spans="1:3" s="217" customFormat="1" ht="16.5" hidden="1" thickTop="1" thickBot="1" x14ac:dyDescent="0.3">
      <c r="A58" s="134" t="s">
        <v>31</v>
      </c>
      <c r="B58" s="229">
        <f>SUM(B55:B57)</f>
        <v>1775</v>
      </c>
      <c r="C58" s="227">
        <f>SUM(C55:C57)</f>
        <v>1</v>
      </c>
    </row>
    <row r="59" spans="1:3" s="217" customFormat="1" ht="15.75" hidden="1" thickBot="1" x14ac:dyDescent="0.3">
      <c r="A59" s="1119" t="s">
        <v>517</v>
      </c>
      <c r="B59" s="1127"/>
      <c r="C59" s="1123"/>
    </row>
    <row r="60" spans="1:3" s="217" customFormat="1" hidden="1" x14ac:dyDescent="0.25">
      <c r="A60" s="892" t="s">
        <v>361</v>
      </c>
      <c r="B60" s="1304" t="s">
        <v>428</v>
      </c>
      <c r="C60" s="1305"/>
    </row>
    <row r="61" spans="1:3" s="217" customFormat="1" hidden="1" x14ac:dyDescent="0.25">
      <c r="A61" s="103" t="s">
        <v>357</v>
      </c>
      <c r="B61" s="1300" t="s">
        <v>592</v>
      </c>
      <c r="C61" s="1301"/>
    </row>
    <row r="62" spans="1:3" s="217" customFormat="1" ht="15.75" hidden="1" thickBot="1" x14ac:dyDescent="0.3">
      <c r="A62" s="107" t="s">
        <v>358</v>
      </c>
      <c r="B62" s="1302" t="s">
        <v>429</v>
      </c>
      <c r="C62" s="1303"/>
    </row>
    <row r="63" spans="1:3" s="217" customFormat="1" ht="15.75" hidden="1" thickBot="1" x14ac:dyDescent="0.3">
      <c r="A63" s="1119" t="s">
        <v>518</v>
      </c>
      <c r="B63" s="1127"/>
      <c r="C63" s="1123"/>
    </row>
    <row r="64" spans="1:3" s="217" customFormat="1" hidden="1" x14ac:dyDescent="0.25">
      <c r="A64" s="108" t="s">
        <v>361</v>
      </c>
      <c r="B64" s="1298" t="s">
        <v>426</v>
      </c>
      <c r="C64" s="1299"/>
    </row>
    <row r="65" spans="1:3" s="217" customFormat="1" hidden="1" x14ac:dyDescent="0.25">
      <c r="A65" s="109" t="s">
        <v>357</v>
      </c>
      <c r="B65" s="1300" t="s">
        <v>592</v>
      </c>
      <c r="C65" s="1301"/>
    </row>
    <row r="66" spans="1:3" s="217" customFormat="1" ht="15.75" hidden="1" thickBot="1" x14ac:dyDescent="0.3">
      <c r="A66" s="113" t="s">
        <v>358</v>
      </c>
      <c r="B66" s="1302" t="s">
        <v>427</v>
      </c>
      <c r="C66" s="1303"/>
    </row>
  </sheetData>
  <sheetProtection algorithmName="SHA-512" hashValue="AWQI8D1sPjCjXKhS+vjWSbyRGvXDjid+REWbrb/6BpMJ0v4A0XfLCPlPJg9vrBmH2ZTivpXNzTN+cUejONFTDA==" saltValue="FL/fEy3ZJ6AaBZU6ET0Ksw==" spinCount="100000" sheet="1" objects="1" scenarios="1"/>
  <mergeCells count="35">
    <mergeCell ref="A4:C4"/>
    <mergeCell ref="A1:C1"/>
    <mergeCell ref="A2:C2"/>
    <mergeCell ref="A19:C19"/>
    <mergeCell ref="B20:C20"/>
    <mergeCell ref="A10:C10"/>
    <mergeCell ref="B17:C17"/>
    <mergeCell ref="B18:C18"/>
    <mergeCell ref="A15:C15"/>
    <mergeCell ref="B16:C16"/>
    <mergeCell ref="A23:C23"/>
    <mergeCell ref="A25:C25"/>
    <mergeCell ref="A31:C31"/>
    <mergeCell ref="A36:C36"/>
    <mergeCell ref="B21:C21"/>
    <mergeCell ref="B22:C22"/>
    <mergeCell ref="B37:C37"/>
    <mergeCell ref="B38:C38"/>
    <mergeCell ref="B39:C39"/>
    <mergeCell ref="A40:C40"/>
    <mergeCell ref="B41:C41"/>
    <mergeCell ref="B42:C42"/>
    <mergeCell ref="B43:C43"/>
    <mergeCell ref="A45:C45"/>
    <mergeCell ref="A46:C46"/>
    <mergeCell ref="A48:C48"/>
    <mergeCell ref="A63:C63"/>
    <mergeCell ref="B64:C64"/>
    <mergeCell ref="B65:C65"/>
    <mergeCell ref="B66:C66"/>
    <mergeCell ref="A54:C54"/>
    <mergeCell ref="A59:C59"/>
    <mergeCell ref="B60:C60"/>
    <mergeCell ref="B61:C61"/>
    <mergeCell ref="B62:C62"/>
  </mergeCells>
  <printOptions horizontalCentered="1"/>
  <pageMargins left="0.7" right="0.7" top="1.0201149425287399" bottom="0.75" header="0.3" footer="0.3"/>
  <pageSetup firstPageNumber="25" orientation="portrait" useFirstPageNumber="1" r:id="rId1"/>
  <headerFooter>
    <oddHeader>&amp;L&amp;9
Semi-Annual Child Welfare Report&amp;C&amp;"-,Bold"&amp;14ARIZONA DEPARTMENT of CHILD SAFEY&amp;R&amp;9
July 1, 2018 - December 31, 2018</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58"/>
  <sheetViews>
    <sheetView view="pageLayout" zoomScaleNormal="100" workbookViewId="0">
      <selection activeCell="D20" sqref="D20"/>
    </sheetView>
  </sheetViews>
  <sheetFormatPr defaultRowHeight="15" x14ac:dyDescent="0.25"/>
  <cols>
    <col min="1" max="1" width="6.5703125" style="12" customWidth="1"/>
    <col min="2" max="2" width="18.140625" style="42" customWidth="1"/>
    <col min="3" max="3" width="12.85546875" style="12" customWidth="1"/>
    <col min="4" max="10" width="12.85546875" style="47" customWidth="1"/>
    <col min="11" max="11" width="12.85546875" style="12" customWidth="1"/>
    <col min="12" max="28" width="6" style="12" customWidth="1"/>
    <col min="29" max="16384" width="9.140625" style="12"/>
  </cols>
  <sheetData>
    <row r="1" spans="1:19" ht="18.75" customHeight="1" thickBot="1" x14ac:dyDescent="0.3">
      <c r="A1" s="1319" t="s">
        <v>629</v>
      </c>
      <c r="B1" s="1320"/>
      <c r="C1" s="1320"/>
      <c r="D1" s="1320"/>
      <c r="E1" s="1320"/>
      <c r="F1" s="1320"/>
      <c r="G1" s="1320"/>
      <c r="H1" s="1320"/>
      <c r="I1" s="1320"/>
      <c r="J1" s="1320"/>
      <c r="K1" s="1321"/>
    </row>
    <row r="2" spans="1:19" ht="19.5" hidden="1" thickBot="1" x14ac:dyDescent="0.3">
      <c r="A2" s="1309" t="s">
        <v>566</v>
      </c>
      <c r="B2" s="1310"/>
      <c r="C2" s="1310"/>
      <c r="D2" s="1310"/>
      <c r="E2" s="1310"/>
      <c r="F2" s="1310"/>
      <c r="G2" s="1310"/>
      <c r="H2" s="1310"/>
      <c r="I2" s="1310"/>
      <c r="J2" s="1310"/>
      <c r="K2" s="1311"/>
      <c r="L2" s="41"/>
    </row>
    <row r="3" spans="1:19" ht="20.100000000000001" hidden="1" customHeight="1" thickBot="1" x14ac:dyDescent="0.3">
      <c r="A3" s="200"/>
      <c r="B3" s="201"/>
      <c r="C3" s="202" t="s">
        <v>59</v>
      </c>
      <c r="D3" s="203" t="s">
        <v>60</v>
      </c>
      <c r="E3" s="203" t="s">
        <v>61</v>
      </c>
      <c r="F3" s="203" t="s">
        <v>62</v>
      </c>
      <c r="G3" s="203" t="s">
        <v>63</v>
      </c>
      <c r="H3" s="193" t="s">
        <v>456</v>
      </c>
      <c r="I3" s="193" t="s">
        <v>454</v>
      </c>
      <c r="J3" s="340" t="s">
        <v>455</v>
      </c>
      <c r="K3" s="199" t="s">
        <v>22</v>
      </c>
      <c r="L3" s="43"/>
    </row>
    <row r="4" spans="1:19" ht="21.75" hidden="1" customHeight="1" x14ac:dyDescent="0.25">
      <c r="A4" s="1312" t="s">
        <v>55</v>
      </c>
      <c r="B4" s="332" t="s">
        <v>465</v>
      </c>
      <c r="C4" s="549"/>
      <c r="D4" s="550"/>
      <c r="E4" s="550"/>
      <c r="F4" s="550"/>
      <c r="G4" s="550"/>
      <c r="H4" s="276"/>
      <c r="I4" s="550"/>
      <c r="J4" s="555"/>
      <c r="K4" s="336">
        <f>SUM(C4:J4)</f>
        <v>0</v>
      </c>
      <c r="L4" s="44"/>
      <c r="S4" s="44"/>
    </row>
    <row r="5" spans="1:19" ht="21.75" hidden="1" customHeight="1" x14ac:dyDescent="0.25">
      <c r="A5" s="1313"/>
      <c r="B5" s="333" t="s">
        <v>57</v>
      </c>
      <c r="C5" s="551"/>
      <c r="D5" s="552"/>
      <c r="E5" s="552"/>
      <c r="F5" s="552"/>
      <c r="G5" s="552"/>
      <c r="H5" s="277"/>
      <c r="I5" s="552"/>
      <c r="J5" s="556"/>
      <c r="K5" s="337">
        <f>SUM(C5:J5)</f>
        <v>0</v>
      </c>
      <c r="L5" s="69"/>
      <c r="S5" s="44"/>
    </row>
    <row r="6" spans="1:19" ht="21.75" hidden="1" customHeight="1" thickBot="1" x14ac:dyDescent="0.3">
      <c r="A6" s="1314"/>
      <c r="B6" s="334" t="s">
        <v>56</v>
      </c>
      <c r="C6" s="553" t="e">
        <f>C4/C5</f>
        <v>#DIV/0!</v>
      </c>
      <c r="D6" s="554" t="e">
        <f>D4/D5</f>
        <v>#DIV/0!</v>
      </c>
      <c r="E6" s="554" t="e">
        <f>E4/E5</f>
        <v>#DIV/0!</v>
      </c>
      <c r="F6" s="554" t="e">
        <f>F4/F5</f>
        <v>#DIV/0!</v>
      </c>
      <c r="G6" s="554" t="e">
        <f>G4/G5</f>
        <v>#DIV/0!</v>
      </c>
      <c r="H6" s="345"/>
      <c r="I6" s="554" t="e">
        <f>I4/I5</f>
        <v>#DIV/0!</v>
      </c>
      <c r="J6" s="557" t="e">
        <f>J4/J5</f>
        <v>#DIV/0!</v>
      </c>
      <c r="K6" s="347" t="e">
        <f>SUM(C6:J6)</f>
        <v>#DIV/0!</v>
      </c>
      <c r="L6" s="44"/>
      <c r="S6" s="44"/>
    </row>
    <row r="7" spans="1:19" ht="3.75" hidden="1" customHeight="1" thickBot="1" x14ac:dyDescent="0.3">
      <c r="A7" s="195"/>
      <c r="B7" s="196"/>
      <c r="C7" s="343"/>
      <c r="D7" s="197"/>
      <c r="E7" s="197"/>
      <c r="F7" s="197"/>
      <c r="G7" s="197"/>
      <c r="H7" s="197"/>
      <c r="I7" s="197"/>
      <c r="J7" s="344"/>
      <c r="K7" s="731"/>
      <c r="L7" s="44"/>
      <c r="S7" s="44"/>
    </row>
    <row r="8" spans="1:19" s="45" customFormat="1" ht="21.75" hidden="1" customHeight="1" x14ac:dyDescent="0.25">
      <c r="A8" s="1315" t="s">
        <v>371</v>
      </c>
      <c r="B8" s="332" t="s">
        <v>58</v>
      </c>
      <c r="C8" s="551"/>
      <c r="D8" s="552"/>
      <c r="E8" s="552"/>
      <c r="F8" s="552"/>
      <c r="G8" s="552"/>
      <c r="H8" s="552"/>
      <c r="I8" s="552"/>
      <c r="J8" s="341"/>
      <c r="K8" s="337">
        <f>SUM(C8:J8)</f>
        <v>0</v>
      </c>
      <c r="L8" s="44"/>
      <c r="S8" s="44"/>
    </row>
    <row r="9" spans="1:19" s="45" customFormat="1" ht="21.75" hidden="1" customHeight="1" x14ac:dyDescent="0.25">
      <c r="A9" s="1316"/>
      <c r="B9" s="333" t="s">
        <v>57</v>
      </c>
      <c r="C9" s="551"/>
      <c r="D9" s="552"/>
      <c r="E9" s="552"/>
      <c r="F9" s="552"/>
      <c r="G9" s="552"/>
      <c r="H9" s="277"/>
      <c r="I9" s="277"/>
      <c r="J9" s="342"/>
      <c r="K9" s="337">
        <f>SUM(C9:J9)</f>
        <v>0</v>
      </c>
      <c r="L9" s="69"/>
      <c r="S9" s="44"/>
    </row>
    <row r="10" spans="1:19" s="45" customFormat="1" ht="21.75" hidden="1" customHeight="1" thickBot="1" x14ac:dyDescent="0.3">
      <c r="A10" s="1317"/>
      <c r="B10" s="334" t="s">
        <v>56</v>
      </c>
      <c r="C10" s="553" t="e">
        <f>C8/C9</f>
        <v>#DIV/0!</v>
      </c>
      <c r="D10" s="554" t="e">
        <f>D8/D9</f>
        <v>#DIV/0!</v>
      </c>
      <c r="E10" s="554" t="e">
        <f>E8/E9</f>
        <v>#DIV/0!</v>
      </c>
      <c r="F10" s="554" t="e">
        <f>F8/F9</f>
        <v>#DIV/0!</v>
      </c>
      <c r="G10" s="554" t="e">
        <f>G8/G9</f>
        <v>#DIV/0!</v>
      </c>
      <c r="H10" s="345"/>
      <c r="I10" s="345"/>
      <c r="J10" s="346"/>
      <c r="K10" s="347" t="e">
        <f>SUM(C10:J10)</f>
        <v>#DIV/0!</v>
      </c>
      <c r="L10" s="44"/>
      <c r="S10" s="44"/>
    </row>
    <row r="11" spans="1:19" ht="3.75" hidden="1" customHeight="1" thickBot="1" x14ac:dyDescent="0.3">
      <c r="A11" s="195"/>
      <c r="B11" s="196"/>
      <c r="C11" s="343"/>
      <c r="D11" s="197"/>
      <c r="E11" s="197"/>
      <c r="F11" s="197"/>
      <c r="G11" s="197"/>
      <c r="H11" s="197"/>
      <c r="I11" s="197"/>
      <c r="J11" s="344"/>
      <c r="K11" s="731"/>
    </row>
    <row r="12" spans="1:19" ht="21.75" hidden="1" customHeight="1" x14ac:dyDescent="0.25">
      <c r="A12" s="1315" t="s">
        <v>117</v>
      </c>
      <c r="B12" s="332" t="s">
        <v>58</v>
      </c>
      <c r="C12" s="549"/>
      <c r="D12" s="550"/>
      <c r="E12" s="550"/>
      <c r="F12" s="550"/>
      <c r="G12" s="550"/>
      <c r="H12" s="550"/>
      <c r="I12" s="550"/>
      <c r="J12" s="555"/>
      <c r="K12" s="336">
        <f>SUM(C12:J12)</f>
        <v>0</v>
      </c>
      <c r="L12" s="44"/>
      <c r="S12" s="44"/>
    </row>
    <row r="13" spans="1:19" ht="21.75" hidden="1" customHeight="1" x14ac:dyDescent="0.25">
      <c r="A13" s="1316"/>
      <c r="B13" s="333" t="s">
        <v>57</v>
      </c>
      <c r="C13" s="551"/>
      <c r="D13" s="552"/>
      <c r="E13" s="552"/>
      <c r="F13" s="552"/>
      <c r="G13" s="552"/>
      <c r="H13" s="277"/>
      <c r="I13" s="277"/>
      <c r="J13" s="342"/>
      <c r="K13" s="337">
        <f>SUM(C13:J13)</f>
        <v>0</v>
      </c>
      <c r="L13" s="69"/>
      <c r="S13" s="44"/>
    </row>
    <row r="14" spans="1:19" ht="21.75" hidden="1" customHeight="1" thickBot="1" x14ac:dyDescent="0.3">
      <c r="A14" s="1317"/>
      <c r="B14" s="334" t="s">
        <v>56</v>
      </c>
      <c r="C14" s="553" t="e">
        <f>C12/C13</f>
        <v>#DIV/0!</v>
      </c>
      <c r="D14" s="554" t="e">
        <f>D12/D13</f>
        <v>#DIV/0!</v>
      </c>
      <c r="E14" s="554" t="e">
        <f>E12/E13</f>
        <v>#DIV/0!</v>
      </c>
      <c r="F14" s="554" t="e">
        <f>F12/F13</f>
        <v>#DIV/0!</v>
      </c>
      <c r="G14" s="554" t="e">
        <f>G12/G13</f>
        <v>#DIV/0!</v>
      </c>
      <c r="H14" s="345"/>
      <c r="I14" s="345"/>
      <c r="J14" s="345"/>
      <c r="K14" s="347" t="e">
        <f>SUM(C14:J14)</f>
        <v>#DIV/0!</v>
      </c>
      <c r="L14" s="44"/>
      <c r="S14" s="44"/>
    </row>
    <row r="15" spans="1:19" ht="48" hidden="1" customHeight="1" thickBot="1" x14ac:dyDescent="0.3">
      <c r="A15" s="1318" t="s">
        <v>452</v>
      </c>
      <c r="B15" s="1318"/>
      <c r="C15" s="1318"/>
      <c r="D15" s="1318"/>
      <c r="E15" s="1318"/>
      <c r="F15" s="1318"/>
      <c r="G15" s="1318"/>
      <c r="H15" s="1318"/>
      <c r="I15" s="1318"/>
      <c r="J15" s="1318"/>
      <c r="K15" s="1318"/>
    </row>
    <row r="16" spans="1:19" ht="19.5" thickBot="1" x14ac:dyDescent="0.3">
      <c r="A16" s="1309" t="s">
        <v>565</v>
      </c>
      <c r="B16" s="1310"/>
      <c r="C16" s="1310"/>
      <c r="D16" s="1310"/>
      <c r="E16" s="1310"/>
      <c r="F16" s="1310"/>
      <c r="G16" s="1310"/>
      <c r="H16" s="1310"/>
      <c r="I16" s="1310"/>
      <c r="J16" s="1310"/>
      <c r="K16" s="1311"/>
      <c r="L16" s="41"/>
    </row>
    <row r="17" spans="1:19" ht="20.100000000000001" customHeight="1" thickBot="1" x14ac:dyDescent="0.3">
      <c r="A17" s="200"/>
      <c r="B17" s="201"/>
      <c r="C17" s="202" t="s">
        <v>59</v>
      </c>
      <c r="D17" s="203" t="s">
        <v>60</v>
      </c>
      <c r="E17" s="203" t="s">
        <v>61</v>
      </c>
      <c r="F17" s="203" t="s">
        <v>62</v>
      </c>
      <c r="G17" s="203" t="s">
        <v>63</v>
      </c>
      <c r="H17" s="193" t="s">
        <v>456</v>
      </c>
      <c r="I17" s="193" t="s">
        <v>454</v>
      </c>
      <c r="J17" s="340" t="s">
        <v>455</v>
      </c>
      <c r="K17" s="199" t="s">
        <v>22</v>
      </c>
      <c r="L17" s="43"/>
    </row>
    <row r="18" spans="1:19" ht="21.75" customHeight="1" x14ac:dyDescent="0.25">
      <c r="A18" s="1312" t="s">
        <v>55</v>
      </c>
      <c r="B18" s="332" t="s">
        <v>465</v>
      </c>
      <c r="C18" s="1029">
        <v>2046</v>
      </c>
      <c r="D18" s="1030">
        <v>1051</v>
      </c>
      <c r="E18" s="1030">
        <v>539</v>
      </c>
      <c r="F18" s="1030">
        <v>187</v>
      </c>
      <c r="G18" s="1030">
        <v>1777</v>
      </c>
      <c r="H18" s="276"/>
      <c r="I18" s="1030">
        <v>772</v>
      </c>
      <c r="J18" s="1033">
        <v>87</v>
      </c>
      <c r="K18" s="336">
        <f>SUM(C18:J18)</f>
        <v>6459</v>
      </c>
      <c r="L18" s="44"/>
      <c r="S18" s="44"/>
    </row>
    <row r="19" spans="1:19" ht="21.75" customHeight="1" x14ac:dyDescent="0.25">
      <c r="A19" s="1313"/>
      <c r="B19" s="333" t="s">
        <v>57</v>
      </c>
      <c r="C19" s="1031">
        <v>139</v>
      </c>
      <c r="D19" s="1032">
        <v>101</v>
      </c>
      <c r="E19" s="1032">
        <v>43</v>
      </c>
      <c r="F19" s="1032">
        <v>19</v>
      </c>
      <c r="G19" s="1032">
        <v>124</v>
      </c>
      <c r="H19" s="277"/>
      <c r="I19" s="1032">
        <v>77</v>
      </c>
      <c r="J19" s="1034">
        <v>6</v>
      </c>
      <c r="K19" s="337">
        <f>SUM(C19:J19)</f>
        <v>509</v>
      </c>
      <c r="L19" s="69"/>
      <c r="S19" s="44"/>
    </row>
    <row r="20" spans="1:19" ht="21.75" customHeight="1" thickBot="1" x14ac:dyDescent="0.3">
      <c r="A20" s="1314"/>
      <c r="B20" s="334" t="s">
        <v>56</v>
      </c>
      <c r="C20" s="553">
        <f>C18/C19</f>
        <v>14.719424460431656</v>
      </c>
      <c r="D20" s="554">
        <f>D18/D19</f>
        <v>10.405940594059405</v>
      </c>
      <c r="E20" s="554">
        <f>E18/E19</f>
        <v>12.534883720930232</v>
      </c>
      <c r="F20" s="554">
        <f>F18/F19</f>
        <v>9.8421052631578956</v>
      </c>
      <c r="G20" s="554">
        <f>G18/G19</f>
        <v>14.330645161290322</v>
      </c>
      <c r="H20" s="345"/>
      <c r="I20" s="554">
        <f>I18/I19</f>
        <v>10.025974025974026</v>
      </c>
      <c r="J20" s="557">
        <f>J18/J19</f>
        <v>14.5</v>
      </c>
      <c r="K20" s="347">
        <f>K18/K19</f>
        <v>12.689587426326129</v>
      </c>
      <c r="L20" s="44"/>
      <c r="S20" s="44"/>
    </row>
    <row r="21" spans="1:19" ht="3.75" customHeight="1" thickBot="1" x14ac:dyDescent="0.3">
      <c r="A21" s="195"/>
      <c r="B21" s="196"/>
      <c r="C21" s="343"/>
      <c r="D21" s="197"/>
      <c r="E21" s="197"/>
      <c r="F21" s="197"/>
      <c r="G21" s="197"/>
      <c r="H21" s="197"/>
      <c r="I21" s="197"/>
      <c r="J21" s="344"/>
      <c r="K21" s="731"/>
      <c r="L21" s="44"/>
      <c r="S21" s="44"/>
    </row>
    <row r="22" spans="1:19" s="45" customFormat="1" ht="21.75" customHeight="1" x14ac:dyDescent="0.25">
      <c r="A22" s="1315" t="s">
        <v>371</v>
      </c>
      <c r="B22" s="332" t="s">
        <v>58</v>
      </c>
      <c r="C22" s="551">
        <v>1556</v>
      </c>
      <c r="D22" s="552">
        <v>643</v>
      </c>
      <c r="E22" s="552">
        <v>297</v>
      </c>
      <c r="F22" s="552">
        <v>66</v>
      </c>
      <c r="G22" s="552">
        <v>1497</v>
      </c>
      <c r="H22" s="552">
        <v>0</v>
      </c>
      <c r="I22" s="552">
        <v>20</v>
      </c>
      <c r="J22" s="342"/>
      <c r="K22" s="337">
        <f>SUM(C22:J22)</f>
        <v>4079</v>
      </c>
      <c r="L22" s="44"/>
      <c r="S22" s="44"/>
    </row>
    <row r="23" spans="1:19" s="45" customFormat="1" ht="21.75" customHeight="1" x14ac:dyDescent="0.25">
      <c r="A23" s="1316"/>
      <c r="B23" s="333" t="s">
        <v>57</v>
      </c>
      <c r="C23" s="1031">
        <v>42</v>
      </c>
      <c r="D23" s="1032">
        <v>25</v>
      </c>
      <c r="E23" s="1032">
        <v>9</v>
      </c>
      <c r="F23" s="1032">
        <v>3</v>
      </c>
      <c r="G23" s="1032">
        <v>41</v>
      </c>
      <c r="H23" s="277"/>
      <c r="I23" s="277"/>
      <c r="J23" s="342"/>
      <c r="K23" s="337">
        <f>SUM(C23:G23)</f>
        <v>120</v>
      </c>
      <c r="L23" s="69"/>
      <c r="S23" s="44"/>
    </row>
    <row r="24" spans="1:19" s="45" customFormat="1" ht="21.75" customHeight="1" thickBot="1" x14ac:dyDescent="0.3">
      <c r="A24" s="1317"/>
      <c r="B24" s="334" t="s">
        <v>56</v>
      </c>
      <c r="C24" s="553">
        <f>C22/C23</f>
        <v>37.047619047619051</v>
      </c>
      <c r="D24" s="554">
        <f>D22/D23</f>
        <v>25.72</v>
      </c>
      <c r="E24" s="554">
        <f>E22/E23</f>
        <v>33</v>
      </c>
      <c r="F24" s="554">
        <f>F22/F23</f>
        <v>22</v>
      </c>
      <c r="G24" s="554">
        <f>G22/G23</f>
        <v>36.512195121951223</v>
      </c>
      <c r="H24" s="345"/>
      <c r="I24" s="345"/>
      <c r="J24" s="346"/>
      <c r="K24" s="347">
        <f>K22/K23</f>
        <v>33.991666666666667</v>
      </c>
      <c r="L24" s="44"/>
      <c r="S24" s="44"/>
    </row>
    <row r="25" spans="1:19" ht="3.75" customHeight="1" thickBot="1" x14ac:dyDescent="0.3">
      <c r="A25" s="195"/>
      <c r="B25" s="196"/>
      <c r="C25" s="343"/>
      <c r="D25" s="197"/>
      <c r="E25" s="197"/>
      <c r="F25" s="197"/>
      <c r="G25" s="197"/>
      <c r="H25" s="197"/>
      <c r="I25" s="197"/>
      <c r="J25" s="344"/>
      <c r="K25" s="731"/>
    </row>
    <row r="26" spans="1:19" ht="21.75" customHeight="1" x14ac:dyDescent="0.25">
      <c r="A26" s="1315" t="s">
        <v>117</v>
      </c>
      <c r="B26" s="332" t="s">
        <v>58</v>
      </c>
      <c r="C26" s="549">
        <v>5299</v>
      </c>
      <c r="D26" s="550">
        <v>2156</v>
      </c>
      <c r="E26" s="550">
        <v>1342</v>
      </c>
      <c r="F26" s="550">
        <v>379</v>
      </c>
      <c r="G26" s="550">
        <v>4529</v>
      </c>
      <c r="H26" s="550">
        <v>39</v>
      </c>
      <c r="I26" s="550">
        <v>2</v>
      </c>
      <c r="J26" s="555">
        <v>36</v>
      </c>
      <c r="K26" s="336">
        <f>SUM(C26:J26)</f>
        <v>13782</v>
      </c>
      <c r="L26" s="44"/>
      <c r="S26" s="44"/>
    </row>
    <row r="27" spans="1:19" ht="21.75" customHeight="1" x14ac:dyDescent="0.25">
      <c r="A27" s="1316"/>
      <c r="B27" s="333" t="s">
        <v>57</v>
      </c>
      <c r="C27" s="1031">
        <v>235</v>
      </c>
      <c r="D27" s="1032">
        <v>136</v>
      </c>
      <c r="E27" s="1032">
        <v>71</v>
      </c>
      <c r="F27" s="1032">
        <v>27</v>
      </c>
      <c r="G27" s="1032">
        <v>207</v>
      </c>
      <c r="H27" s="277"/>
      <c r="I27" s="277"/>
      <c r="J27" s="342"/>
      <c r="K27" s="337">
        <f>SUM(C27:J27)</f>
        <v>676</v>
      </c>
      <c r="L27" s="69"/>
      <c r="S27" s="44"/>
    </row>
    <row r="28" spans="1:19" ht="21.75" customHeight="1" thickBot="1" x14ac:dyDescent="0.3">
      <c r="A28" s="1317"/>
      <c r="B28" s="334" t="s">
        <v>56</v>
      </c>
      <c r="C28" s="553">
        <f>C26/C27</f>
        <v>22.548936170212766</v>
      </c>
      <c r="D28" s="554">
        <f>D26/D27</f>
        <v>15.852941176470589</v>
      </c>
      <c r="E28" s="554">
        <f>E26/E27</f>
        <v>18.901408450704224</v>
      </c>
      <c r="F28" s="554">
        <f>F26/F27</f>
        <v>14.037037037037036</v>
      </c>
      <c r="G28" s="554">
        <f>G26/G27</f>
        <v>21.879227053140095</v>
      </c>
      <c r="H28" s="345"/>
      <c r="I28" s="345"/>
      <c r="J28" s="1055"/>
      <c r="K28" s="1056">
        <f>K26/K27</f>
        <v>20.38757396449704</v>
      </c>
      <c r="L28" s="44"/>
      <c r="S28" s="44"/>
    </row>
    <row r="29" spans="1:19" ht="48" hidden="1" customHeight="1" thickBot="1" x14ac:dyDescent="0.3">
      <c r="A29" s="1318" t="s">
        <v>452</v>
      </c>
      <c r="B29" s="1318"/>
      <c r="C29" s="1318"/>
      <c r="D29" s="1318"/>
      <c r="E29" s="1318"/>
      <c r="F29" s="1318"/>
      <c r="G29" s="1318"/>
      <c r="H29" s="1318"/>
      <c r="I29" s="1318"/>
      <c r="J29" s="1318"/>
      <c r="K29" s="1318"/>
    </row>
    <row r="30" spans="1:19" ht="15.75" thickBot="1" x14ac:dyDescent="0.3">
      <c r="A30" s="893"/>
      <c r="B30" s="893"/>
      <c r="C30" s="893"/>
      <c r="D30" s="893"/>
      <c r="E30" s="893"/>
      <c r="F30" s="893"/>
      <c r="G30" s="893"/>
      <c r="H30" s="893"/>
      <c r="I30" s="893"/>
      <c r="J30" s="893"/>
      <c r="K30" s="893"/>
    </row>
    <row r="31" spans="1:19" ht="19.5" thickBot="1" x14ac:dyDescent="0.3">
      <c r="A31" s="1309" t="s">
        <v>370</v>
      </c>
      <c r="B31" s="1310"/>
      <c r="C31" s="1310"/>
      <c r="D31" s="1310"/>
      <c r="E31" s="1310"/>
      <c r="F31" s="1310"/>
      <c r="G31" s="1310"/>
      <c r="H31" s="1310"/>
      <c r="I31" s="1310"/>
      <c r="J31" s="1310"/>
      <c r="K31" s="1311"/>
      <c r="L31" s="41"/>
    </row>
    <row r="32" spans="1:19" ht="20.100000000000001" customHeight="1" thickBot="1" x14ac:dyDescent="0.3">
      <c r="A32" s="200"/>
      <c r="B32" s="201"/>
      <c r="C32" s="372" t="s">
        <v>59</v>
      </c>
      <c r="D32" s="371" t="s">
        <v>60</v>
      </c>
      <c r="E32" s="371" t="s">
        <v>61</v>
      </c>
      <c r="F32" s="371" t="s">
        <v>62</v>
      </c>
      <c r="G32" s="371" t="s">
        <v>63</v>
      </c>
      <c r="H32" s="1002" t="s">
        <v>456</v>
      </c>
      <c r="I32" s="1002" t="s">
        <v>454</v>
      </c>
      <c r="J32" s="1003" t="s">
        <v>455</v>
      </c>
      <c r="K32" s="199" t="s">
        <v>22</v>
      </c>
      <c r="L32" s="43"/>
    </row>
    <row r="33" spans="1:19" ht="21.75" customHeight="1" x14ac:dyDescent="0.25">
      <c r="A33" s="1312" t="s">
        <v>55</v>
      </c>
      <c r="B33" s="332" t="s">
        <v>465</v>
      </c>
      <c r="C33" s="549">
        <v>1728</v>
      </c>
      <c r="D33" s="550">
        <v>942</v>
      </c>
      <c r="E33" s="550">
        <v>599</v>
      </c>
      <c r="F33" s="550">
        <v>324</v>
      </c>
      <c r="G33" s="550">
        <v>1610</v>
      </c>
      <c r="H33" s="1001"/>
      <c r="I33" s="550">
        <v>581</v>
      </c>
      <c r="J33" s="555">
        <v>87</v>
      </c>
      <c r="K33" s="337">
        <f>SUM(C33:J33)</f>
        <v>5871</v>
      </c>
      <c r="L33" s="44"/>
      <c r="S33" s="44"/>
    </row>
    <row r="34" spans="1:19" ht="21.75" customHeight="1" x14ac:dyDescent="0.25">
      <c r="A34" s="1313"/>
      <c r="B34" s="333" t="s">
        <v>57</v>
      </c>
      <c r="C34" s="551">
        <v>131</v>
      </c>
      <c r="D34" s="552">
        <v>93</v>
      </c>
      <c r="E34" s="552">
        <v>49</v>
      </c>
      <c r="F34" s="552">
        <v>13</v>
      </c>
      <c r="G34" s="552">
        <v>119</v>
      </c>
      <c r="H34" s="277"/>
      <c r="I34" s="552">
        <v>67</v>
      </c>
      <c r="J34" s="556">
        <v>10</v>
      </c>
      <c r="K34" s="337">
        <f>SUM(C34:J34)</f>
        <v>482</v>
      </c>
      <c r="L34" s="69"/>
      <c r="S34" s="44"/>
    </row>
    <row r="35" spans="1:19" ht="21.75" customHeight="1" thickBot="1" x14ac:dyDescent="0.3">
      <c r="A35" s="1314"/>
      <c r="B35" s="334" t="s">
        <v>56</v>
      </c>
      <c r="C35" s="553">
        <f>C33/C34</f>
        <v>13.190839694656489</v>
      </c>
      <c r="D35" s="554">
        <f>D33/D34</f>
        <v>10.129032258064516</v>
      </c>
      <c r="E35" s="554">
        <f>E33/E34</f>
        <v>12.224489795918368</v>
      </c>
      <c r="F35" s="554">
        <f>F33/F34</f>
        <v>24.923076923076923</v>
      </c>
      <c r="G35" s="554">
        <f>G33/G34</f>
        <v>13.529411764705882</v>
      </c>
      <c r="H35" s="345"/>
      <c r="I35" s="554">
        <f>I33/I34</f>
        <v>8.6716417910447756</v>
      </c>
      <c r="J35" s="557">
        <f>J33/J34</f>
        <v>8.6999999999999993</v>
      </c>
      <c r="K35" s="347">
        <f>K33/K34</f>
        <v>12.180497925311203</v>
      </c>
      <c r="L35" s="44"/>
      <c r="S35" s="44"/>
    </row>
    <row r="36" spans="1:19" ht="3.75" customHeight="1" thickBot="1" x14ac:dyDescent="0.3">
      <c r="A36" s="940"/>
      <c r="B36" s="941"/>
      <c r="C36" s="942"/>
      <c r="D36" s="943"/>
      <c r="E36" s="943"/>
      <c r="F36" s="943"/>
      <c r="G36" s="943"/>
      <c r="H36" s="943"/>
      <c r="I36" s="943"/>
      <c r="J36" s="944"/>
      <c r="K36" s="945"/>
      <c r="L36" s="44"/>
      <c r="S36" s="44"/>
    </row>
    <row r="37" spans="1:19" s="45" customFormat="1" ht="21.75" customHeight="1" x14ac:dyDescent="0.25">
      <c r="A37" s="1316" t="s">
        <v>371</v>
      </c>
      <c r="B37" s="938" t="s">
        <v>58</v>
      </c>
      <c r="C37" s="551">
        <v>1264</v>
      </c>
      <c r="D37" s="552">
        <v>561</v>
      </c>
      <c r="E37" s="552">
        <v>316</v>
      </c>
      <c r="F37" s="552">
        <v>108</v>
      </c>
      <c r="G37" s="552">
        <v>1224</v>
      </c>
      <c r="H37" s="552">
        <v>1</v>
      </c>
      <c r="I37" s="552">
        <v>27</v>
      </c>
      <c r="J37" s="341"/>
      <c r="K37" s="939">
        <f>SUM(C37:J37)</f>
        <v>3501</v>
      </c>
      <c r="L37" s="44"/>
      <c r="S37" s="44"/>
    </row>
    <row r="38" spans="1:19" s="45" customFormat="1" ht="21.75" customHeight="1" x14ac:dyDescent="0.25">
      <c r="A38" s="1316"/>
      <c r="B38" s="333" t="s">
        <v>57</v>
      </c>
      <c r="C38" s="551">
        <v>47</v>
      </c>
      <c r="D38" s="552">
        <v>29</v>
      </c>
      <c r="E38" s="552">
        <v>15</v>
      </c>
      <c r="F38" s="552">
        <v>8</v>
      </c>
      <c r="G38" s="552">
        <v>51</v>
      </c>
      <c r="H38" s="277"/>
      <c r="I38" s="277"/>
      <c r="J38" s="342"/>
      <c r="K38" s="337">
        <f>SUM(C38:J38)</f>
        <v>150</v>
      </c>
      <c r="L38" s="69"/>
      <c r="S38" s="44"/>
    </row>
    <row r="39" spans="1:19" s="45" customFormat="1" ht="21.75" customHeight="1" thickBot="1" x14ac:dyDescent="0.3">
      <c r="A39" s="1317"/>
      <c r="B39" s="334" t="s">
        <v>56</v>
      </c>
      <c r="C39" s="553">
        <f>C37/C38</f>
        <v>26.893617021276597</v>
      </c>
      <c r="D39" s="554">
        <f>D37/D38</f>
        <v>19.344827586206897</v>
      </c>
      <c r="E39" s="554">
        <f>E37/E38</f>
        <v>21.066666666666666</v>
      </c>
      <c r="F39" s="554">
        <f>F37/F38</f>
        <v>13.5</v>
      </c>
      <c r="G39" s="554">
        <f>G37/G38</f>
        <v>24</v>
      </c>
      <c r="H39" s="345"/>
      <c r="I39" s="345"/>
      <c r="J39" s="346"/>
      <c r="K39" s="347">
        <f>K37/K38</f>
        <v>23.34</v>
      </c>
      <c r="L39" s="44"/>
      <c r="S39" s="44"/>
    </row>
    <row r="40" spans="1:19" ht="3.75" customHeight="1" thickBot="1" x14ac:dyDescent="0.3">
      <c r="A40" s="195"/>
      <c r="B40" s="196"/>
      <c r="C40" s="343"/>
      <c r="D40" s="197"/>
      <c r="E40" s="197"/>
      <c r="F40" s="197"/>
      <c r="G40" s="197"/>
      <c r="H40" s="197"/>
      <c r="I40" s="197"/>
      <c r="J40" s="344"/>
      <c r="K40" s="731"/>
    </row>
    <row r="41" spans="1:19" ht="21.75" customHeight="1" x14ac:dyDescent="0.25">
      <c r="A41" s="1315" t="s">
        <v>117</v>
      </c>
      <c r="B41" s="332" t="s">
        <v>58</v>
      </c>
      <c r="C41" s="549">
        <v>5786</v>
      </c>
      <c r="D41" s="550">
        <v>2317</v>
      </c>
      <c r="E41" s="550">
        <v>1215</v>
      </c>
      <c r="F41" s="550">
        <v>392</v>
      </c>
      <c r="G41" s="550">
        <v>4663</v>
      </c>
      <c r="H41" s="550">
        <v>86</v>
      </c>
      <c r="I41" s="550">
        <v>3</v>
      </c>
      <c r="J41" s="555">
        <v>29</v>
      </c>
      <c r="K41" s="336">
        <f>SUM(C41:J41)</f>
        <v>14491</v>
      </c>
      <c r="L41" s="44"/>
      <c r="S41" s="44"/>
    </row>
    <row r="42" spans="1:19" ht="21.75" customHeight="1" x14ac:dyDescent="0.25">
      <c r="A42" s="1316"/>
      <c r="B42" s="333" t="s">
        <v>57</v>
      </c>
      <c r="C42" s="551">
        <v>168</v>
      </c>
      <c r="D42" s="552">
        <v>169</v>
      </c>
      <c r="E42" s="552">
        <v>49</v>
      </c>
      <c r="F42" s="552">
        <v>24</v>
      </c>
      <c r="G42" s="552">
        <v>160</v>
      </c>
      <c r="H42" s="277"/>
      <c r="I42" s="277"/>
      <c r="J42" s="342"/>
      <c r="K42" s="337">
        <f>SUM(C42:J42)</f>
        <v>570</v>
      </c>
      <c r="L42" s="69"/>
      <c r="S42" s="44"/>
    </row>
    <row r="43" spans="1:19" ht="21.75" customHeight="1" thickBot="1" x14ac:dyDescent="0.3">
      <c r="A43" s="1317"/>
      <c r="B43" s="334" t="s">
        <v>56</v>
      </c>
      <c r="C43" s="553">
        <f>C41/C42</f>
        <v>34.44047619047619</v>
      </c>
      <c r="D43" s="554">
        <f>D41/D42</f>
        <v>13.710059171597633</v>
      </c>
      <c r="E43" s="554">
        <f>E41/E42</f>
        <v>24.795918367346939</v>
      </c>
      <c r="F43" s="554">
        <f>F41/F42</f>
        <v>16.333333333333332</v>
      </c>
      <c r="G43" s="554">
        <f>G41/G42</f>
        <v>29.143750000000001</v>
      </c>
      <c r="H43" s="345"/>
      <c r="I43" s="345"/>
      <c r="J43" s="1055"/>
      <c r="K43" s="1056">
        <f>K41/K42</f>
        <v>25.42280701754386</v>
      </c>
      <c r="L43" s="44"/>
      <c r="S43" s="44"/>
    </row>
    <row r="44" spans="1:19" ht="27.75" customHeight="1" thickBot="1" x14ac:dyDescent="0.3">
      <c r="A44" s="1318" t="s">
        <v>452</v>
      </c>
      <c r="B44" s="1318"/>
      <c r="C44" s="1318"/>
      <c r="D44" s="1318"/>
      <c r="E44" s="1318"/>
      <c r="F44" s="1318"/>
      <c r="G44" s="1318"/>
      <c r="H44" s="1318"/>
      <c r="I44" s="1318"/>
      <c r="J44" s="1318"/>
      <c r="K44" s="1318"/>
    </row>
    <row r="45" spans="1:19" ht="16.5" hidden="1" thickBot="1" x14ac:dyDescent="0.3">
      <c r="A45" s="1309" t="s">
        <v>373</v>
      </c>
      <c r="B45" s="1310"/>
      <c r="C45" s="1310"/>
      <c r="D45" s="1310"/>
      <c r="E45" s="1310"/>
      <c r="F45" s="1310"/>
      <c r="G45" s="1310"/>
      <c r="H45" s="1310"/>
      <c r="I45" s="1310"/>
      <c r="J45" s="1310"/>
      <c r="K45" s="1311"/>
    </row>
    <row r="46" spans="1:19" ht="21.75" hidden="1" customHeight="1" thickBot="1" x14ac:dyDescent="0.3">
      <c r="A46" s="200"/>
      <c r="B46" s="331"/>
      <c r="C46" s="338" t="s">
        <v>59</v>
      </c>
      <c r="D46" s="339" t="s">
        <v>60</v>
      </c>
      <c r="E46" s="339" t="s">
        <v>61</v>
      </c>
      <c r="F46" s="339" t="s">
        <v>62</v>
      </c>
      <c r="G46" s="339" t="s">
        <v>63</v>
      </c>
      <c r="H46" s="193" t="s">
        <v>453</v>
      </c>
      <c r="I46" s="193" t="s">
        <v>454</v>
      </c>
      <c r="J46" s="340" t="s">
        <v>455</v>
      </c>
      <c r="K46" s="335" t="s">
        <v>22</v>
      </c>
    </row>
    <row r="47" spans="1:19" ht="22.5" hidden="1" customHeight="1" x14ac:dyDescent="0.25">
      <c r="A47" s="1312" t="s">
        <v>55</v>
      </c>
      <c r="B47" s="332" t="s">
        <v>466</v>
      </c>
      <c r="C47" s="549">
        <v>1542</v>
      </c>
      <c r="D47" s="550">
        <v>541</v>
      </c>
      <c r="E47" s="550">
        <v>304</v>
      </c>
      <c r="F47" s="550">
        <v>111</v>
      </c>
      <c r="G47" s="550">
        <v>1021</v>
      </c>
      <c r="H47" s="276"/>
      <c r="I47" s="276"/>
      <c r="J47" s="341"/>
      <c r="K47" s="654">
        <f>SUM(C47:H47)</f>
        <v>3519</v>
      </c>
    </row>
    <row r="48" spans="1:19" ht="22.5" hidden="1" customHeight="1" x14ac:dyDescent="0.25">
      <c r="A48" s="1313"/>
      <c r="B48" s="333" t="s">
        <v>57</v>
      </c>
      <c r="C48" s="551">
        <v>108</v>
      </c>
      <c r="D48" s="552">
        <v>38</v>
      </c>
      <c r="E48" s="552">
        <v>21</v>
      </c>
      <c r="F48" s="552">
        <v>7</v>
      </c>
      <c r="G48" s="552">
        <v>71</v>
      </c>
      <c r="H48" s="277"/>
      <c r="I48" s="277"/>
      <c r="J48" s="342"/>
      <c r="K48" s="655">
        <f>SUM(C48:H48)</f>
        <v>245</v>
      </c>
    </row>
    <row r="49" spans="1:13" ht="22.5" hidden="1" customHeight="1" thickBot="1" x14ac:dyDescent="0.3">
      <c r="A49" s="1314"/>
      <c r="B49" s="334" t="s">
        <v>56</v>
      </c>
      <c r="C49" s="553">
        <f>C47/C48</f>
        <v>14.277777777777779</v>
      </c>
      <c r="D49" s="554">
        <f>D47/D48</f>
        <v>14.236842105263158</v>
      </c>
      <c r="E49" s="554">
        <f>E47/E48</f>
        <v>14.476190476190476</v>
      </c>
      <c r="F49" s="554">
        <f>F47/F48</f>
        <v>15.857142857142858</v>
      </c>
      <c r="G49" s="554">
        <f>G47/G48</f>
        <v>14.380281690140846</v>
      </c>
      <c r="H49" s="345"/>
      <c r="I49" s="345"/>
      <c r="J49" s="346"/>
      <c r="K49" s="656">
        <f>K47/K48</f>
        <v>14.363265306122448</v>
      </c>
    </row>
    <row r="50" spans="1:13" ht="3.75" hidden="1" customHeight="1" thickBot="1" x14ac:dyDescent="0.3">
      <c r="A50" s="195"/>
      <c r="B50" s="196"/>
      <c r="C50" s="343"/>
      <c r="D50" s="197"/>
      <c r="E50" s="197"/>
      <c r="F50" s="197"/>
      <c r="G50" s="197"/>
      <c r="H50" s="197"/>
      <c r="I50" s="197"/>
      <c r="J50" s="344"/>
      <c r="K50" s="198"/>
    </row>
    <row r="51" spans="1:13" ht="22.5" hidden="1" customHeight="1" x14ac:dyDescent="0.25">
      <c r="A51" s="1315" t="s">
        <v>371</v>
      </c>
      <c r="B51" s="332" t="s">
        <v>372</v>
      </c>
      <c r="C51" s="549">
        <v>1595</v>
      </c>
      <c r="D51" s="550">
        <v>1091</v>
      </c>
      <c r="E51" s="550">
        <v>469</v>
      </c>
      <c r="F51" s="550">
        <v>254</v>
      </c>
      <c r="G51" s="550">
        <v>1646</v>
      </c>
      <c r="H51" s="276"/>
      <c r="I51" s="276"/>
      <c r="J51" s="341"/>
      <c r="K51" s="654">
        <f>SUM(C51:J51)</f>
        <v>5055</v>
      </c>
    </row>
    <row r="52" spans="1:13" ht="22.5" hidden="1" customHeight="1" x14ac:dyDescent="0.25">
      <c r="A52" s="1316"/>
      <c r="B52" s="333" t="s">
        <v>57</v>
      </c>
      <c r="C52" s="551">
        <v>50</v>
      </c>
      <c r="D52" s="552">
        <v>34</v>
      </c>
      <c r="E52" s="552">
        <v>15</v>
      </c>
      <c r="F52" s="552">
        <v>8</v>
      </c>
      <c r="G52" s="552">
        <v>52</v>
      </c>
      <c r="H52" s="277"/>
      <c r="I52" s="277"/>
      <c r="J52" s="342"/>
      <c r="K52" s="655">
        <f>SUM(C52:J52)</f>
        <v>159</v>
      </c>
    </row>
    <row r="53" spans="1:13" ht="22.5" hidden="1" customHeight="1" thickBot="1" x14ac:dyDescent="0.3">
      <c r="A53" s="1317"/>
      <c r="B53" s="334" t="s">
        <v>56</v>
      </c>
      <c r="C53" s="553">
        <f>C51/C52</f>
        <v>31.9</v>
      </c>
      <c r="D53" s="554">
        <f>D51/D52</f>
        <v>32.088235294117645</v>
      </c>
      <c r="E53" s="554">
        <f>E51/E52</f>
        <v>31.266666666666666</v>
      </c>
      <c r="F53" s="554">
        <f>F51/F52</f>
        <v>31.75</v>
      </c>
      <c r="G53" s="554">
        <f>G51/G52</f>
        <v>31.653846153846153</v>
      </c>
      <c r="H53" s="345"/>
      <c r="I53" s="345"/>
      <c r="J53" s="346"/>
      <c r="K53" s="656">
        <f>K51/K52</f>
        <v>31.79245283018868</v>
      </c>
    </row>
    <row r="54" spans="1:13" ht="3.75" hidden="1" customHeight="1" thickBot="1" x14ac:dyDescent="0.3">
      <c r="A54" s="195"/>
      <c r="B54" s="196"/>
      <c r="C54" s="343"/>
      <c r="D54" s="197"/>
      <c r="E54" s="197"/>
      <c r="F54" s="197"/>
      <c r="G54" s="197"/>
      <c r="H54" s="197"/>
      <c r="I54" s="197"/>
      <c r="J54" s="344"/>
      <c r="K54" s="198"/>
    </row>
    <row r="55" spans="1:13" ht="22.5" hidden="1" customHeight="1" x14ac:dyDescent="0.25">
      <c r="A55" s="1315" t="s">
        <v>117</v>
      </c>
      <c r="B55" s="332" t="s">
        <v>58</v>
      </c>
      <c r="C55" s="549">
        <v>5995</v>
      </c>
      <c r="D55" s="550">
        <v>2558</v>
      </c>
      <c r="E55" s="550">
        <v>1228</v>
      </c>
      <c r="F55" s="550">
        <v>419</v>
      </c>
      <c r="G55" s="550">
        <v>4981</v>
      </c>
      <c r="H55" s="550">
        <v>19</v>
      </c>
      <c r="I55" s="550">
        <v>8</v>
      </c>
      <c r="J55" s="555">
        <v>15</v>
      </c>
      <c r="K55" s="654">
        <f>SUM(C55:J55)</f>
        <v>15223</v>
      </c>
      <c r="M55" s="348"/>
    </row>
    <row r="56" spans="1:13" ht="22.5" hidden="1" customHeight="1" x14ac:dyDescent="0.25">
      <c r="A56" s="1316"/>
      <c r="B56" s="333" t="s">
        <v>57</v>
      </c>
      <c r="C56" s="551">
        <v>247</v>
      </c>
      <c r="D56" s="552">
        <v>105</v>
      </c>
      <c r="E56" s="552">
        <v>50</v>
      </c>
      <c r="F56" s="552">
        <v>17</v>
      </c>
      <c r="G56" s="552">
        <v>205</v>
      </c>
      <c r="H56" s="552">
        <v>1</v>
      </c>
      <c r="I56" s="277"/>
      <c r="J56" s="556">
        <v>1</v>
      </c>
      <c r="K56" s="655">
        <f>SUM(C56:J56)</f>
        <v>626</v>
      </c>
    </row>
    <row r="57" spans="1:13" ht="22.5" hidden="1" customHeight="1" thickBot="1" x14ac:dyDescent="0.3">
      <c r="A57" s="1317"/>
      <c r="B57" s="334" t="s">
        <v>56</v>
      </c>
      <c r="C57" s="553">
        <f t="shared" ref="C57:H57" si="0">C55/C56</f>
        <v>24.271255060728745</v>
      </c>
      <c r="D57" s="554">
        <f t="shared" si="0"/>
        <v>24.361904761904761</v>
      </c>
      <c r="E57" s="554">
        <f t="shared" si="0"/>
        <v>24.56</v>
      </c>
      <c r="F57" s="554">
        <f t="shared" si="0"/>
        <v>24.647058823529413</v>
      </c>
      <c r="G57" s="554">
        <f t="shared" si="0"/>
        <v>24.297560975609755</v>
      </c>
      <c r="H57" s="554">
        <f t="shared" si="0"/>
        <v>19</v>
      </c>
      <c r="I57" s="345"/>
      <c r="J57" s="557">
        <f>J55/J56</f>
        <v>15</v>
      </c>
      <c r="K57" s="656">
        <f>K55/K56</f>
        <v>24.317891373801917</v>
      </c>
    </row>
    <row r="58" spans="1:13" ht="18.75" hidden="1" customHeight="1" x14ac:dyDescent="0.25">
      <c r="A58" s="1306" t="s">
        <v>483</v>
      </c>
      <c r="B58" s="1307"/>
      <c r="C58" s="1307"/>
      <c r="D58" s="1307"/>
      <c r="E58" s="1307"/>
      <c r="F58" s="1307"/>
      <c r="G58" s="1307"/>
      <c r="H58" s="1307"/>
      <c r="I58" s="1307"/>
      <c r="J58" s="1307"/>
      <c r="K58" s="1308"/>
    </row>
  </sheetData>
  <sheetProtection algorithmName="SHA-512" hashValue="3omP4XeZ9gVW3U0NtjUSv/dHMzykCzKBN8wo12oE9FtXHnuUXND81jRVsD2M3ys1cJI2oNsrI2txYm3SMpUzZA==" saltValue="SajcrAyKJJatmbvWR2YBQw==" spinCount="100000" sheet="1" objects="1" scenarios="1"/>
  <mergeCells count="21">
    <mergeCell ref="A44:K44"/>
    <mergeCell ref="A1:K1"/>
    <mergeCell ref="A31:K31"/>
    <mergeCell ref="A33:A35"/>
    <mergeCell ref="A37:A39"/>
    <mergeCell ref="A41:A43"/>
    <mergeCell ref="A16:K16"/>
    <mergeCell ref="A18:A20"/>
    <mergeCell ref="A22:A24"/>
    <mergeCell ref="A26:A28"/>
    <mergeCell ref="A29:K29"/>
    <mergeCell ref="A2:K2"/>
    <mergeCell ref="A4:A6"/>
    <mergeCell ref="A8:A10"/>
    <mergeCell ref="A12:A14"/>
    <mergeCell ref="A15:K15"/>
    <mergeCell ref="A58:K58"/>
    <mergeCell ref="A45:K45"/>
    <mergeCell ref="A47:A49"/>
    <mergeCell ref="A51:A53"/>
    <mergeCell ref="A55:A57"/>
  </mergeCells>
  <printOptions horizontalCentered="1"/>
  <pageMargins left="1" right="1" top="1" bottom="1" header="0.5" footer="0.5"/>
  <pageSetup scale="81" firstPageNumber="26" fitToHeight="2" orientation="landscape" useFirstPageNumber="1" r:id="rId1"/>
  <headerFooter>
    <oddHeader>&amp;L&amp;9
Semi-Annual Child Welfare Report&amp;C&amp;"-,Bold"&amp;14ARIZONA DEPARTMENT of CHILD SAFETY&amp;R&amp;9
July 1, 2018 - December 31, 2018</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B98"/>
  <sheetViews>
    <sheetView showGridLines="0" view="pageLayout" zoomScale="85" zoomScaleNormal="100" zoomScalePageLayoutView="85" workbookViewId="0">
      <selection activeCell="A191" sqref="A191"/>
    </sheetView>
  </sheetViews>
  <sheetFormatPr defaultColWidth="9.140625" defaultRowHeight="15.75" x14ac:dyDescent="0.25"/>
  <cols>
    <col min="1" max="1" width="9.7109375" style="1" customWidth="1"/>
    <col min="2" max="2" width="138.140625" style="1" customWidth="1"/>
    <col min="3" max="9" width="9.7109375" style="1" customWidth="1"/>
    <col min="10" max="16384" width="9.140625" style="1"/>
  </cols>
  <sheetData>
    <row r="1" spans="2:2" ht="22.5" x14ac:dyDescent="0.25">
      <c r="B1" s="728" t="s">
        <v>639</v>
      </c>
    </row>
    <row r="3" spans="2:2" ht="26.25" customHeight="1" x14ac:dyDescent="0.25">
      <c r="B3" s="725"/>
    </row>
    <row r="96" spans="2:2" x14ac:dyDescent="0.25">
      <c r="B96" s="724"/>
    </row>
    <row r="97" spans="2:2" x14ac:dyDescent="0.25">
      <c r="B97" s="724"/>
    </row>
    <row r="98" spans="2:2" x14ac:dyDescent="0.25">
      <c r="B98" s="724"/>
    </row>
  </sheetData>
  <sheetProtection algorithmName="SHA-512" hashValue="HzXIc9SalIAiV7tQTYIUgKGEGvp+sAn29UvpPEEzfeS4WuF1YxEGQI6bY58NJ6F67d2fe9fABvzXzIbwcALlOg==" saltValue="FEyPYf3sYiV9Vjw/HVxqDw==" spinCount="100000" sheet="1" objects="1" scenarios="1"/>
  <printOptions horizontalCentered="1"/>
  <pageMargins left="0.7" right="0.7" top="0.75" bottom="0.75" header="0.3" footer="0.3"/>
  <pageSetup scale="61" fitToHeight="6" orientation="portrait" useFirstPageNumber="1" r:id="rId1"/>
  <headerFooter>
    <oddHeader>&amp;L&amp;"Times New Roman,Regular"
Semi-Annual Child Welfare Report&amp;C&amp;"Times New Roman,Bold"&amp;16ARIZONA DEPARTMENT of CHILD SAFETY&amp;R&amp;"Times New Roman,Regular"
July 01, 2018 through December 31, 2018</oddHeader>
    <oddFooter>&amp;C&amp;"Times New Roman,Regular"Page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143"/>
  <sheetViews>
    <sheetView view="pageLayout" topLeftCell="A48" zoomScaleNormal="100" workbookViewId="0">
      <selection activeCell="A76" sqref="A76:XFD87"/>
    </sheetView>
  </sheetViews>
  <sheetFormatPr defaultRowHeight="15" x14ac:dyDescent="0.25"/>
  <cols>
    <col min="1" max="1" width="5.5703125" style="12" customWidth="1"/>
    <col min="2" max="2" width="18.140625" style="42" customWidth="1"/>
    <col min="3" max="3" width="15.5703125" style="12" customWidth="1"/>
    <col min="4" max="6" width="13.42578125" style="47" customWidth="1"/>
    <col min="7" max="7" width="15.28515625" style="47" customWidth="1"/>
    <col min="8" max="9" width="16.7109375" style="47" customWidth="1"/>
    <col min="10" max="11" width="13.42578125" style="47" customWidth="1"/>
    <col min="12" max="12" width="4.28515625" style="12" customWidth="1"/>
    <col min="13" max="13" width="14.28515625" style="12" customWidth="1"/>
    <col min="14" max="24" width="6" style="12" customWidth="1"/>
    <col min="25" max="16384" width="9.140625" style="12"/>
  </cols>
  <sheetData>
    <row r="1" spans="1:11" s="194" customFormat="1" ht="26.25" hidden="1" customHeight="1" thickBot="1" x14ac:dyDescent="0.4">
      <c r="A1" s="1353" t="s">
        <v>524</v>
      </c>
      <c r="B1" s="1353"/>
      <c r="C1" s="1353"/>
      <c r="D1" s="1353"/>
      <c r="E1" s="1353"/>
      <c r="F1" s="1353"/>
      <c r="G1" s="1353"/>
      <c r="H1" s="1353"/>
      <c r="I1" s="1353"/>
      <c r="J1" s="1353"/>
      <c r="K1" s="1354"/>
    </row>
    <row r="2" spans="1:11" ht="15.75" hidden="1" thickBot="1" x14ac:dyDescent="0.3">
      <c r="A2" s="1338" t="s">
        <v>567</v>
      </c>
      <c r="B2" s="1339"/>
      <c r="C2" s="1339"/>
      <c r="D2" s="1339"/>
      <c r="E2" s="1339"/>
      <c r="F2" s="1339"/>
      <c r="G2" s="1339"/>
      <c r="H2" s="1339"/>
      <c r="I2" s="1339"/>
      <c r="J2" s="1339"/>
      <c r="K2" s="1340"/>
    </row>
    <row r="3" spans="1:11" ht="18" hidden="1" thickBot="1" x14ac:dyDescent="0.3">
      <c r="A3" s="1355"/>
      <c r="B3" s="1356"/>
      <c r="C3" s="1357"/>
      <c r="D3" s="372" t="s">
        <v>59</v>
      </c>
      <c r="E3" s="371" t="s">
        <v>60</v>
      </c>
      <c r="F3" s="371" t="s">
        <v>61</v>
      </c>
      <c r="G3" s="371" t="s">
        <v>62</v>
      </c>
      <c r="H3" s="371" t="s">
        <v>63</v>
      </c>
      <c r="I3" s="371" t="s">
        <v>389</v>
      </c>
      <c r="J3" s="371" t="s">
        <v>64</v>
      </c>
      <c r="K3" s="204" t="s">
        <v>31</v>
      </c>
    </row>
    <row r="4" spans="1:11" hidden="1" x14ac:dyDescent="0.25">
      <c r="A4" s="1358" t="s">
        <v>65</v>
      </c>
      <c r="B4" s="1359"/>
      <c r="C4" s="1359"/>
      <c r="D4" s="580"/>
      <c r="E4" s="581"/>
      <c r="F4" s="581"/>
      <c r="G4" s="581"/>
      <c r="H4" s="581"/>
      <c r="I4" s="581"/>
      <c r="J4" s="582"/>
      <c r="K4" s="583">
        <f>SUM(D4:J4)</f>
        <v>0</v>
      </c>
    </row>
    <row r="5" spans="1:11" ht="17.25" hidden="1" x14ac:dyDescent="0.25">
      <c r="A5" s="1327" t="s">
        <v>388</v>
      </c>
      <c r="B5" s="1360"/>
      <c r="C5" s="1360"/>
      <c r="D5" s="584"/>
      <c r="E5" s="585"/>
      <c r="F5" s="585"/>
      <c r="G5" s="585"/>
      <c r="H5" s="585"/>
      <c r="I5" s="585"/>
      <c r="J5" s="586"/>
      <c r="K5" s="587">
        <f>SUM(D5:J5)</f>
        <v>0</v>
      </c>
    </row>
    <row r="6" spans="1:11" ht="15" hidden="1" customHeight="1" x14ac:dyDescent="0.25">
      <c r="A6" s="1361" t="s">
        <v>66</v>
      </c>
      <c r="B6" s="1362"/>
      <c r="C6" s="1362"/>
      <c r="D6" s="584"/>
      <c r="E6" s="585"/>
      <c r="F6" s="585"/>
      <c r="G6" s="585"/>
      <c r="H6" s="585"/>
      <c r="I6" s="585"/>
      <c r="J6" s="586"/>
      <c r="K6" s="587">
        <f>SUM(D6:J6)</f>
        <v>0</v>
      </c>
    </row>
    <row r="7" spans="1:11" ht="15.75" hidden="1" thickBot="1" x14ac:dyDescent="0.3">
      <c r="A7" s="1327" t="s">
        <v>387</v>
      </c>
      <c r="B7" s="1360"/>
      <c r="C7" s="1360"/>
      <c r="D7" s="588"/>
      <c r="E7" s="589"/>
      <c r="F7" s="589"/>
      <c r="G7" s="589"/>
      <c r="H7" s="589"/>
      <c r="I7" s="589"/>
      <c r="J7" s="590"/>
      <c r="K7" s="591">
        <f>K5+K6</f>
        <v>0</v>
      </c>
    </row>
    <row r="8" spans="1:11" ht="18" hidden="1" customHeight="1" thickTop="1" thickBot="1" x14ac:dyDescent="0.3">
      <c r="A8" s="1363" t="s">
        <v>67</v>
      </c>
      <c r="B8" s="1364"/>
      <c r="C8" s="1364"/>
      <c r="D8" s="592">
        <f t="shared" ref="D8:K8" si="0">D4-D7</f>
        <v>0</v>
      </c>
      <c r="E8" s="593">
        <f t="shared" si="0"/>
        <v>0</v>
      </c>
      <c r="F8" s="593">
        <f t="shared" si="0"/>
        <v>0</v>
      </c>
      <c r="G8" s="593">
        <f t="shared" si="0"/>
        <v>0</v>
      </c>
      <c r="H8" s="593">
        <f t="shared" si="0"/>
        <v>0</v>
      </c>
      <c r="I8" s="657">
        <f t="shared" si="0"/>
        <v>0</v>
      </c>
      <c r="J8" s="658">
        <f t="shared" si="0"/>
        <v>0</v>
      </c>
      <c r="K8" s="659">
        <f t="shared" si="0"/>
        <v>0</v>
      </c>
    </row>
    <row r="9" spans="1:11" ht="7.5" hidden="1" customHeight="1" x14ac:dyDescent="0.25">
      <c r="A9" s="157"/>
      <c r="B9" s="158"/>
      <c r="C9" s="158"/>
      <c r="D9" s="154"/>
      <c r="E9" s="154"/>
      <c r="F9" s="154"/>
      <c r="G9" s="154"/>
      <c r="H9" s="154"/>
      <c r="I9" s="154"/>
      <c r="J9" s="154"/>
      <c r="K9" s="155"/>
    </row>
    <row r="10" spans="1:11" ht="15.75" hidden="1" thickBot="1" x14ac:dyDescent="0.3">
      <c r="A10" s="1365" t="s">
        <v>68</v>
      </c>
      <c r="B10" s="1365"/>
      <c r="C10" s="1365"/>
      <c r="D10" s="1365"/>
      <c r="E10" s="1365"/>
      <c r="F10" s="1365"/>
      <c r="G10" s="1365"/>
      <c r="H10" s="1365"/>
      <c r="I10" s="1365"/>
      <c r="J10" s="1365"/>
      <c r="K10" s="1366"/>
    </row>
    <row r="11" spans="1:11" ht="15.75" hidden="1" thickBot="1" x14ac:dyDescent="0.3">
      <c r="A11" s="1338" t="s">
        <v>568</v>
      </c>
      <c r="B11" s="1339"/>
      <c r="C11" s="1339"/>
      <c r="D11" s="1339"/>
      <c r="E11" s="1339"/>
      <c r="F11" s="1339"/>
      <c r="G11" s="1339"/>
      <c r="H11" s="1339"/>
      <c r="I11" s="1339"/>
      <c r="J11" s="1339"/>
      <c r="K11" s="1340"/>
    </row>
    <row r="12" spans="1:11" ht="15.75" hidden="1" thickBot="1" x14ac:dyDescent="0.3">
      <c r="A12" s="1355"/>
      <c r="B12" s="1356"/>
      <c r="C12" s="1357"/>
      <c r="D12" s="202" t="s">
        <v>59</v>
      </c>
      <c r="E12" s="203" t="s">
        <v>60</v>
      </c>
      <c r="F12" s="203" t="s">
        <v>61</v>
      </c>
      <c r="G12" s="203" t="s">
        <v>62</v>
      </c>
      <c r="H12" s="203" t="s">
        <v>63</v>
      </c>
      <c r="I12" s="203" t="s">
        <v>69</v>
      </c>
      <c r="J12" s="203" t="s">
        <v>64</v>
      </c>
      <c r="K12" s="204" t="s">
        <v>31</v>
      </c>
    </row>
    <row r="13" spans="1:11" ht="15" hidden="1" customHeight="1" x14ac:dyDescent="0.25">
      <c r="A13" s="159"/>
      <c r="B13" s="1345" t="s">
        <v>70</v>
      </c>
      <c r="C13" s="1346"/>
      <c r="D13" s="570"/>
      <c r="E13" s="570"/>
      <c r="F13" s="570"/>
      <c r="G13" s="570"/>
      <c r="H13" s="570"/>
      <c r="I13" s="570"/>
      <c r="J13" s="831"/>
      <c r="K13" s="834">
        <f>SUM(D13:J13)</f>
        <v>0</v>
      </c>
    </row>
    <row r="14" spans="1:11" ht="15" hidden="1" customHeight="1" x14ac:dyDescent="0.25">
      <c r="A14" s="160"/>
      <c r="B14" s="1341" t="s">
        <v>266</v>
      </c>
      <c r="C14" s="1342"/>
      <c r="D14" s="570"/>
      <c r="E14" s="570"/>
      <c r="F14" s="570"/>
      <c r="G14" s="570"/>
      <c r="H14" s="570"/>
      <c r="I14" s="570"/>
      <c r="J14" s="831"/>
      <c r="K14" s="835">
        <f>SUM(D14:I14)</f>
        <v>0</v>
      </c>
    </row>
    <row r="15" spans="1:11" ht="15" hidden="1" customHeight="1" x14ac:dyDescent="0.25">
      <c r="A15" s="1347" t="s">
        <v>267</v>
      </c>
      <c r="B15" s="1341"/>
      <c r="C15" s="1342"/>
      <c r="D15" s="570"/>
      <c r="E15" s="570"/>
      <c r="F15" s="570"/>
      <c r="G15" s="570"/>
      <c r="H15" s="570"/>
      <c r="I15" s="570"/>
      <c r="J15" s="831"/>
      <c r="K15" s="835">
        <f>SUM(D15:I15)</f>
        <v>0</v>
      </c>
    </row>
    <row r="16" spans="1:11" ht="15" hidden="1" customHeight="1" x14ac:dyDescent="0.25">
      <c r="A16" s="1347" t="s">
        <v>386</v>
      </c>
      <c r="B16" s="1341"/>
      <c r="C16" s="1342"/>
      <c r="D16" s="570"/>
      <c r="E16" s="570"/>
      <c r="F16" s="570"/>
      <c r="G16" s="570"/>
      <c r="H16" s="570"/>
      <c r="I16" s="570"/>
      <c r="J16" s="831"/>
      <c r="K16" s="835">
        <f>SUM(D16:J16)</f>
        <v>0</v>
      </c>
    </row>
    <row r="17" spans="1:11" ht="15.75" hidden="1" thickBot="1" x14ac:dyDescent="0.3">
      <c r="A17" s="1348" t="s">
        <v>71</v>
      </c>
      <c r="B17" s="1349"/>
      <c r="C17" s="1350"/>
      <c r="D17" s="576"/>
      <c r="E17" s="577"/>
      <c r="F17" s="577"/>
      <c r="G17" s="577"/>
      <c r="H17" s="577"/>
      <c r="I17" s="577"/>
      <c r="J17" s="832"/>
      <c r="K17" s="836">
        <f>SUM(D17:J17)</f>
        <v>0</v>
      </c>
    </row>
    <row r="18" spans="1:11" ht="16.5" hidden="1" customHeight="1" thickTop="1" thickBot="1" x14ac:dyDescent="0.3">
      <c r="A18" s="205"/>
      <c r="B18" s="1351" t="s">
        <v>72</v>
      </c>
      <c r="C18" s="1352"/>
      <c r="D18" s="578">
        <f t="shared" ref="D18:K18" si="1">SUM(D13:D17)</f>
        <v>0</v>
      </c>
      <c r="E18" s="579">
        <f t="shared" si="1"/>
        <v>0</v>
      </c>
      <c r="F18" s="579">
        <f t="shared" si="1"/>
        <v>0</v>
      </c>
      <c r="G18" s="579">
        <f t="shared" si="1"/>
        <v>0</v>
      </c>
      <c r="H18" s="579">
        <f t="shared" si="1"/>
        <v>0</v>
      </c>
      <c r="I18" s="579">
        <f t="shared" si="1"/>
        <v>0</v>
      </c>
      <c r="J18" s="833">
        <f t="shared" si="1"/>
        <v>0</v>
      </c>
      <c r="K18" s="837">
        <f t="shared" si="1"/>
        <v>0</v>
      </c>
    </row>
    <row r="19" spans="1:11" ht="7.5" hidden="1" customHeight="1" thickBot="1" x14ac:dyDescent="0.3">
      <c r="A19" s="157"/>
      <c r="B19" s="158"/>
      <c r="C19" s="158"/>
      <c r="D19" s="154"/>
      <c r="E19" s="154"/>
      <c r="F19" s="154"/>
      <c r="G19" s="154"/>
      <c r="H19" s="154"/>
      <c r="I19" s="154"/>
      <c r="J19" s="154"/>
      <c r="K19" s="155"/>
    </row>
    <row r="20" spans="1:11" ht="15.75" hidden="1" thickBot="1" x14ac:dyDescent="0.3">
      <c r="A20" s="1335" t="s">
        <v>73</v>
      </c>
      <c r="B20" s="1336"/>
      <c r="C20" s="1336"/>
      <c r="D20" s="1336"/>
      <c r="E20" s="1336"/>
      <c r="F20" s="1336"/>
      <c r="G20" s="1336"/>
      <c r="H20" s="1336"/>
      <c r="I20" s="1336"/>
      <c r="J20" s="1336"/>
      <c r="K20" s="1337"/>
    </row>
    <row r="21" spans="1:11" ht="15.75" hidden="1" thickBot="1" x14ac:dyDescent="0.3">
      <c r="A21" s="1338" t="s">
        <v>568</v>
      </c>
      <c r="B21" s="1339"/>
      <c r="C21" s="1339"/>
      <c r="D21" s="1339"/>
      <c r="E21" s="1339"/>
      <c r="F21" s="1339"/>
      <c r="G21" s="1339"/>
      <c r="H21" s="1339"/>
      <c r="I21" s="1339"/>
      <c r="J21" s="1339"/>
      <c r="K21" s="1340"/>
    </row>
    <row r="22" spans="1:11" ht="15.75" hidden="1" thickBot="1" x14ac:dyDescent="0.3">
      <c r="A22" s="1322"/>
      <c r="B22" s="1323"/>
      <c r="C22" s="1324"/>
      <c r="D22" s="202" t="s">
        <v>59</v>
      </c>
      <c r="E22" s="203" t="s">
        <v>60</v>
      </c>
      <c r="F22" s="203" t="s">
        <v>61</v>
      </c>
      <c r="G22" s="203" t="s">
        <v>62</v>
      </c>
      <c r="H22" s="203" t="s">
        <v>63</v>
      </c>
      <c r="I22" s="203" t="s">
        <v>69</v>
      </c>
      <c r="J22" s="203" t="s">
        <v>64</v>
      </c>
      <c r="K22" s="204" t="s">
        <v>31</v>
      </c>
    </row>
    <row r="23" spans="1:11" ht="15" hidden="1" customHeight="1" x14ac:dyDescent="0.25">
      <c r="A23" s="895"/>
      <c r="B23" s="1345" t="s">
        <v>74</v>
      </c>
      <c r="C23" s="1346"/>
      <c r="D23" s="567"/>
      <c r="E23" s="568"/>
      <c r="F23" s="568"/>
      <c r="G23" s="568"/>
      <c r="H23" s="568"/>
      <c r="I23" s="568"/>
      <c r="J23" s="838"/>
      <c r="K23" s="834">
        <f>SUM(D23:J23)</f>
        <v>0</v>
      </c>
    </row>
    <row r="24" spans="1:11" ht="15" hidden="1" customHeight="1" x14ac:dyDescent="0.25">
      <c r="A24" s="162"/>
      <c r="B24" s="1341" t="s">
        <v>75</v>
      </c>
      <c r="C24" s="1342"/>
      <c r="D24" s="569"/>
      <c r="E24" s="570"/>
      <c r="F24" s="570"/>
      <c r="G24" s="570"/>
      <c r="H24" s="570"/>
      <c r="I24" s="570"/>
      <c r="J24" s="831"/>
      <c r="K24" s="840">
        <f>SUM(D24:J24)</f>
        <v>0</v>
      </c>
    </row>
    <row r="25" spans="1:11" ht="15" hidden="1" customHeight="1" x14ac:dyDescent="0.25">
      <c r="A25" s="1347" t="s">
        <v>385</v>
      </c>
      <c r="B25" s="1341"/>
      <c r="C25" s="1342"/>
      <c r="D25" s="569"/>
      <c r="E25" s="570"/>
      <c r="F25" s="570"/>
      <c r="G25" s="570"/>
      <c r="H25" s="570"/>
      <c r="I25" s="570"/>
      <c r="J25" s="831"/>
      <c r="K25" s="840">
        <f>SUM(D25:J25)</f>
        <v>0</v>
      </c>
    </row>
    <row r="26" spans="1:11" ht="15" hidden="1" customHeight="1" x14ac:dyDescent="0.25">
      <c r="A26" s="162"/>
      <c r="B26" s="1341" t="s">
        <v>384</v>
      </c>
      <c r="C26" s="1342"/>
      <c r="D26" s="569"/>
      <c r="E26" s="570"/>
      <c r="F26" s="570"/>
      <c r="G26" s="570"/>
      <c r="H26" s="570"/>
      <c r="I26" s="570"/>
      <c r="J26" s="831"/>
      <c r="K26" s="840">
        <f>SUM(D26:J26)</f>
        <v>0</v>
      </c>
    </row>
    <row r="27" spans="1:11" ht="15.75" hidden="1" customHeight="1" thickBot="1" x14ac:dyDescent="0.3">
      <c r="A27" s="162"/>
      <c r="B27" s="1341" t="s">
        <v>383</v>
      </c>
      <c r="C27" s="1342"/>
      <c r="D27" s="571"/>
      <c r="E27" s="572"/>
      <c r="F27" s="572"/>
      <c r="G27" s="572"/>
      <c r="H27" s="572"/>
      <c r="I27" s="572"/>
      <c r="J27" s="839"/>
      <c r="K27" s="836">
        <f>SUM(D27:J27)</f>
        <v>0</v>
      </c>
    </row>
    <row r="28" spans="1:11" ht="16.5" hidden="1" customHeight="1" thickTop="1" thickBot="1" x14ac:dyDescent="0.3">
      <c r="A28" s="894"/>
      <c r="B28" s="1343" t="s">
        <v>76</v>
      </c>
      <c r="C28" s="1344"/>
      <c r="D28" s="573">
        <f t="shared" ref="D28:K28" si="2">SUM(D23:D27)</f>
        <v>0</v>
      </c>
      <c r="E28" s="574">
        <f t="shared" si="2"/>
        <v>0</v>
      </c>
      <c r="F28" s="574">
        <f t="shared" si="2"/>
        <v>0</v>
      </c>
      <c r="G28" s="574">
        <f t="shared" si="2"/>
        <v>0</v>
      </c>
      <c r="H28" s="574">
        <f t="shared" si="2"/>
        <v>0</v>
      </c>
      <c r="I28" s="574">
        <f t="shared" si="2"/>
        <v>0</v>
      </c>
      <c r="J28" s="574">
        <f t="shared" si="2"/>
        <v>0</v>
      </c>
      <c r="K28" s="575">
        <f t="shared" si="2"/>
        <v>0</v>
      </c>
    </row>
    <row r="29" spans="1:11" ht="7.5" hidden="1" customHeight="1" thickBot="1" x14ac:dyDescent="0.3">
      <c r="A29" s="157"/>
      <c r="B29" s="158"/>
      <c r="C29" s="158"/>
      <c r="D29" s="154"/>
      <c r="E29" s="154"/>
      <c r="F29" s="154"/>
      <c r="G29" s="154"/>
      <c r="H29" s="154"/>
      <c r="I29" s="154"/>
      <c r="J29" s="154"/>
      <c r="K29" s="156"/>
    </row>
    <row r="30" spans="1:11" ht="15.75" hidden="1" thickBot="1" x14ac:dyDescent="0.3">
      <c r="A30" s="1335" t="s">
        <v>532</v>
      </c>
      <c r="B30" s="1336"/>
      <c r="C30" s="1336"/>
      <c r="D30" s="1336"/>
      <c r="E30" s="1336"/>
      <c r="F30" s="1336"/>
      <c r="G30" s="1336"/>
      <c r="H30" s="1336"/>
      <c r="I30" s="1336"/>
      <c r="J30" s="1336"/>
      <c r="K30" s="1337"/>
    </row>
    <row r="31" spans="1:11" ht="15.75" hidden="1" thickBot="1" x14ac:dyDescent="0.3">
      <c r="A31" s="1338" t="s">
        <v>567</v>
      </c>
      <c r="B31" s="1339"/>
      <c r="C31" s="1339"/>
      <c r="D31" s="1339"/>
      <c r="E31" s="1339"/>
      <c r="F31" s="1339"/>
      <c r="G31" s="1339"/>
      <c r="H31" s="1339"/>
      <c r="I31" s="1339"/>
      <c r="J31" s="1339"/>
      <c r="K31" s="1340"/>
    </row>
    <row r="32" spans="1:11" ht="15.75" hidden="1" thickBot="1" x14ac:dyDescent="0.3">
      <c r="A32" s="1322"/>
      <c r="B32" s="1323"/>
      <c r="C32" s="1324"/>
      <c r="D32" s="372" t="s">
        <v>59</v>
      </c>
      <c r="E32" s="371" t="s">
        <v>60</v>
      </c>
      <c r="F32" s="371" t="s">
        <v>61</v>
      </c>
      <c r="G32" s="371" t="s">
        <v>62</v>
      </c>
      <c r="H32" s="371" t="s">
        <v>63</v>
      </c>
      <c r="I32" s="371" t="s">
        <v>69</v>
      </c>
      <c r="J32" s="841" t="s">
        <v>64</v>
      </c>
      <c r="K32" s="844" t="s">
        <v>31</v>
      </c>
    </row>
    <row r="33" spans="1:13" hidden="1" x14ac:dyDescent="0.25">
      <c r="A33" s="1331" t="s">
        <v>77</v>
      </c>
      <c r="B33" s="1332"/>
      <c r="C33" s="1332"/>
      <c r="D33" s="563" t="e">
        <f t="shared" ref="D33:K33" si="3">1-D34</f>
        <v>#DIV/0!</v>
      </c>
      <c r="E33" s="564" t="e">
        <f t="shared" si="3"/>
        <v>#DIV/0!</v>
      </c>
      <c r="F33" s="564" t="e">
        <f t="shared" si="3"/>
        <v>#DIV/0!</v>
      </c>
      <c r="G33" s="564" t="e">
        <f t="shared" si="3"/>
        <v>#DIV/0!</v>
      </c>
      <c r="H33" s="564" t="e">
        <f t="shared" si="3"/>
        <v>#DIV/0!</v>
      </c>
      <c r="I33" s="564" t="e">
        <f t="shared" si="3"/>
        <v>#DIV/0!</v>
      </c>
      <c r="J33" s="842" t="e">
        <f t="shared" si="3"/>
        <v>#DIV/0!</v>
      </c>
      <c r="K33" s="845" t="e">
        <f t="shared" si="3"/>
        <v>#DIV/0!</v>
      </c>
    </row>
    <row r="34" spans="1:13" ht="18" hidden="1" thickBot="1" x14ac:dyDescent="0.3">
      <c r="A34" s="1333" t="s">
        <v>382</v>
      </c>
      <c r="B34" s="1334"/>
      <c r="C34" s="1334"/>
      <c r="D34" s="565" t="e">
        <f t="shared" ref="D34:K34" si="4">D28/D7*2</f>
        <v>#DIV/0!</v>
      </c>
      <c r="E34" s="566" t="e">
        <f t="shared" si="4"/>
        <v>#DIV/0!</v>
      </c>
      <c r="F34" s="566" t="e">
        <f t="shared" si="4"/>
        <v>#DIV/0!</v>
      </c>
      <c r="G34" s="566" t="e">
        <f t="shared" si="4"/>
        <v>#DIV/0!</v>
      </c>
      <c r="H34" s="566" t="e">
        <f t="shared" si="4"/>
        <v>#DIV/0!</v>
      </c>
      <c r="I34" s="566" t="e">
        <f t="shared" si="4"/>
        <v>#DIV/0!</v>
      </c>
      <c r="J34" s="843" t="e">
        <f t="shared" si="4"/>
        <v>#DIV/0!</v>
      </c>
      <c r="K34" s="846" t="e">
        <f t="shared" si="4"/>
        <v>#DIV/0!</v>
      </c>
    </row>
    <row r="35" spans="1:13" ht="15.75" hidden="1" x14ac:dyDescent="0.25">
      <c r="A35" s="3" t="s">
        <v>457</v>
      </c>
      <c r="B35" s="152"/>
      <c r="C35" s="151"/>
      <c r="D35" s="151"/>
      <c r="E35" s="151"/>
      <c r="F35" s="151"/>
      <c r="G35" s="151"/>
      <c r="H35" s="151"/>
      <c r="I35" s="151"/>
      <c r="J35" s="151"/>
      <c r="K35" s="151"/>
    </row>
    <row r="36" spans="1:13" ht="15.75" hidden="1" x14ac:dyDescent="0.25">
      <c r="A36" s="3" t="s">
        <v>458</v>
      </c>
      <c r="B36" s="151"/>
      <c r="C36" s="151"/>
      <c r="D36" s="151"/>
      <c r="E36" s="151"/>
      <c r="F36" s="151"/>
      <c r="G36" s="151"/>
      <c r="H36" s="151"/>
      <c r="I36" s="151"/>
      <c r="J36" s="151"/>
      <c r="K36" s="151"/>
    </row>
    <row r="37" spans="1:13" ht="15.75" hidden="1" x14ac:dyDescent="0.25">
      <c r="A37" s="3" t="s">
        <v>459</v>
      </c>
      <c r="B37" s="151"/>
      <c r="C37" s="151"/>
      <c r="D37" s="151"/>
      <c r="E37" s="151"/>
      <c r="F37" s="151"/>
      <c r="G37" s="151"/>
      <c r="H37" s="151"/>
      <c r="I37" s="151"/>
      <c r="J37" s="151"/>
      <c r="K37" s="151"/>
    </row>
    <row r="38" spans="1:13" hidden="1" x14ac:dyDescent="0.25">
      <c r="A38" s="698" t="s">
        <v>460</v>
      </c>
      <c r="B38" s="151"/>
      <c r="C38" s="151"/>
      <c r="D38" s="151"/>
      <c r="E38" s="151"/>
      <c r="F38" s="151"/>
      <c r="G38" s="151"/>
      <c r="H38" s="151"/>
      <c r="I38" s="151"/>
      <c r="J38" s="151"/>
      <c r="K38" s="151"/>
    </row>
    <row r="39" spans="1:13" ht="9.75" hidden="1" customHeight="1" thickBot="1" x14ac:dyDescent="0.3">
      <c r="A39" s="153"/>
      <c r="B39" s="153"/>
      <c r="C39" s="153"/>
      <c r="D39" s="150"/>
      <c r="E39" s="150"/>
      <c r="F39" s="150"/>
      <c r="G39" s="150"/>
      <c r="H39" s="150"/>
      <c r="I39" s="150"/>
      <c r="J39" s="150"/>
      <c r="K39" s="153"/>
    </row>
    <row r="40" spans="1:13" ht="15.75" hidden="1" thickBot="1" x14ac:dyDescent="0.3">
      <c r="A40" s="1335" t="s">
        <v>78</v>
      </c>
      <c r="B40" s="1336"/>
      <c r="C40" s="1336"/>
      <c r="D40" s="1336"/>
      <c r="E40" s="1336"/>
      <c r="F40" s="1336"/>
      <c r="G40" s="1336"/>
      <c r="H40" s="1336"/>
      <c r="I40" s="1336"/>
      <c r="J40" s="1336"/>
      <c r="K40" s="1337"/>
    </row>
    <row r="41" spans="1:13" ht="15.75" hidden="1" thickBot="1" x14ac:dyDescent="0.3">
      <c r="A41" s="1338" t="s">
        <v>567</v>
      </c>
      <c r="B41" s="1339"/>
      <c r="C41" s="1339"/>
      <c r="D41" s="1339"/>
      <c r="E41" s="1339"/>
      <c r="F41" s="1339"/>
      <c r="G41" s="1339"/>
      <c r="H41" s="1339"/>
      <c r="I41" s="1339"/>
      <c r="J41" s="1339"/>
      <c r="K41" s="1340"/>
    </row>
    <row r="42" spans="1:13" ht="15.75" hidden="1" thickBot="1" x14ac:dyDescent="0.3">
      <c r="A42" s="1322"/>
      <c r="B42" s="1323"/>
      <c r="C42" s="1324"/>
      <c r="D42" s="202" t="s">
        <v>59</v>
      </c>
      <c r="E42" s="203" t="s">
        <v>60</v>
      </c>
      <c r="F42" s="203" t="s">
        <v>61</v>
      </c>
      <c r="G42" s="203" t="s">
        <v>62</v>
      </c>
      <c r="H42" s="203" t="s">
        <v>63</v>
      </c>
      <c r="I42" s="203" t="s">
        <v>69</v>
      </c>
      <c r="J42" s="847" t="s">
        <v>64</v>
      </c>
      <c r="K42" s="851" t="s">
        <v>31</v>
      </c>
    </row>
    <row r="43" spans="1:13" hidden="1" x14ac:dyDescent="0.25">
      <c r="A43" s="1325" t="s">
        <v>65</v>
      </c>
      <c r="B43" s="1326"/>
      <c r="C43" s="1326"/>
      <c r="D43" s="558"/>
      <c r="E43" s="559"/>
      <c r="F43" s="559"/>
      <c r="G43" s="559"/>
      <c r="H43" s="559"/>
      <c r="I43" s="559"/>
      <c r="J43" s="848"/>
      <c r="K43" s="852">
        <f>SUM(D43:J43)</f>
        <v>0</v>
      </c>
    </row>
    <row r="44" spans="1:13" hidden="1" x14ac:dyDescent="0.25">
      <c r="A44" s="1327" t="s">
        <v>79</v>
      </c>
      <c r="B44" s="1328"/>
      <c r="C44" s="1328"/>
      <c r="D44" s="560"/>
      <c r="E44" s="561"/>
      <c r="F44" s="561"/>
      <c r="G44" s="561"/>
      <c r="H44" s="561"/>
      <c r="I44" s="561"/>
      <c r="J44" s="849"/>
      <c r="K44" s="835">
        <f>SUM(D44:J44)</f>
        <v>0</v>
      </c>
    </row>
    <row r="45" spans="1:13" ht="15.75" hidden="1" thickBot="1" x14ac:dyDescent="0.3">
      <c r="A45" s="1329" t="s">
        <v>67</v>
      </c>
      <c r="B45" s="1330"/>
      <c r="C45" s="1330"/>
      <c r="D45" s="562"/>
      <c r="E45" s="453"/>
      <c r="F45" s="453"/>
      <c r="G45" s="453"/>
      <c r="H45" s="453"/>
      <c r="I45" s="453"/>
      <c r="J45" s="850"/>
      <c r="K45" s="853">
        <f>SUM(K43-K44)</f>
        <v>0</v>
      </c>
    </row>
    <row r="46" spans="1:13" hidden="1" x14ac:dyDescent="0.25">
      <c r="A46" s="5" t="s">
        <v>381</v>
      </c>
      <c r="B46" s="6"/>
      <c r="C46" s="7"/>
      <c r="D46" s="8"/>
      <c r="E46" s="9"/>
      <c r="F46" s="46"/>
      <c r="G46" s="8"/>
      <c r="H46" s="8"/>
      <c r="I46" s="8"/>
      <c r="J46" s="8"/>
      <c r="K46" s="8"/>
    </row>
    <row r="47" spans="1:13" ht="15.75" hidden="1" thickBot="1" x14ac:dyDescent="0.3">
      <c r="A47" s="5" t="s">
        <v>380</v>
      </c>
      <c r="B47" s="5"/>
      <c r="C47" s="7"/>
      <c r="D47" s="4"/>
      <c r="E47" s="8"/>
      <c r="F47" s="10"/>
      <c r="G47" s="4"/>
      <c r="H47" s="4"/>
      <c r="I47" s="4"/>
      <c r="J47" s="4"/>
      <c r="K47" s="4"/>
    </row>
    <row r="48" spans="1:13" s="194" customFormat="1" ht="26.25" customHeight="1" thickBot="1" x14ac:dyDescent="0.4">
      <c r="A48" s="1353" t="s">
        <v>524</v>
      </c>
      <c r="B48" s="1353"/>
      <c r="C48" s="1353"/>
      <c r="D48" s="1353"/>
      <c r="E48" s="1353"/>
      <c r="F48" s="1353"/>
      <c r="G48" s="1353"/>
      <c r="H48" s="1353"/>
      <c r="I48" s="1353"/>
      <c r="J48" s="1353"/>
      <c r="K48" s="1354"/>
      <c r="M48" s="12"/>
    </row>
    <row r="49" spans="1:11" ht="15.75" thickBot="1" x14ac:dyDescent="0.3">
      <c r="A49" s="1338" t="s">
        <v>549</v>
      </c>
      <c r="B49" s="1339"/>
      <c r="C49" s="1339"/>
      <c r="D49" s="1339"/>
      <c r="E49" s="1339"/>
      <c r="F49" s="1339"/>
      <c r="G49" s="1339"/>
      <c r="H49" s="1339"/>
      <c r="I49" s="1339"/>
      <c r="J49" s="1339"/>
      <c r="K49" s="1340"/>
    </row>
    <row r="50" spans="1:11" ht="18" thickBot="1" x14ac:dyDescent="0.3">
      <c r="A50" s="1355"/>
      <c r="B50" s="1356"/>
      <c r="C50" s="1357"/>
      <c r="D50" s="372" t="s">
        <v>59</v>
      </c>
      <c r="E50" s="371" t="s">
        <v>60</v>
      </c>
      <c r="F50" s="371" t="s">
        <v>61</v>
      </c>
      <c r="G50" s="371" t="s">
        <v>62</v>
      </c>
      <c r="H50" s="371" t="s">
        <v>63</v>
      </c>
      <c r="I50" s="371" t="s">
        <v>389</v>
      </c>
      <c r="J50" s="371" t="s">
        <v>64</v>
      </c>
      <c r="K50" s="204" t="s">
        <v>31</v>
      </c>
    </row>
    <row r="51" spans="1:11" x14ac:dyDescent="0.25">
      <c r="A51" s="1358" t="s">
        <v>65</v>
      </c>
      <c r="B51" s="1359"/>
      <c r="C51" s="1359"/>
      <c r="D51" s="580">
        <v>420</v>
      </c>
      <c r="E51" s="581">
        <v>281</v>
      </c>
      <c r="F51" s="581">
        <v>133</v>
      </c>
      <c r="G51" s="581">
        <v>52</v>
      </c>
      <c r="H51" s="581">
        <v>407</v>
      </c>
      <c r="I51" s="581">
        <v>88</v>
      </c>
      <c r="J51" s="582">
        <v>25</v>
      </c>
      <c r="K51" s="583">
        <f>SUM(D51:J51)</f>
        <v>1406</v>
      </c>
    </row>
    <row r="52" spans="1:11" ht="17.25" x14ac:dyDescent="0.25">
      <c r="A52" s="1327" t="s">
        <v>388</v>
      </c>
      <c r="B52" s="1360"/>
      <c r="C52" s="1360"/>
      <c r="D52" s="584">
        <v>327</v>
      </c>
      <c r="E52" s="585">
        <v>229</v>
      </c>
      <c r="F52" s="585">
        <v>98</v>
      </c>
      <c r="G52" s="585">
        <v>39</v>
      </c>
      <c r="H52" s="585">
        <v>329</v>
      </c>
      <c r="I52" s="585">
        <v>80</v>
      </c>
      <c r="J52" s="586">
        <v>23</v>
      </c>
      <c r="K52" s="587">
        <f>SUM(D52:J52)</f>
        <v>1125</v>
      </c>
    </row>
    <row r="53" spans="1:11" ht="15" customHeight="1" x14ac:dyDescent="0.25">
      <c r="A53" s="1361" t="s">
        <v>66</v>
      </c>
      <c r="B53" s="1362"/>
      <c r="C53" s="1362"/>
      <c r="D53" s="584">
        <v>89</v>
      </c>
      <c r="E53" s="585">
        <v>33</v>
      </c>
      <c r="F53" s="585">
        <v>25</v>
      </c>
      <c r="G53" s="585">
        <v>10</v>
      </c>
      <c r="H53" s="585">
        <v>43</v>
      </c>
      <c r="I53" s="585">
        <v>8</v>
      </c>
      <c r="J53" s="586">
        <v>2</v>
      </c>
      <c r="K53" s="587">
        <f>SUM(D53:J53)</f>
        <v>210</v>
      </c>
    </row>
    <row r="54" spans="1:11" ht="15.75" thickBot="1" x14ac:dyDescent="0.3">
      <c r="A54" s="1327" t="s">
        <v>387</v>
      </c>
      <c r="B54" s="1360"/>
      <c r="C54" s="1360"/>
      <c r="D54" s="929">
        <f>SUM(D52:D53)</f>
        <v>416</v>
      </c>
      <c r="E54" s="931">
        <f t="shared" ref="E54:J54" si="5">SUM(E52:E53)</f>
        <v>262</v>
      </c>
      <c r="F54" s="931">
        <f t="shared" si="5"/>
        <v>123</v>
      </c>
      <c r="G54" s="589">
        <f t="shared" si="5"/>
        <v>49</v>
      </c>
      <c r="H54" s="589">
        <f t="shared" si="5"/>
        <v>372</v>
      </c>
      <c r="I54" s="589">
        <f t="shared" si="5"/>
        <v>88</v>
      </c>
      <c r="J54" s="930">
        <f t="shared" si="5"/>
        <v>25</v>
      </c>
      <c r="K54" s="836">
        <f>K52+K53</f>
        <v>1335</v>
      </c>
    </row>
    <row r="55" spans="1:11" ht="18" customHeight="1" thickTop="1" thickBot="1" x14ac:dyDescent="0.3">
      <c r="A55" s="1363" t="s">
        <v>67</v>
      </c>
      <c r="B55" s="1364"/>
      <c r="C55" s="1364"/>
      <c r="D55" s="578">
        <f>D51-D54</f>
        <v>4</v>
      </c>
      <c r="E55" s="579">
        <f t="shared" ref="E55:J55" si="6">E51-E54</f>
        <v>19</v>
      </c>
      <c r="F55" s="579">
        <f t="shared" si="6"/>
        <v>10</v>
      </c>
      <c r="G55" s="579">
        <f t="shared" si="6"/>
        <v>3</v>
      </c>
      <c r="H55" s="579">
        <f t="shared" si="6"/>
        <v>35</v>
      </c>
      <c r="I55" s="923">
        <f t="shared" si="6"/>
        <v>0</v>
      </c>
      <c r="J55" s="924">
        <f t="shared" si="6"/>
        <v>0</v>
      </c>
      <c r="K55" s="659">
        <f>SUM(D55:J55)</f>
        <v>71</v>
      </c>
    </row>
    <row r="56" spans="1:11" ht="7.5" customHeight="1" x14ac:dyDescent="0.25">
      <c r="A56" s="157"/>
      <c r="B56" s="158"/>
      <c r="C56" s="158"/>
      <c r="D56" s="154"/>
      <c r="E56" s="154"/>
      <c r="F56" s="154"/>
      <c r="G56" s="154"/>
      <c r="H56" s="154"/>
      <c r="I56" s="154"/>
      <c r="J56" s="154"/>
      <c r="K56" s="155"/>
    </row>
    <row r="57" spans="1:11" ht="15.75" thickBot="1" x14ac:dyDescent="0.3">
      <c r="A57" s="1365" t="s">
        <v>68</v>
      </c>
      <c r="B57" s="1365"/>
      <c r="C57" s="1365"/>
      <c r="D57" s="1365"/>
      <c r="E57" s="1365"/>
      <c r="F57" s="1365"/>
      <c r="G57" s="1365"/>
      <c r="H57" s="1365"/>
      <c r="I57" s="1365"/>
      <c r="J57" s="1365"/>
      <c r="K57" s="1366"/>
    </row>
    <row r="58" spans="1:11" ht="15.75" thickBot="1" x14ac:dyDescent="0.3">
      <c r="A58" s="1338" t="s">
        <v>557</v>
      </c>
      <c r="B58" s="1339"/>
      <c r="C58" s="1339"/>
      <c r="D58" s="1339"/>
      <c r="E58" s="1339"/>
      <c r="F58" s="1339"/>
      <c r="G58" s="1339"/>
      <c r="H58" s="1339"/>
      <c r="I58" s="1339"/>
      <c r="J58" s="1339"/>
      <c r="K58" s="1340"/>
    </row>
    <row r="59" spans="1:11" ht="15.75" thickBot="1" x14ac:dyDescent="0.3">
      <c r="A59" s="1355"/>
      <c r="B59" s="1356"/>
      <c r="C59" s="1357"/>
      <c r="D59" s="202" t="s">
        <v>59</v>
      </c>
      <c r="E59" s="203" t="s">
        <v>60</v>
      </c>
      <c r="F59" s="203" t="s">
        <v>61</v>
      </c>
      <c r="G59" s="203" t="s">
        <v>62</v>
      </c>
      <c r="H59" s="203" t="s">
        <v>63</v>
      </c>
      <c r="I59" s="203" t="s">
        <v>69</v>
      </c>
      <c r="J59" s="203" t="s">
        <v>64</v>
      </c>
      <c r="K59" s="204" t="s">
        <v>31</v>
      </c>
    </row>
    <row r="60" spans="1:11" ht="15" customHeight="1" x14ac:dyDescent="0.25">
      <c r="A60" s="159"/>
      <c r="B60" s="1345" t="s">
        <v>70</v>
      </c>
      <c r="C60" s="1346"/>
      <c r="D60" s="932">
        <v>75</v>
      </c>
      <c r="E60" s="932">
        <v>32</v>
      </c>
      <c r="F60" s="932">
        <v>22</v>
      </c>
      <c r="G60" s="932">
        <v>12</v>
      </c>
      <c r="H60" s="932">
        <v>48</v>
      </c>
      <c r="I60" s="932">
        <v>8</v>
      </c>
      <c r="J60" s="933">
        <v>0</v>
      </c>
      <c r="K60" s="834">
        <f>SUM(D60:J60)</f>
        <v>197</v>
      </c>
    </row>
    <row r="61" spans="1:11" ht="15" customHeight="1" x14ac:dyDescent="0.25">
      <c r="A61" s="160"/>
      <c r="B61" s="1341" t="s">
        <v>266</v>
      </c>
      <c r="C61" s="1342"/>
      <c r="D61" s="932">
        <v>0</v>
      </c>
      <c r="E61" s="932">
        <v>0</v>
      </c>
      <c r="F61" s="932">
        <v>0</v>
      </c>
      <c r="G61" s="932">
        <v>0</v>
      </c>
      <c r="H61" s="932">
        <v>0</v>
      </c>
      <c r="I61" s="932">
        <v>0</v>
      </c>
      <c r="J61" s="933">
        <v>0</v>
      </c>
      <c r="K61" s="835">
        <f>SUM(D61:I61)</f>
        <v>0</v>
      </c>
    </row>
    <row r="62" spans="1:11" ht="15" customHeight="1" x14ac:dyDescent="0.25">
      <c r="A62" s="1347" t="s">
        <v>614</v>
      </c>
      <c r="B62" s="1341"/>
      <c r="C62" s="1342"/>
      <c r="D62" s="932">
        <v>0</v>
      </c>
      <c r="E62" s="932">
        <v>0</v>
      </c>
      <c r="F62" s="932">
        <v>0</v>
      </c>
      <c r="G62" s="932">
        <v>0</v>
      </c>
      <c r="H62" s="932">
        <v>0</v>
      </c>
      <c r="I62" s="932">
        <v>0</v>
      </c>
      <c r="J62" s="933">
        <v>0</v>
      </c>
      <c r="K62" s="835">
        <f>SUM(D62:I62)</f>
        <v>0</v>
      </c>
    </row>
    <row r="63" spans="1:11" ht="15" customHeight="1" x14ac:dyDescent="0.25">
      <c r="A63" s="1347" t="s">
        <v>386</v>
      </c>
      <c r="B63" s="1341"/>
      <c r="C63" s="1342"/>
      <c r="D63" s="932">
        <v>0</v>
      </c>
      <c r="E63" s="932">
        <v>0</v>
      </c>
      <c r="F63" s="932">
        <v>0</v>
      </c>
      <c r="G63" s="932">
        <v>0</v>
      </c>
      <c r="H63" s="932">
        <v>0</v>
      </c>
      <c r="I63" s="932">
        <v>0</v>
      </c>
      <c r="J63" s="933">
        <v>0</v>
      </c>
      <c r="K63" s="835">
        <f>SUM(D63:J63)</f>
        <v>0</v>
      </c>
    </row>
    <row r="64" spans="1:11" ht="15.75" thickBot="1" x14ac:dyDescent="0.3">
      <c r="A64" s="1348" t="s">
        <v>71</v>
      </c>
      <c r="B64" s="1349"/>
      <c r="C64" s="1350"/>
      <c r="D64" s="576">
        <v>0</v>
      </c>
      <c r="E64" s="577">
        <v>0</v>
      </c>
      <c r="F64" s="577">
        <v>0</v>
      </c>
      <c r="G64" s="577">
        <v>0</v>
      </c>
      <c r="H64" s="577">
        <v>0</v>
      </c>
      <c r="I64" s="577">
        <v>0</v>
      </c>
      <c r="J64" s="832">
        <v>0</v>
      </c>
      <c r="K64" s="836">
        <f>SUM(D64:J64)</f>
        <v>0</v>
      </c>
    </row>
    <row r="65" spans="1:11" ht="16.5" customHeight="1" thickTop="1" thickBot="1" x14ac:dyDescent="0.3">
      <c r="A65" s="205"/>
      <c r="B65" s="1351" t="s">
        <v>72</v>
      </c>
      <c r="C65" s="1352"/>
      <c r="D65" s="578">
        <f t="shared" ref="D65:K65" si="7">SUM(D60:D64)</f>
        <v>75</v>
      </c>
      <c r="E65" s="579">
        <f t="shared" si="7"/>
        <v>32</v>
      </c>
      <c r="F65" s="579">
        <f t="shared" si="7"/>
        <v>22</v>
      </c>
      <c r="G65" s="579">
        <f t="shared" si="7"/>
        <v>12</v>
      </c>
      <c r="H65" s="579">
        <f t="shared" si="7"/>
        <v>48</v>
      </c>
      <c r="I65" s="579">
        <f t="shared" si="7"/>
        <v>8</v>
      </c>
      <c r="J65" s="833">
        <f t="shared" si="7"/>
        <v>0</v>
      </c>
      <c r="K65" s="837">
        <f t="shared" si="7"/>
        <v>197</v>
      </c>
    </row>
    <row r="66" spans="1:11" ht="15.75" customHeight="1" thickBot="1" x14ac:dyDescent="0.3">
      <c r="A66" s="157"/>
      <c r="B66" s="158"/>
      <c r="C66" s="158"/>
      <c r="D66" s="154"/>
      <c r="E66" s="154"/>
      <c r="F66" s="154"/>
      <c r="G66" s="154"/>
      <c r="H66" s="154"/>
      <c r="I66" s="154"/>
      <c r="J66" s="154"/>
      <c r="K66" s="155"/>
    </row>
    <row r="67" spans="1:11" ht="15.75" thickBot="1" x14ac:dyDescent="0.3">
      <c r="A67" s="1335" t="s">
        <v>73</v>
      </c>
      <c r="B67" s="1336"/>
      <c r="C67" s="1336"/>
      <c r="D67" s="1336"/>
      <c r="E67" s="1336"/>
      <c r="F67" s="1336"/>
      <c r="G67" s="1336"/>
      <c r="H67" s="1336"/>
      <c r="I67" s="1336"/>
      <c r="J67" s="1336"/>
      <c r="K67" s="1337"/>
    </row>
    <row r="68" spans="1:11" ht="15.75" thickBot="1" x14ac:dyDescent="0.3">
      <c r="A68" s="1338" t="s">
        <v>557</v>
      </c>
      <c r="B68" s="1339"/>
      <c r="C68" s="1339"/>
      <c r="D68" s="1339"/>
      <c r="E68" s="1339"/>
      <c r="F68" s="1339"/>
      <c r="G68" s="1339"/>
      <c r="H68" s="1339"/>
      <c r="I68" s="1339"/>
      <c r="J68" s="1339"/>
      <c r="K68" s="1340"/>
    </row>
    <row r="69" spans="1:11" ht="15.75" thickBot="1" x14ac:dyDescent="0.3">
      <c r="A69" s="1322"/>
      <c r="B69" s="1323"/>
      <c r="C69" s="1324"/>
      <c r="D69" s="202" t="s">
        <v>59</v>
      </c>
      <c r="E69" s="203" t="s">
        <v>60</v>
      </c>
      <c r="F69" s="203" t="s">
        <v>61</v>
      </c>
      <c r="G69" s="203" t="s">
        <v>62</v>
      </c>
      <c r="H69" s="203" t="s">
        <v>63</v>
      </c>
      <c r="I69" s="203" t="s">
        <v>69</v>
      </c>
      <c r="J69" s="203" t="s">
        <v>64</v>
      </c>
      <c r="K69" s="204" t="s">
        <v>31</v>
      </c>
    </row>
    <row r="70" spans="1:11" ht="15" customHeight="1" x14ac:dyDescent="0.25">
      <c r="A70" s="895"/>
      <c r="B70" s="1345" t="s">
        <v>74</v>
      </c>
      <c r="C70" s="1346"/>
      <c r="D70" s="934">
        <v>69</v>
      </c>
      <c r="E70" s="935">
        <v>38</v>
      </c>
      <c r="F70" s="935">
        <v>27</v>
      </c>
      <c r="G70" s="935">
        <v>6</v>
      </c>
      <c r="H70" s="935">
        <v>71</v>
      </c>
      <c r="I70" s="935">
        <v>24</v>
      </c>
      <c r="J70" s="936">
        <v>2</v>
      </c>
      <c r="K70" s="834">
        <f t="shared" ref="K70:K75" si="8">SUM(D70:J70)</f>
        <v>237</v>
      </c>
    </row>
    <row r="71" spans="1:11" ht="15" customHeight="1" x14ac:dyDescent="0.25">
      <c r="A71" s="162"/>
      <c r="B71" s="1341" t="s">
        <v>75</v>
      </c>
      <c r="C71" s="1342"/>
      <c r="D71" s="937">
        <v>0</v>
      </c>
      <c r="E71" s="932">
        <v>0</v>
      </c>
      <c r="F71" s="932">
        <v>0</v>
      </c>
      <c r="G71" s="932">
        <v>0</v>
      </c>
      <c r="H71" s="932">
        <v>0</v>
      </c>
      <c r="I71" s="932">
        <v>0</v>
      </c>
      <c r="J71" s="933">
        <v>0</v>
      </c>
      <c r="K71" s="840">
        <f t="shared" si="8"/>
        <v>0</v>
      </c>
    </row>
    <row r="72" spans="1:11" ht="15" customHeight="1" x14ac:dyDescent="0.25">
      <c r="A72" s="1347" t="s">
        <v>385</v>
      </c>
      <c r="B72" s="1341"/>
      <c r="C72" s="1342"/>
      <c r="D72" s="937">
        <v>0</v>
      </c>
      <c r="E72" s="932">
        <v>0</v>
      </c>
      <c r="F72" s="932">
        <v>0</v>
      </c>
      <c r="G72" s="932">
        <v>0</v>
      </c>
      <c r="H72" s="932">
        <v>0</v>
      </c>
      <c r="I72" s="932">
        <v>0</v>
      </c>
      <c r="J72" s="933">
        <v>0</v>
      </c>
      <c r="K72" s="840">
        <f t="shared" si="8"/>
        <v>0</v>
      </c>
    </row>
    <row r="73" spans="1:11" ht="15" customHeight="1" x14ac:dyDescent="0.25">
      <c r="A73" s="162"/>
      <c r="B73" s="1341" t="s">
        <v>384</v>
      </c>
      <c r="C73" s="1342"/>
      <c r="D73" s="937">
        <v>0</v>
      </c>
      <c r="E73" s="932">
        <v>0</v>
      </c>
      <c r="F73" s="932">
        <v>0</v>
      </c>
      <c r="G73" s="932">
        <v>0</v>
      </c>
      <c r="H73" s="932">
        <v>0</v>
      </c>
      <c r="I73" s="932">
        <v>0</v>
      </c>
      <c r="J73" s="933">
        <v>0</v>
      </c>
      <c r="K73" s="840">
        <f t="shared" si="8"/>
        <v>0</v>
      </c>
    </row>
    <row r="74" spans="1:11" ht="15.75" customHeight="1" thickBot="1" x14ac:dyDescent="0.3">
      <c r="A74" s="162"/>
      <c r="B74" s="1341" t="s">
        <v>383</v>
      </c>
      <c r="C74" s="1342"/>
      <c r="D74" s="576">
        <v>0</v>
      </c>
      <c r="E74" s="577">
        <v>0</v>
      </c>
      <c r="F74" s="577">
        <v>0</v>
      </c>
      <c r="G74" s="577">
        <v>0</v>
      </c>
      <c r="H74" s="577">
        <v>0</v>
      </c>
      <c r="I74" s="577">
        <v>0</v>
      </c>
      <c r="J74" s="832">
        <v>0</v>
      </c>
      <c r="K74" s="836">
        <f t="shared" si="8"/>
        <v>0</v>
      </c>
    </row>
    <row r="75" spans="1:11" ht="16.5" customHeight="1" thickTop="1" thickBot="1" x14ac:dyDescent="0.3">
      <c r="A75" s="894"/>
      <c r="B75" s="1343" t="s">
        <v>76</v>
      </c>
      <c r="C75" s="1344"/>
      <c r="D75" s="573">
        <f t="shared" ref="D75:J75" si="9">SUM(D70:D74)</f>
        <v>69</v>
      </c>
      <c r="E75" s="574">
        <f t="shared" si="9"/>
        <v>38</v>
      </c>
      <c r="F75" s="574">
        <f t="shared" si="9"/>
        <v>27</v>
      </c>
      <c r="G75" s="574">
        <f t="shared" si="9"/>
        <v>6</v>
      </c>
      <c r="H75" s="574">
        <f t="shared" si="9"/>
        <v>71</v>
      </c>
      <c r="I75" s="574">
        <f t="shared" si="9"/>
        <v>24</v>
      </c>
      <c r="J75" s="574">
        <f t="shared" si="9"/>
        <v>2</v>
      </c>
      <c r="K75" s="837">
        <f t="shared" si="8"/>
        <v>237</v>
      </c>
    </row>
    <row r="76" spans="1:11" x14ac:dyDescent="0.25">
      <c r="A76" s="1059" t="s">
        <v>638</v>
      </c>
      <c r="B76" s="158"/>
      <c r="C76" s="158"/>
      <c r="D76" s="154"/>
      <c r="E76" s="154"/>
      <c r="F76" s="154"/>
      <c r="G76" s="154"/>
      <c r="H76" s="154"/>
      <c r="I76" s="154"/>
      <c r="J76" s="154"/>
      <c r="K76" s="1058"/>
    </row>
    <row r="77" spans="1:11" ht="15.75" hidden="1" thickBot="1" x14ac:dyDescent="0.3">
      <c r="A77" s="1367" t="s">
        <v>532</v>
      </c>
      <c r="B77" s="1336"/>
      <c r="C77" s="1336"/>
      <c r="D77" s="1336"/>
      <c r="E77" s="1336"/>
      <c r="F77" s="1336"/>
      <c r="G77" s="1336"/>
      <c r="H77" s="1336"/>
      <c r="I77" s="1336"/>
      <c r="J77" s="1336"/>
      <c r="K77" s="1368"/>
    </row>
    <row r="78" spans="1:11" ht="15.75" hidden="1" thickBot="1" x14ac:dyDescent="0.3">
      <c r="A78" s="1338" t="s">
        <v>549</v>
      </c>
      <c r="B78" s="1339"/>
      <c r="C78" s="1339"/>
      <c r="D78" s="1339"/>
      <c r="E78" s="1339"/>
      <c r="F78" s="1339"/>
      <c r="G78" s="1339"/>
      <c r="H78" s="1339"/>
      <c r="I78" s="1339"/>
      <c r="J78" s="1339"/>
      <c r="K78" s="1340"/>
    </row>
    <row r="79" spans="1:11" ht="15.75" hidden="1" thickBot="1" x14ac:dyDescent="0.3">
      <c r="A79" s="1322"/>
      <c r="B79" s="1323"/>
      <c r="C79" s="1324"/>
      <c r="D79" s="372" t="s">
        <v>59</v>
      </c>
      <c r="E79" s="371" t="s">
        <v>60</v>
      </c>
      <c r="F79" s="371" t="s">
        <v>61</v>
      </c>
      <c r="G79" s="371" t="s">
        <v>62</v>
      </c>
      <c r="H79" s="371" t="s">
        <v>63</v>
      </c>
      <c r="I79" s="371" t="s">
        <v>69</v>
      </c>
      <c r="J79" s="841" t="s">
        <v>64</v>
      </c>
      <c r="K79" s="844" t="s">
        <v>31</v>
      </c>
    </row>
    <row r="80" spans="1:11" hidden="1" x14ac:dyDescent="0.25">
      <c r="A80" s="1331" t="s">
        <v>77</v>
      </c>
      <c r="B80" s="1332"/>
      <c r="C80" s="1332"/>
      <c r="D80" s="563">
        <v>0.66826923076923084</v>
      </c>
      <c r="E80" s="564">
        <v>0.70992366412213737</v>
      </c>
      <c r="F80" s="564">
        <v>0.56097560975609762</v>
      </c>
      <c r="G80" s="564">
        <v>0.75510204081632648</v>
      </c>
      <c r="H80" s="564">
        <v>0.61827956989247312</v>
      </c>
      <c r="I80" s="564">
        <v>0.45454545454545459</v>
      </c>
      <c r="J80" s="842">
        <v>0.84</v>
      </c>
      <c r="K80" s="922">
        <v>0.64494382022471908</v>
      </c>
    </row>
    <row r="81" spans="1:11" ht="18" hidden="1" thickBot="1" x14ac:dyDescent="0.3">
      <c r="A81" s="1333" t="s">
        <v>637</v>
      </c>
      <c r="B81" s="1334"/>
      <c r="C81" s="1334"/>
      <c r="D81" s="565">
        <v>0.33173076923076922</v>
      </c>
      <c r="E81" s="566">
        <v>0.29007633587786258</v>
      </c>
      <c r="F81" s="566">
        <v>0.43902439024390244</v>
      </c>
      <c r="G81" s="566">
        <v>0.24489795918367346</v>
      </c>
      <c r="H81" s="566">
        <v>0.38172043010752688</v>
      </c>
      <c r="I81" s="566">
        <v>0.54545454545454541</v>
      </c>
      <c r="J81" s="843">
        <v>0.16</v>
      </c>
      <c r="K81" s="1053">
        <f>(K75/K54)*2</f>
        <v>0.35505617977528092</v>
      </c>
    </row>
    <row r="82" spans="1:11" ht="15.75" hidden="1" x14ac:dyDescent="0.25">
      <c r="A82" s="3" t="s">
        <v>457</v>
      </c>
      <c r="B82" s="152"/>
      <c r="C82" s="151"/>
      <c r="D82" s="151"/>
      <c r="E82" s="151"/>
      <c r="F82" s="151"/>
      <c r="G82" s="151"/>
      <c r="H82" s="151"/>
      <c r="I82" s="151"/>
      <c r="J82" s="151"/>
      <c r="K82" s="151"/>
    </row>
    <row r="83" spans="1:11" ht="15.75" hidden="1" x14ac:dyDescent="0.25">
      <c r="A83" s="3" t="s">
        <v>458</v>
      </c>
      <c r="B83" s="151"/>
      <c r="C83" s="151"/>
      <c r="D83" s="151"/>
      <c r="E83" s="151"/>
      <c r="F83" s="151"/>
      <c r="G83" s="151"/>
      <c r="H83" s="151"/>
      <c r="I83" s="151"/>
      <c r="J83" s="151"/>
      <c r="K83" s="151"/>
    </row>
    <row r="84" spans="1:11" ht="15.75" hidden="1" x14ac:dyDescent="0.25">
      <c r="A84" s="3" t="s">
        <v>636</v>
      </c>
      <c r="B84" s="151"/>
      <c r="C84" s="151"/>
      <c r="D84" s="151"/>
      <c r="E84" s="151"/>
      <c r="F84" s="151"/>
      <c r="G84" s="151"/>
      <c r="H84" s="151"/>
      <c r="I84" s="151"/>
      <c r="J84" s="151"/>
      <c r="K84" s="151"/>
    </row>
    <row r="85" spans="1:11" hidden="1" x14ac:dyDescent="0.25">
      <c r="A85" s="698" t="s">
        <v>460</v>
      </c>
      <c r="B85" s="151"/>
      <c r="C85" s="151"/>
      <c r="D85" s="151"/>
      <c r="E85" s="151"/>
      <c r="F85" s="151"/>
      <c r="G85" s="151"/>
      <c r="H85" s="151"/>
      <c r="I85" s="151"/>
      <c r="J85" s="151"/>
      <c r="K85" s="151"/>
    </row>
    <row r="86" spans="1:11" ht="9.75" customHeight="1" thickBot="1" x14ac:dyDescent="0.3">
      <c r="A86" s="153"/>
      <c r="B86" s="153"/>
      <c r="C86" s="153"/>
      <c r="D86" s="150"/>
      <c r="E86" s="150"/>
      <c r="F86" s="150"/>
      <c r="G86" s="150"/>
      <c r="H86" s="150"/>
      <c r="I86" s="150"/>
      <c r="J86" s="150"/>
      <c r="K86" s="153"/>
    </row>
    <row r="87" spans="1:11" ht="15.75" thickBot="1" x14ac:dyDescent="0.3">
      <c r="A87" s="1335" t="s">
        <v>78</v>
      </c>
      <c r="B87" s="1336"/>
      <c r="C87" s="1336"/>
      <c r="D87" s="1336"/>
      <c r="E87" s="1336"/>
      <c r="F87" s="1336"/>
      <c r="G87" s="1336"/>
      <c r="H87" s="1336"/>
      <c r="I87" s="1336"/>
      <c r="J87" s="1336"/>
      <c r="K87" s="1337"/>
    </row>
    <row r="88" spans="1:11" ht="15.75" thickBot="1" x14ac:dyDescent="0.3">
      <c r="A88" s="1338" t="s">
        <v>549</v>
      </c>
      <c r="B88" s="1339"/>
      <c r="C88" s="1339"/>
      <c r="D88" s="1339"/>
      <c r="E88" s="1339"/>
      <c r="F88" s="1339"/>
      <c r="G88" s="1339"/>
      <c r="H88" s="1339"/>
      <c r="I88" s="1339"/>
      <c r="J88" s="1339"/>
      <c r="K88" s="1340"/>
    </row>
    <row r="89" spans="1:11" ht="15.75" thickBot="1" x14ac:dyDescent="0.3">
      <c r="A89" s="1322"/>
      <c r="B89" s="1323"/>
      <c r="C89" s="1324"/>
      <c r="D89" s="202" t="s">
        <v>59</v>
      </c>
      <c r="E89" s="203" t="s">
        <v>60</v>
      </c>
      <c r="F89" s="203" t="s">
        <v>61</v>
      </c>
      <c r="G89" s="203" t="s">
        <v>62</v>
      </c>
      <c r="H89" s="203" t="s">
        <v>63</v>
      </c>
      <c r="I89" s="203" t="s">
        <v>69</v>
      </c>
      <c r="J89" s="847" t="s">
        <v>64</v>
      </c>
      <c r="K89" s="851" t="s">
        <v>31</v>
      </c>
    </row>
    <row r="90" spans="1:11" x14ac:dyDescent="0.25">
      <c r="A90" s="1325" t="s">
        <v>65</v>
      </c>
      <c r="B90" s="1326"/>
      <c r="C90" s="1326"/>
      <c r="D90" s="915">
        <v>70</v>
      </c>
      <c r="E90" s="916">
        <v>51</v>
      </c>
      <c r="F90" s="916">
        <v>23</v>
      </c>
      <c r="G90" s="916">
        <v>9</v>
      </c>
      <c r="H90" s="916">
        <v>65</v>
      </c>
      <c r="I90" s="916">
        <v>15</v>
      </c>
      <c r="J90" s="917">
        <v>3</v>
      </c>
      <c r="K90" s="852">
        <f>SUM(D90:J90)</f>
        <v>236</v>
      </c>
    </row>
    <row r="91" spans="1:11" x14ac:dyDescent="0.25">
      <c r="A91" s="1327" t="s">
        <v>79</v>
      </c>
      <c r="B91" s="1328"/>
      <c r="C91" s="1328"/>
      <c r="D91" s="584">
        <v>63</v>
      </c>
      <c r="E91" s="585">
        <v>43</v>
      </c>
      <c r="F91" s="585">
        <v>23</v>
      </c>
      <c r="G91" s="585">
        <v>8</v>
      </c>
      <c r="H91" s="585">
        <v>59</v>
      </c>
      <c r="I91" s="585">
        <v>25</v>
      </c>
      <c r="J91" s="918">
        <v>5</v>
      </c>
      <c r="K91" s="835">
        <f>SUM(D91:J91)</f>
        <v>226</v>
      </c>
    </row>
    <row r="92" spans="1:11" ht="15.75" thickBot="1" x14ac:dyDescent="0.3">
      <c r="A92" s="1329" t="s">
        <v>67</v>
      </c>
      <c r="B92" s="1330"/>
      <c r="C92" s="1330"/>
      <c r="D92" s="919">
        <v>7</v>
      </c>
      <c r="E92" s="920">
        <v>8</v>
      </c>
      <c r="F92" s="920">
        <v>0</v>
      </c>
      <c r="G92" s="920">
        <v>1</v>
      </c>
      <c r="H92" s="920">
        <v>6</v>
      </c>
      <c r="I92" s="920">
        <v>-10</v>
      </c>
      <c r="J92" s="921">
        <v>-2</v>
      </c>
      <c r="K92" s="853">
        <f>SUM(K90-K91)</f>
        <v>10</v>
      </c>
    </row>
    <row r="93" spans="1:11" x14ac:dyDescent="0.25">
      <c r="A93" s="5" t="s">
        <v>381</v>
      </c>
      <c r="B93" s="6"/>
      <c r="C93" s="7"/>
      <c r="D93" s="8"/>
      <c r="E93" s="9"/>
      <c r="F93" s="46"/>
      <c r="G93" s="8"/>
      <c r="H93" s="8"/>
      <c r="I93" s="8"/>
      <c r="J93" s="8"/>
      <c r="K93" s="8"/>
    </row>
    <row r="94" spans="1:11" x14ac:dyDescent="0.25">
      <c r="A94" s="5" t="s">
        <v>615</v>
      </c>
      <c r="B94" s="5"/>
      <c r="C94" s="7"/>
      <c r="D94" s="4"/>
      <c r="E94" s="8"/>
      <c r="F94" s="10"/>
      <c r="G94" s="4"/>
      <c r="H94" s="4"/>
      <c r="I94" s="4"/>
      <c r="J94" s="4"/>
      <c r="K94" s="4"/>
    </row>
    <row r="95" spans="1:11" s="194" customFormat="1" ht="26.25" hidden="1" customHeight="1" thickBot="1" x14ac:dyDescent="0.4">
      <c r="A95" s="910"/>
      <c r="B95" s="910"/>
      <c r="C95" s="910"/>
      <c r="D95" s="1353" t="s">
        <v>524</v>
      </c>
      <c r="E95" s="1353"/>
      <c r="F95" s="1353"/>
      <c r="G95" s="1353"/>
      <c r="H95" s="1353"/>
      <c r="I95" s="1353"/>
      <c r="J95" s="1353"/>
      <c r="K95" s="1354"/>
    </row>
    <row r="96" spans="1:11" ht="15.75" hidden="1" thickBot="1" x14ac:dyDescent="0.3">
      <c r="A96" s="1338" t="s">
        <v>262</v>
      </c>
      <c r="B96" s="1339"/>
      <c r="C96" s="1339"/>
      <c r="D96" s="1339"/>
      <c r="E96" s="1339"/>
      <c r="F96" s="1339"/>
      <c r="G96" s="1339"/>
      <c r="H96" s="1339"/>
      <c r="I96" s="1339"/>
      <c r="J96" s="1339"/>
      <c r="K96" s="1340"/>
    </row>
    <row r="97" spans="1:11" ht="18" hidden="1" thickBot="1" x14ac:dyDescent="0.3">
      <c r="A97" s="1355"/>
      <c r="B97" s="1356"/>
      <c r="C97" s="1357"/>
      <c r="D97" s="372" t="s">
        <v>59</v>
      </c>
      <c r="E97" s="371" t="s">
        <v>60</v>
      </c>
      <c r="F97" s="371" t="s">
        <v>61</v>
      </c>
      <c r="G97" s="371" t="s">
        <v>62</v>
      </c>
      <c r="H97" s="371" t="s">
        <v>63</v>
      </c>
      <c r="I97" s="371" t="s">
        <v>389</v>
      </c>
      <c r="J97" s="371" t="s">
        <v>64</v>
      </c>
      <c r="K97" s="204" t="s">
        <v>31</v>
      </c>
    </row>
    <row r="98" spans="1:11" hidden="1" x14ac:dyDescent="0.25">
      <c r="A98" s="1358" t="s">
        <v>65</v>
      </c>
      <c r="B98" s="1359"/>
      <c r="C98" s="1359"/>
      <c r="D98" s="580">
        <v>420</v>
      </c>
      <c r="E98" s="581">
        <v>285</v>
      </c>
      <c r="F98" s="581">
        <v>129</v>
      </c>
      <c r="G98" s="581">
        <v>52</v>
      </c>
      <c r="H98" s="581">
        <v>411</v>
      </c>
      <c r="I98" s="581">
        <v>84</v>
      </c>
      <c r="J98" s="582">
        <v>25</v>
      </c>
      <c r="K98" s="583">
        <f>SUM(D98:J98)</f>
        <v>1406</v>
      </c>
    </row>
    <row r="99" spans="1:11" ht="17.25" hidden="1" x14ac:dyDescent="0.25">
      <c r="A99" s="1327" t="s">
        <v>388</v>
      </c>
      <c r="B99" s="1360"/>
      <c r="C99" s="1360"/>
      <c r="D99" s="584">
        <v>323</v>
      </c>
      <c r="E99" s="585">
        <v>245</v>
      </c>
      <c r="F99" s="585">
        <v>96</v>
      </c>
      <c r="G99" s="585">
        <v>34</v>
      </c>
      <c r="H99" s="585">
        <v>328</v>
      </c>
      <c r="I99" s="585">
        <v>76</v>
      </c>
      <c r="J99" s="586">
        <v>21</v>
      </c>
      <c r="K99" s="587">
        <f>SUM(D99:J99)</f>
        <v>1123</v>
      </c>
    </row>
    <row r="100" spans="1:11" ht="15" hidden="1" customHeight="1" x14ac:dyDescent="0.25">
      <c r="A100" s="1361" t="s">
        <v>66</v>
      </c>
      <c r="B100" s="1362"/>
      <c r="C100" s="1362"/>
      <c r="D100" s="584">
        <v>78</v>
      </c>
      <c r="E100" s="585">
        <v>19</v>
      </c>
      <c r="F100" s="585">
        <v>21</v>
      </c>
      <c r="G100" s="585">
        <v>9</v>
      </c>
      <c r="H100" s="585">
        <v>74</v>
      </c>
      <c r="I100" s="585">
        <v>9</v>
      </c>
      <c r="J100" s="586">
        <v>2</v>
      </c>
      <c r="K100" s="587">
        <f>SUM(D100:J100)</f>
        <v>212</v>
      </c>
    </row>
    <row r="101" spans="1:11" ht="15.75" hidden="1" thickBot="1" x14ac:dyDescent="0.3">
      <c r="A101" s="1327" t="s">
        <v>387</v>
      </c>
      <c r="B101" s="1360"/>
      <c r="C101" s="1360"/>
      <c r="D101" s="588">
        <f t="shared" ref="D101:K101" si="10">D99+D100</f>
        <v>401</v>
      </c>
      <c r="E101" s="589">
        <f t="shared" si="10"/>
        <v>264</v>
      </c>
      <c r="F101" s="589">
        <f t="shared" si="10"/>
        <v>117</v>
      </c>
      <c r="G101" s="589">
        <f t="shared" si="10"/>
        <v>43</v>
      </c>
      <c r="H101" s="589">
        <f t="shared" si="10"/>
        <v>402</v>
      </c>
      <c r="I101" s="589">
        <f t="shared" si="10"/>
        <v>85</v>
      </c>
      <c r="J101" s="590">
        <f t="shared" si="10"/>
        <v>23</v>
      </c>
      <c r="K101" s="591">
        <f t="shared" si="10"/>
        <v>1335</v>
      </c>
    </row>
    <row r="102" spans="1:11" ht="18" hidden="1" customHeight="1" thickTop="1" thickBot="1" x14ac:dyDescent="0.3">
      <c r="A102" s="1363" t="s">
        <v>67</v>
      </c>
      <c r="B102" s="1364"/>
      <c r="C102" s="1364"/>
      <c r="D102" s="592">
        <f t="shared" ref="D102:K102" si="11">D98-D101</f>
        <v>19</v>
      </c>
      <c r="E102" s="593">
        <f t="shared" si="11"/>
        <v>21</v>
      </c>
      <c r="F102" s="593">
        <f t="shared" si="11"/>
        <v>12</v>
      </c>
      <c r="G102" s="593">
        <f t="shared" si="11"/>
        <v>9</v>
      </c>
      <c r="H102" s="593">
        <f t="shared" si="11"/>
        <v>9</v>
      </c>
      <c r="I102" s="657">
        <f t="shared" si="11"/>
        <v>-1</v>
      </c>
      <c r="J102" s="658">
        <f t="shared" si="11"/>
        <v>2</v>
      </c>
      <c r="K102" s="659">
        <f t="shared" si="11"/>
        <v>71</v>
      </c>
    </row>
    <row r="103" spans="1:11" ht="7.5" hidden="1" customHeight="1" x14ac:dyDescent="0.25">
      <c r="A103" s="157"/>
      <c r="B103" s="158"/>
      <c r="C103" s="158"/>
      <c r="D103" s="154"/>
      <c r="E103" s="154"/>
      <c r="F103" s="154"/>
      <c r="G103" s="154"/>
      <c r="H103" s="154"/>
      <c r="I103" s="154"/>
      <c r="J103" s="154"/>
      <c r="K103" s="155"/>
    </row>
    <row r="104" spans="1:11" ht="15.75" hidden="1" thickBot="1" x14ac:dyDescent="0.3">
      <c r="A104" s="1365" t="s">
        <v>68</v>
      </c>
      <c r="B104" s="1365"/>
      <c r="C104" s="1365"/>
      <c r="D104" s="1365"/>
      <c r="E104" s="1365"/>
      <c r="F104" s="1365"/>
      <c r="G104" s="1365"/>
      <c r="H104" s="1365"/>
      <c r="I104" s="1365"/>
      <c r="J104" s="1365"/>
      <c r="K104" s="1366"/>
    </row>
    <row r="105" spans="1:11" ht="15.75" hidden="1" thickBot="1" x14ac:dyDescent="0.3">
      <c r="A105" s="1338" t="s">
        <v>276</v>
      </c>
      <c r="B105" s="1339"/>
      <c r="C105" s="1339"/>
      <c r="D105" s="1339"/>
      <c r="E105" s="1339"/>
      <c r="F105" s="1339"/>
      <c r="G105" s="1339"/>
      <c r="H105" s="1339"/>
      <c r="I105" s="1339"/>
      <c r="J105" s="1339"/>
      <c r="K105" s="1340"/>
    </row>
    <row r="106" spans="1:11" ht="15.75" hidden="1" thickBot="1" x14ac:dyDescent="0.3">
      <c r="A106" s="1355"/>
      <c r="B106" s="1356"/>
      <c r="C106" s="1357"/>
      <c r="D106" s="202" t="s">
        <v>59</v>
      </c>
      <c r="E106" s="203" t="s">
        <v>60</v>
      </c>
      <c r="F106" s="203" t="s">
        <v>61</v>
      </c>
      <c r="G106" s="203" t="s">
        <v>62</v>
      </c>
      <c r="H106" s="203" t="s">
        <v>63</v>
      </c>
      <c r="I106" s="203" t="s">
        <v>69</v>
      </c>
      <c r="J106" s="203" t="s">
        <v>64</v>
      </c>
      <c r="K106" s="204" t="s">
        <v>31</v>
      </c>
    </row>
    <row r="107" spans="1:11" ht="15" hidden="1" customHeight="1" x14ac:dyDescent="0.25">
      <c r="A107" s="159"/>
      <c r="B107" s="1345" t="s">
        <v>70</v>
      </c>
      <c r="C107" s="1346"/>
      <c r="D107" s="570">
        <v>85</v>
      </c>
      <c r="E107" s="570">
        <v>18</v>
      </c>
      <c r="F107" s="570">
        <v>20</v>
      </c>
      <c r="G107" s="570">
        <v>9</v>
      </c>
      <c r="H107" s="570">
        <v>84</v>
      </c>
      <c r="I107" s="570">
        <v>10</v>
      </c>
      <c r="J107" s="831">
        <v>0</v>
      </c>
      <c r="K107" s="834">
        <f>SUM(D107:J107)</f>
        <v>226</v>
      </c>
    </row>
    <row r="108" spans="1:11" ht="15" hidden="1" customHeight="1" x14ac:dyDescent="0.25">
      <c r="A108" s="160"/>
      <c r="B108" s="1341" t="s">
        <v>266</v>
      </c>
      <c r="C108" s="1342"/>
      <c r="D108" s="570">
        <v>0</v>
      </c>
      <c r="E108" s="570">
        <v>0</v>
      </c>
      <c r="F108" s="570">
        <v>0</v>
      </c>
      <c r="G108" s="570">
        <v>0</v>
      </c>
      <c r="H108" s="570">
        <v>0</v>
      </c>
      <c r="I108" s="570">
        <v>0</v>
      </c>
      <c r="J108" s="831">
        <v>0</v>
      </c>
      <c r="K108" s="835">
        <f>SUM(D108:I108)</f>
        <v>0</v>
      </c>
    </row>
    <row r="109" spans="1:11" ht="15" hidden="1" customHeight="1" x14ac:dyDescent="0.25">
      <c r="A109" s="1347" t="s">
        <v>267</v>
      </c>
      <c r="B109" s="1341"/>
      <c r="C109" s="1342"/>
      <c r="D109" s="570">
        <v>0</v>
      </c>
      <c r="E109" s="570">
        <v>0</v>
      </c>
      <c r="F109" s="570">
        <v>0</v>
      </c>
      <c r="G109" s="570">
        <v>0</v>
      </c>
      <c r="H109" s="570">
        <v>0</v>
      </c>
      <c r="I109" s="570">
        <v>0</v>
      </c>
      <c r="J109" s="831">
        <v>0</v>
      </c>
      <c r="K109" s="835">
        <f>SUM(D109:I109)</f>
        <v>0</v>
      </c>
    </row>
    <row r="110" spans="1:11" ht="15" hidden="1" customHeight="1" x14ac:dyDescent="0.25">
      <c r="A110" s="1347" t="s">
        <v>386</v>
      </c>
      <c r="B110" s="1341"/>
      <c r="C110" s="1342"/>
      <c r="D110" s="570">
        <v>16</v>
      </c>
      <c r="E110" s="570">
        <v>11</v>
      </c>
      <c r="F110" s="570">
        <v>8</v>
      </c>
      <c r="G110" s="570">
        <v>0</v>
      </c>
      <c r="H110" s="570">
        <v>17</v>
      </c>
      <c r="I110" s="570">
        <v>0</v>
      </c>
      <c r="J110" s="831">
        <v>2</v>
      </c>
      <c r="K110" s="835">
        <f>SUM(D110:J110)</f>
        <v>54</v>
      </c>
    </row>
    <row r="111" spans="1:11" ht="15.75" hidden="1" thickBot="1" x14ac:dyDescent="0.3">
      <c r="A111" s="1348" t="s">
        <v>71</v>
      </c>
      <c r="B111" s="1349"/>
      <c r="C111" s="1350"/>
      <c r="D111" s="576">
        <v>0</v>
      </c>
      <c r="E111" s="577">
        <v>0</v>
      </c>
      <c r="F111" s="577">
        <v>0</v>
      </c>
      <c r="G111" s="577">
        <v>0</v>
      </c>
      <c r="H111" s="577">
        <v>0</v>
      </c>
      <c r="I111" s="577">
        <v>0</v>
      </c>
      <c r="J111" s="832">
        <v>0</v>
      </c>
      <c r="K111" s="836">
        <f>SUM(D111:J111)</f>
        <v>0</v>
      </c>
    </row>
    <row r="112" spans="1:11" ht="16.5" hidden="1" customHeight="1" thickTop="1" thickBot="1" x14ac:dyDescent="0.3">
      <c r="A112" s="205"/>
      <c r="B112" s="1351" t="s">
        <v>72</v>
      </c>
      <c r="C112" s="1352"/>
      <c r="D112" s="578">
        <f t="shared" ref="D112:K112" si="12">SUM(D107:D111)</f>
        <v>101</v>
      </c>
      <c r="E112" s="579">
        <f t="shared" si="12"/>
        <v>29</v>
      </c>
      <c r="F112" s="579">
        <f t="shared" si="12"/>
        <v>28</v>
      </c>
      <c r="G112" s="579">
        <f t="shared" si="12"/>
        <v>9</v>
      </c>
      <c r="H112" s="579">
        <f t="shared" si="12"/>
        <v>101</v>
      </c>
      <c r="I112" s="579">
        <f t="shared" si="12"/>
        <v>10</v>
      </c>
      <c r="J112" s="833">
        <f t="shared" si="12"/>
        <v>2</v>
      </c>
      <c r="K112" s="837">
        <f t="shared" si="12"/>
        <v>280</v>
      </c>
    </row>
    <row r="113" spans="1:11" ht="7.5" hidden="1" customHeight="1" thickBot="1" x14ac:dyDescent="0.3">
      <c r="A113" s="157"/>
      <c r="B113" s="158"/>
      <c r="C113" s="158"/>
      <c r="D113" s="154"/>
      <c r="E113" s="154"/>
      <c r="F113" s="154"/>
      <c r="G113" s="154"/>
      <c r="H113" s="154"/>
      <c r="I113" s="154"/>
      <c r="J113" s="154"/>
      <c r="K113" s="155"/>
    </row>
    <row r="114" spans="1:11" ht="15.75" hidden="1" thickBot="1" x14ac:dyDescent="0.3">
      <c r="A114" s="1335" t="s">
        <v>73</v>
      </c>
      <c r="B114" s="1336"/>
      <c r="C114" s="1336"/>
      <c r="D114" s="1336"/>
      <c r="E114" s="1336"/>
      <c r="F114" s="1336"/>
      <c r="G114" s="1336"/>
      <c r="H114" s="1336"/>
      <c r="I114" s="1336"/>
      <c r="J114" s="1336"/>
      <c r="K114" s="1337"/>
    </row>
    <row r="115" spans="1:11" ht="15.75" hidden="1" thickBot="1" x14ac:dyDescent="0.3">
      <c r="A115" s="1338" t="s">
        <v>276</v>
      </c>
      <c r="B115" s="1339"/>
      <c r="C115" s="1339"/>
      <c r="D115" s="1339"/>
      <c r="E115" s="1339"/>
      <c r="F115" s="1339"/>
      <c r="G115" s="1339"/>
      <c r="H115" s="1339"/>
      <c r="I115" s="1339"/>
      <c r="J115" s="1339"/>
      <c r="K115" s="1340"/>
    </row>
    <row r="116" spans="1:11" ht="15.75" hidden="1" thickBot="1" x14ac:dyDescent="0.3">
      <c r="A116" s="1322"/>
      <c r="B116" s="1323"/>
      <c r="C116" s="1324"/>
      <c r="D116" s="202" t="s">
        <v>59</v>
      </c>
      <c r="E116" s="203" t="s">
        <v>60</v>
      </c>
      <c r="F116" s="203" t="s">
        <v>61</v>
      </c>
      <c r="G116" s="203" t="s">
        <v>62</v>
      </c>
      <c r="H116" s="203" t="s">
        <v>63</v>
      </c>
      <c r="I116" s="203" t="s">
        <v>69</v>
      </c>
      <c r="J116" s="203" t="s">
        <v>64</v>
      </c>
      <c r="K116" s="204" t="s">
        <v>31</v>
      </c>
    </row>
    <row r="117" spans="1:11" ht="15" hidden="1" customHeight="1" x14ac:dyDescent="0.25">
      <c r="A117" s="161"/>
      <c r="B117" s="1345" t="s">
        <v>74</v>
      </c>
      <c r="C117" s="1346"/>
      <c r="D117" s="567">
        <v>68</v>
      </c>
      <c r="E117" s="568">
        <v>29</v>
      </c>
      <c r="F117" s="568">
        <v>18</v>
      </c>
      <c r="G117" s="568">
        <v>7</v>
      </c>
      <c r="H117" s="568">
        <v>54</v>
      </c>
      <c r="I117" s="568">
        <v>11</v>
      </c>
      <c r="J117" s="838">
        <v>1</v>
      </c>
      <c r="K117" s="834">
        <f>SUM(D117:J117)</f>
        <v>188</v>
      </c>
    </row>
    <row r="118" spans="1:11" ht="15" hidden="1" customHeight="1" x14ac:dyDescent="0.25">
      <c r="A118" s="162"/>
      <c r="B118" s="1341" t="s">
        <v>75</v>
      </c>
      <c r="C118" s="1342"/>
      <c r="D118" s="569">
        <v>1</v>
      </c>
      <c r="E118" s="570">
        <v>0</v>
      </c>
      <c r="F118" s="570">
        <v>1</v>
      </c>
      <c r="G118" s="570">
        <v>1</v>
      </c>
      <c r="H118" s="570">
        <v>0</v>
      </c>
      <c r="I118" s="570">
        <v>0</v>
      </c>
      <c r="J118" s="831">
        <v>0</v>
      </c>
      <c r="K118" s="840">
        <f>SUM(D118:J118)</f>
        <v>3</v>
      </c>
    </row>
    <row r="119" spans="1:11" ht="15" hidden="1" customHeight="1" x14ac:dyDescent="0.25">
      <c r="A119" s="1347" t="s">
        <v>385</v>
      </c>
      <c r="B119" s="1341"/>
      <c r="C119" s="1342"/>
      <c r="D119" s="569">
        <v>0</v>
      </c>
      <c r="E119" s="570">
        <v>0</v>
      </c>
      <c r="F119" s="570">
        <v>0</v>
      </c>
      <c r="G119" s="570">
        <v>0</v>
      </c>
      <c r="H119" s="570">
        <v>0</v>
      </c>
      <c r="I119" s="570">
        <v>0</v>
      </c>
      <c r="J119" s="831">
        <v>0</v>
      </c>
      <c r="K119" s="840">
        <f>SUM(D119:J119)</f>
        <v>0</v>
      </c>
    </row>
    <row r="120" spans="1:11" ht="15" hidden="1" customHeight="1" x14ac:dyDescent="0.25">
      <c r="A120" s="162"/>
      <c r="B120" s="1341" t="s">
        <v>384</v>
      </c>
      <c r="C120" s="1342"/>
      <c r="D120" s="569">
        <v>0</v>
      </c>
      <c r="E120" s="570">
        <v>0</v>
      </c>
      <c r="F120" s="570">
        <v>0</v>
      </c>
      <c r="G120" s="570">
        <v>0</v>
      </c>
      <c r="H120" s="570">
        <v>0</v>
      </c>
      <c r="I120" s="570">
        <v>0</v>
      </c>
      <c r="J120" s="831">
        <v>0</v>
      </c>
      <c r="K120" s="840">
        <f>SUM(D120:J120)</f>
        <v>0</v>
      </c>
    </row>
    <row r="121" spans="1:11" ht="15.75" hidden="1" customHeight="1" thickBot="1" x14ac:dyDescent="0.3">
      <c r="A121" s="162"/>
      <c r="B121" s="1341" t="s">
        <v>383</v>
      </c>
      <c r="C121" s="1342"/>
      <c r="D121" s="571">
        <v>0</v>
      </c>
      <c r="E121" s="572">
        <v>0</v>
      </c>
      <c r="F121" s="572">
        <v>2</v>
      </c>
      <c r="G121" s="572">
        <v>0</v>
      </c>
      <c r="H121" s="572">
        <v>0</v>
      </c>
      <c r="I121" s="572">
        <v>0</v>
      </c>
      <c r="J121" s="839">
        <v>0</v>
      </c>
      <c r="K121" s="836">
        <f>SUM(D121:J121)</f>
        <v>2</v>
      </c>
    </row>
    <row r="122" spans="1:11" ht="16.5" hidden="1" customHeight="1" thickTop="1" thickBot="1" x14ac:dyDescent="0.3">
      <c r="A122" s="206"/>
      <c r="B122" s="1343" t="s">
        <v>76</v>
      </c>
      <c r="C122" s="1344"/>
      <c r="D122" s="573">
        <f t="shared" ref="D122:K122" si="13">SUM(D117:D121)</f>
        <v>69</v>
      </c>
      <c r="E122" s="574">
        <f t="shared" si="13"/>
        <v>29</v>
      </c>
      <c r="F122" s="574">
        <f t="shared" si="13"/>
        <v>21</v>
      </c>
      <c r="G122" s="574">
        <f t="shared" si="13"/>
        <v>8</v>
      </c>
      <c r="H122" s="574">
        <f t="shared" si="13"/>
        <v>54</v>
      </c>
      <c r="I122" s="574">
        <f t="shared" si="13"/>
        <v>11</v>
      </c>
      <c r="J122" s="574">
        <f t="shared" si="13"/>
        <v>1</v>
      </c>
      <c r="K122" s="575">
        <f t="shared" si="13"/>
        <v>193</v>
      </c>
    </row>
    <row r="123" spans="1:11" ht="7.5" hidden="1" customHeight="1" thickBot="1" x14ac:dyDescent="0.3">
      <c r="A123" s="157"/>
      <c r="B123" s="158"/>
      <c r="C123" s="158"/>
      <c r="D123" s="154"/>
      <c r="E123" s="154"/>
      <c r="F123" s="154"/>
      <c r="G123" s="154"/>
      <c r="H123" s="154"/>
      <c r="I123" s="154"/>
      <c r="J123" s="154"/>
      <c r="K123" s="156"/>
    </row>
    <row r="124" spans="1:11" ht="15.75" hidden="1" thickBot="1" x14ac:dyDescent="0.3">
      <c r="A124" s="1335" t="s">
        <v>532</v>
      </c>
      <c r="B124" s="1336"/>
      <c r="C124" s="1336"/>
      <c r="D124" s="1336"/>
      <c r="E124" s="1336"/>
      <c r="F124" s="1336"/>
      <c r="G124" s="1336"/>
      <c r="H124" s="1336"/>
      <c r="I124" s="1336"/>
      <c r="J124" s="1336"/>
      <c r="K124" s="1337"/>
    </row>
    <row r="125" spans="1:11" ht="15.75" hidden="1" thickBot="1" x14ac:dyDescent="0.3">
      <c r="A125" s="1338" t="s">
        <v>262</v>
      </c>
      <c r="B125" s="1339"/>
      <c r="C125" s="1339"/>
      <c r="D125" s="1339"/>
      <c r="E125" s="1339"/>
      <c r="F125" s="1339"/>
      <c r="G125" s="1339"/>
      <c r="H125" s="1339"/>
      <c r="I125" s="1339"/>
      <c r="J125" s="1339"/>
      <c r="K125" s="1340"/>
    </row>
    <row r="126" spans="1:11" ht="15.75" hidden="1" thickBot="1" x14ac:dyDescent="0.3">
      <c r="A126" s="1322"/>
      <c r="B126" s="1323"/>
      <c r="C126" s="1324"/>
      <c r="D126" s="372" t="s">
        <v>59</v>
      </c>
      <c r="E126" s="371" t="s">
        <v>60</v>
      </c>
      <c r="F126" s="371" t="s">
        <v>61</v>
      </c>
      <c r="G126" s="371" t="s">
        <v>62</v>
      </c>
      <c r="H126" s="371" t="s">
        <v>63</v>
      </c>
      <c r="I126" s="371" t="s">
        <v>69</v>
      </c>
      <c r="J126" s="841" t="s">
        <v>64</v>
      </c>
      <c r="K126" s="844" t="s">
        <v>31</v>
      </c>
    </row>
    <row r="127" spans="1:11" hidden="1" x14ac:dyDescent="0.25">
      <c r="A127" s="1331" t="s">
        <v>77</v>
      </c>
      <c r="B127" s="1332"/>
      <c r="C127" s="1332"/>
      <c r="D127" s="563">
        <f t="shared" ref="D127:K127" si="14">1-D128</f>
        <v>0.65586034912718205</v>
      </c>
      <c r="E127" s="564">
        <f t="shared" si="14"/>
        <v>0.78030303030303028</v>
      </c>
      <c r="F127" s="564">
        <f t="shared" si="14"/>
        <v>0.64102564102564097</v>
      </c>
      <c r="G127" s="564">
        <f t="shared" si="14"/>
        <v>0.62790697674418605</v>
      </c>
      <c r="H127" s="564">
        <f t="shared" si="14"/>
        <v>0.73134328358208955</v>
      </c>
      <c r="I127" s="564">
        <f t="shared" si="14"/>
        <v>0.74117647058823533</v>
      </c>
      <c r="J127" s="842">
        <f t="shared" si="14"/>
        <v>0.91304347826086962</v>
      </c>
      <c r="K127" s="845">
        <f t="shared" si="14"/>
        <v>0.71086142322097379</v>
      </c>
    </row>
    <row r="128" spans="1:11" ht="18" hidden="1" thickBot="1" x14ac:dyDescent="0.3">
      <c r="A128" s="1333" t="s">
        <v>382</v>
      </c>
      <c r="B128" s="1334"/>
      <c r="C128" s="1334"/>
      <c r="D128" s="565">
        <f t="shared" ref="D128:K128" si="15">D122/D101*2</f>
        <v>0.34413965087281795</v>
      </c>
      <c r="E128" s="566">
        <f t="shared" si="15"/>
        <v>0.2196969696969697</v>
      </c>
      <c r="F128" s="566">
        <f t="shared" si="15"/>
        <v>0.35897435897435898</v>
      </c>
      <c r="G128" s="566">
        <f t="shared" si="15"/>
        <v>0.37209302325581395</v>
      </c>
      <c r="H128" s="566">
        <f t="shared" si="15"/>
        <v>0.26865671641791045</v>
      </c>
      <c r="I128" s="566">
        <f t="shared" si="15"/>
        <v>0.25882352941176473</v>
      </c>
      <c r="J128" s="843">
        <f t="shared" si="15"/>
        <v>8.6956521739130432E-2</v>
      </c>
      <c r="K128" s="846">
        <f t="shared" si="15"/>
        <v>0.28913857677902621</v>
      </c>
    </row>
    <row r="129" spans="1:11" ht="15.75" hidden="1" x14ac:dyDescent="0.25">
      <c r="A129" s="3" t="s">
        <v>457</v>
      </c>
      <c r="B129" s="152"/>
      <c r="C129" s="151"/>
      <c r="D129" s="151"/>
      <c r="E129" s="151"/>
      <c r="F129" s="151"/>
      <c r="G129" s="151"/>
      <c r="H129" s="151"/>
      <c r="I129" s="151"/>
      <c r="J129" s="151"/>
      <c r="K129" s="151"/>
    </row>
    <row r="130" spans="1:11" ht="15.75" hidden="1" x14ac:dyDescent="0.25">
      <c r="A130" s="3" t="s">
        <v>458</v>
      </c>
      <c r="B130" s="151"/>
      <c r="C130" s="151"/>
      <c r="D130" s="151"/>
      <c r="E130" s="151"/>
      <c r="F130" s="151"/>
      <c r="G130" s="151"/>
      <c r="H130" s="151"/>
      <c r="I130" s="151"/>
      <c r="J130" s="151"/>
      <c r="K130" s="151"/>
    </row>
    <row r="131" spans="1:11" ht="15.75" hidden="1" x14ac:dyDescent="0.25">
      <c r="A131" s="3" t="s">
        <v>459</v>
      </c>
      <c r="B131" s="151"/>
      <c r="C131" s="151"/>
      <c r="D131" s="151"/>
      <c r="E131" s="151"/>
      <c r="F131" s="151"/>
      <c r="G131" s="151"/>
      <c r="H131" s="151"/>
      <c r="I131" s="151"/>
      <c r="J131" s="151"/>
      <c r="K131" s="151"/>
    </row>
    <row r="132" spans="1:11" hidden="1" x14ac:dyDescent="0.25">
      <c r="A132" s="698" t="s">
        <v>460</v>
      </c>
      <c r="B132" s="151"/>
      <c r="C132" s="151"/>
      <c r="D132" s="151"/>
      <c r="E132" s="151"/>
      <c r="F132" s="151"/>
      <c r="G132" s="151"/>
      <c r="H132" s="151"/>
      <c r="I132" s="151"/>
      <c r="J132" s="151"/>
      <c r="K132" s="151"/>
    </row>
    <row r="133" spans="1:11" ht="9.75" hidden="1" customHeight="1" thickBot="1" x14ac:dyDescent="0.3">
      <c r="A133" s="153"/>
      <c r="B133" s="153"/>
      <c r="C133" s="153"/>
      <c r="D133" s="150"/>
      <c r="E133" s="150"/>
      <c r="F133" s="150"/>
      <c r="G133" s="150"/>
      <c r="H133" s="150"/>
      <c r="I133" s="150"/>
      <c r="J133" s="150"/>
      <c r="K133" s="153"/>
    </row>
    <row r="134" spans="1:11" ht="15.75" hidden="1" thickBot="1" x14ac:dyDescent="0.3">
      <c r="A134" s="1335" t="s">
        <v>78</v>
      </c>
      <c r="B134" s="1336"/>
      <c r="C134" s="1336"/>
      <c r="D134" s="1336"/>
      <c r="E134" s="1336"/>
      <c r="F134" s="1336"/>
      <c r="G134" s="1336"/>
      <c r="H134" s="1336"/>
      <c r="I134" s="1336"/>
      <c r="J134" s="1336"/>
      <c r="K134" s="1337"/>
    </row>
    <row r="135" spans="1:11" ht="15.75" hidden="1" thickBot="1" x14ac:dyDescent="0.3">
      <c r="A135" s="1338" t="s">
        <v>262</v>
      </c>
      <c r="B135" s="1339"/>
      <c r="C135" s="1339"/>
      <c r="D135" s="1339"/>
      <c r="E135" s="1339"/>
      <c r="F135" s="1339"/>
      <c r="G135" s="1339"/>
      <c r="H135" s="1339"/>
      <c r="I135" s="1339"/>
      <c r="J135" s="1339"/>
      <c r="K135" s="1340"/>
    </row>
    <row r="136" spans="1:11" ht="15.75" hidden="1" thickBot="1" x14ac:dyDescent="0.3">
      <c r="A136" s="1322"/>
      <c r="B136" s="1323"/>
      <c r="C136" s="1324"/>
      <c r="D136" s="202" t="s">
        <v>59</v>
      </c>
      <c r="E136" s="203" t="s">
        <v>60</v>
      </c>
      <c r="F136" s="203" t="s">
        <v>61</v>
      </c>
      <c r="G136" s="203" t="s">
        <v>62</v>
      </c>
      <c r="H136" s="203" t="s">
        <v>63</v>
      </c>
      <c r="I136" s="203" t="s">
        <v>69</v>
      </c>
      <c r="J136" s="847" t="s">
        <v>64</v>
      </c>
      <c r="K136" s="851" t="s">
        <v>31</v>
      </c>
    </row>
    <row r="137" spans="1:11" hidden="1" x14ac:dyDescent="0.25">
      <c r="A137" s="1325" t="s">
        <v>65</v>
      </c>
      <c r="B137" s="1326"/>
      <c r="C137" s="1326"/>
      <c r="D137" s="558">
        <v>70</v>
      </c>
      <c r="E137" s="559">
        <v>51</v>
      </c>
      <c r="F137" s="559">
        <v>23</v>
      </c>
      <c r="G137" s="559">
        <v>9</v>
      </c>
      <c r="H137" s="559">
        <v>65</v>
      </c>
      <c r="I137" s="559">
        <v>15</v>
      </c>
      <c r="J137" s="848">
        <v>3</v>
      </c>
      <c r="K137" s="852">
        <f>SUM(D137:J137)</f>
        <v>236</v>
      </c>
    </row>
    <row r="138" spans="1:11" hidden="1" x14ac:dyDescent="0.25">
      <c r="A138" s="1327" t="s">
        <v>79</v>
      </c>
      <c r="B138" s="1328"/>
      <c r="C138" s="1328"/>
      <c r="D138" s="560">
        <v>67</v>
      </c>
      <c r="E138" s="561">
        <v>46</v>
      </c>
      <c r="F138" s="561">
        <v>23</v>
      </c>
      <c r="G138" s="561">
        <v>9</v>
      </c>
      <c r="H138" s="561">
        <v>60</v>
      </c>
      <c r="I138" s="561">
        <v>15</v>
      </c>
      <c r="J138" s="849">
        <v>4</v>
      </c>
      <c r="K138" s="835">
        <f>SUM(D138:J138)</f>
        <v>224</v>
      </c>
    </row>
    <row r="139" spans="1:11" ht="15.75" hidden="1" thickBot="1" x14ac:dyDescent="0.3">
      <c r="A139" s="1329" t="s">
        <v>67</v>
      </c>
      <c r="B139" s="1330"/>
      <c r="C139" s="1330"/>
      <c r="D139" s="562">
        <v>3</v>
      </c>
      <c r="E139" s="453">
        <v>5</v>
      </c>
      <c r="F139" s="453">
        <v>0</v>
      </c>
      <c r="G139" s="453">
        <v>0</v>
      </c>
      <c r="H139" s="453">
        <v>5</v>
      </c>
      <c r="I139" s="453">
        <v>0</v>
      </c>
      <c r="J139" s="850">
        <v>-1</v>
      </c>
      <c r="K139" s="853">
        <f>SUM(K137-K138)</f>
        <v>12</v>
      </c>
    </row>
    <row r="140" spans="1:11" hidden="1" x14ac:dyDescent="0.25">
      <c r="A140" s="5" t="s">
        <v>381</v>
      </c>
      <c r="B140" s="6"/>
      <c r="C140" s="7"/>
      <c r="D140" s="8"/>
      <c r="E140" s="9"/>
      <c r="F140" s="46"/>
      <c r="G140" s="8"/>
      <c r="H140" s="8"/>
      <c r="I140" s="8"/>
      <c r="J140" s="8"/>
      <c r="K140" s="8"/>
    </row>
    <row r="141" spans="1:11" hidden="1" x14ac:dyDescent="0.25">
      <c r="A141" s="5" t="s">
        <v>380</v>
      </c>
      <c r="B141" s="5"/>
      <c r="C141" s="7"/>
      <c r="D141" s="4"/>
      <c r="E141" s="8"/>
      <c r="F141" s="10"/>
      <c r="G141" s="4"/>
      <c r="H141" s="4"/>
      <c r="I141" s="4"/>
      <c r="J141" s="4"/>
      <c r="K141" s="4"/>
    </row>
    <row r="142" spans="1:11" hidden="1" x14ac:dyDescent="0.25">
      <c r="A142" s="3"/>
      <c r="B142" s="3"/>
      <c r="C142" s="3"/>
      <c r="D142" s="3"/>
      <c r="E142" s="3"/>
      <c r="F142" s="11"/>
      <c r="G142" s="3"/>
      <c r="H142" s="3"/>
      <c r="I142" s="3"/>
      <c r="J142" s="3"/>
      <c r="K142" s="3"/>
    </row>
    <row r="143" spans="1:11" hidden="1" x14ac:dyDescent="0.25"/>
  </sheetData>
  <sheetProtection algorithmName="SHA-512" hashValue="wjHu1KBzuIzesCCxR/K9L/6oSFfVxpx4XcvvZ5WclOuf5teypCDg9bbhiPbdeDsObjMpTZdBXByP5BgfmBQZHQ==" saltValue="FXCBpRQcwIMSbk2pCJ3pqQ==" spinCount="100000" sheet="1" objects="1" scenarios="1"/>
  <mergeCells count="111">
    <mergeCell ref="A110:C110"/>
    <mergeCell ref="A111:C111"/>
    <mergeCell ref="A128:C128"/>
    <mergeCell ref="A119:C119"/>
    <mergeCell ref="A127:C127"/>
    <mergeCell ref="B121:C121"/>
    <mergeCell ref="B112:C112"/>
    <mergeCell ref="A114:K114"/>
    <mergeCell ref="A115:K115"/>
    <mergeCell ref="A116:C116"/>
    <mergeCell ref="B117:C117"/>
    <mergeCell ref="B118:C118"/>
    <mergeCell ref="B120:C120"/>
    <mergeCell ref="A136:C136"/>
    <mergeCell ref="A137:C137"/>
    <mergeCell ref="A139:C139"/>
    <mergeCell ref="B122:C122"/>
    <mergeCell ref="A124:K124"/>
    <mergeCell ref="A125:K125"/>
    <mergeCell ref="A126:C126"/>
    <mergeCell ref="A134:K134"/>
    <mergeCell ref="A135:K135"/>
    <mergeCell ref="A138:C138"/>
    <mergeCell ref="A48:K48"/>
    <mergeCell ref="A96:K96"/>
    <mergeCell ref="A97:C97"/>
    <mergeCell ref="A98:C98"/>
    <mergeCell ref="A99:C99"/>
    <mergeCell ref="D95:K95"/>
    <mergeCell ref="A49:K49"/>
    <mergeCell ref="A50:C50"/>
    <mergeCell ref="A51:C51"/>
    <mergeCell ref="A52:C52"/>
    <mergeCell ref="A53:C53"/>
    <mergeCell ref="A54:C54"/>
    <mergeCell ref="A55:C55"/>
    <mergeCell ref="A57:K57"/>
    <mergeCell ref="A58:K58"/>
    <mergeCell ref="A64:C64"/>
    <mergeCell ref="B65:C65"/>
    <mergeCell ref="A67:K67"/>
    <mergeCell ref="A68:K68"/>
    <mergeCell ref="A69:C69"/>
    <mergeCell ref="A59:C59"/>
    <mergeCell ref="B60:C60"/>
    <mergeCell ref="B61:C61"/>
    <mergeCell ref="A62:C62"/>
    <mergeCell ref="B107:C107"/>
    <mergeCell ref="B108:C108"/>
    <mergeCell ref="A109:C109"/>
    <mergeCell ref="A100:C100"/>
    <mergeCell ref="A101:C101"/>
    <mergeCell ref="A102:C102"/>
    <mergeCell ref="A104:K104"/>
    <mergeCell ref="A105:K105"/>
    <mergeCell ref="A106:C106"/>
    <mergeCell ref="A63:C63"/>
    <mergeCell ref="A90:C90"/>
    <mergeCell ref="B75:C75"/>
    <mergeCell ref="A77:K77"/>
    <mergeCell ref="A78:K78"/>
    <mergeCell ref="A79:C79"/>
    <mergeCell ref="A80:C80"/>
    <mergeCell ref="B70:C70"/>
    <mergeCell ref="B71:C71"/>
    <mergeCell ref="A72:C72"/>
    <mergeCell ref="B73:C73"/>
    <mergeCell ref="B74:C74"/>
    <mergeCell ref="A15:C15"/>
    <mergeCell ref="A16:C16"/>
    <mergeCell ref="A17:C17"/>
    <mergeCell ref="B18:C18"/>
    <mergeCell ref="A20:K20"/>
    <mergeCell ref="A91:C91"/>
    <mergeCell ref="A92:C92"/>
    <mergeCell ref="A1:K1"/>
    <mergeCell ref="A2:K2"/>
    <mergeCell ref="A3:C3"/>
    <mergeCell ref="A4:C4"/>
    <mergeCell ref="A5:C5"/>
    <mergeCell ref="A6:C6"/>
    <mergeCell ref="A7:C7"/>
    <mergeCell ref="A8:C8"/>
    <mergeCell ref="A10:K10"/>
    <mergeCell ref="A11:K11"/>
    <mergeCell ref="A12:C12"/>
    <mergeCell ref="B13:C13"/>
    <mergeCell ref="B14:C14"/>
    <mergeCell ref="A81:C81"/>
    <mergeCell ref="A87:K87"/>
    <mergeCell ref="A88:K88"/>
    <mergeCell ref="A89:C89"/>
    <mergeCell ref="B26:C26"/>
    <mergeCell ref="B27:C27"/>
    <mergeCell ref="B28:C28"/>
    <mergeCell ref="A30:K30"/>
    <mergeCell ref="A31:K31"/>
    <mergeCell ref="A21:K21"/>
    <mergeCell ref="A22:C22"/>
    <mergeCell ref="B23:C23"/>
    <mergeCell ref="B24:C24"/>
    <mergeCell ref="A25:C25"/>
    <mergeCell ref="A42:C42"/>
    <mergeCell ref="A43:C43"/>
    <mergeCell ref="A44:C44"/>
    <mergeCell ref="A45:C45"/>
    <mergeCell ref="A32:C32"/>
    <mergeCell ref="A33:C33"/>
    <mergeCell ref="A34:C34"/>
    <mergeCell ref="A40:K40"/>
    <mergeCell ref="A41:K41"/>
  </mergeCells>
  <printOptions horizontalCentered="1"/>
  <pageMargins left="0" right="0" top="0.75" bottom="0" header="0.3" footer="0.15"/>
  <pageSetup scale="87" firstPageNumber="27" orientation="landscape" useFirstPageNumber="1" r:id="rId1"/>
  <headerFooter>
    <oddHeader>&amp;L&amp;9
Semi-Annual Child Welfare Report&amp;C&amp;"-,Bold"&amp;14ARIZONA DEPARTMENT of CHILD SAFETY&amp;R&amp;9
July 1, 2018 - December 31, 2018</oddHeader>
    <oddFooter>&amp;CPage &amp;P</oddFooter>
  </headerFooter>
  <ignoredErrors>
    <ignoredError sqref="K54" formula="1"/>
    <ignoredError sqref="D54:J54 K61:K6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79"/>
  <sheetViews>
    <sheetView view="pageLayout" zoomScaleNormal="100" workbookViewId="0">
      <selection activeCell="C14" sqref="C14"/>
    </sheetView>
  </sheetViews>
  <sheetFormatPr defaultRowHeight="15" x14ac:dyDescent="0.25"/>
  <cols>
    <col min="1" max="1" width="35.140625" customWidth="1"/>
    <col min="2" max="8" width="11.140625" customWidth="1"/>
    <col min="9" max="9" width="2.85546875" customWidth="1"/>
    <col min="10" max="16" width="11.140625" customWidth="1"/>
    <col min="17" max="17" width="3" customWidth="1"/>
    <col min="18" max="18" width="11.140625" customWidth="1"/>
  </cols>
  <sheetData>
    <row r="1" spans="1:19" ht="15.75" thickBot="1" x14ac:dyDescent="0.3">
      <c r="A1" s="48"/>
      <c r="B1" s="48"/>
      <c r="C1" s="48"/>
      <c r="D1" s="48"/>
      <c r="E1" s="48"/>
      <c r="F1" s="48"/>
      <c r="G1" s="48"/>
      <c r="H1" s="48"/>
      <c r="I1" s="48"/>
      <c r="J1" s="48"/>
      <c r="K1" s="48"/>
      <c r="L1" s="48"/>
      <c r="M1" s="48"/>
      <c r="N1" s="48"/>
      <c r="O1" s="48"/>
      <c r="P1" s="48"/>
      <c r="Q1" s="48"/>
      <c r="R1" s="48"/>
    </row>
    <row r="2" spans="1:19" x14ac:dyDescent="0.25">
      <c r="A2" s="1369" t="s">
        <v>607</v>
      </c>
      <c r="B2" s="1370"/>
      <c r="C2" s="1370"/>
      <c r="D2" s="1370"/>
      <c r="E2" s="1370"/>
      <c r="F2" s="1370"/>
      <c r="G2" s="1370"/>
      <c r="H2" s="1370"/>
      <c r="I2" s="1370"/>
      <c r="J2" s="1370"/>
      <c r="K2" s="1370"/>
      <c r="L2" s="1370"/>
      <c r="M2" s="1370"/>
      <c r="N2" s="1370"/>
      <c r="O2" s="1370"/>
      <c r="P2" s="1370"/>
      <c r="Q2" s="1370"/>
      <c r="R2" s="1371"/>
      <c r="S2" s="35"/>
    </row>
    <row r="3" spans="1:19" ht="15.75" thickBot="1" x14ac:dyDescent="0.3">
      <c r="A3" s="1372"/>
      <c r="B3" s="1373"/>
      <c r="C3" s="1373"/>
      <c r="D3" s="1373"/>
      <c r="E3" s="1373"/>
      <c r="F3" s="1373"/>
      <c r="G3" s="1373"/>
      <c r="H3" s="1373"/>
      <c r="I3" s="1373"/>
      <c r="J3" s="1373"/>
      <c r="K3" s="1373"/>
      <c r="L3" s="1373"/>
      <c r="M3" s="1373"/>
      <c r="N3" s="1373"/>
      <c r="O3" s="1373"/>
      <c r="P3" s="1373"/>
      <c r="Q3" s="1373"/>
      <c r="R3" s="1374"/>
    </row>
    <row r="4" spans="1:19" ht="21" thickBot="1" x14ac:dyDescent="0.35">
      <c r="A4" s="49"/>
      <c r="B4" s="50"/>
      <c r="C4" s="50"/>
      <c r="D4" s="50"/>
      <c r="E4" s="50"/>
      <c r="F4" s="50"/>
      <c r="G4" s="50"/>
      <c r="H4" s="50"/>
      <c r="I4" s="49"/>
      <c r="J4" s="49"/>
      <c r="K4" s="49"/>
      <c r="L4" s="49"/>
      <c r="M4" s="49"/>
      <c r="N4" s="49"/>
      <c r="O4" s="49"/>
      <c r="P4" s="49"/>
      <c r="Q4" s="49"/>
      <c r="R4" s="49"/>
    </row>
    <row r="5" spans="1:19" ht="21" thickBot="1" x14ac:dyDescent="0.35">
      <c r="A5" s="51"/>
      <c r="B5" s="207" t="s">
        <v>196</v>
      </c>
      <c r="C5" s="208"/>
      <c r="D5" s="208"/>
      <c r="E5" s="208"/>
      <c r="F5" s="208"/>
      <c r="G5" s="208"/>
      <c r="H5" s="209"/>
      <c r="I5" s="52"/>
      <c r="J5" s="216" t="s">
        <v>197</v>
      </c>
      <c r="K5" s="208"/>
      <c r="L5" s="208"/>
      <c r="M5" s="208"/>
      <c r="N5" s="208"/>
      <c r="O5" s="208"/>
      <c r="P5" s="209"/>
      <c r="Q5" s="53"/>
      <c r="R5" s="210" t="s">
        <v>198</v>
      </c>
    </row>
    <row r="6" spans="1:19" ht="51.75" x14ac:dyDescent="0.25">
      <c r="A6" s="54"/>
      <c r="B6" s="594" t="s">
        <v>199</v>
      </c>
      <c r="C6" s="594" t="s">
        <v>200</v>
      </c>
      <c r="D6" s="594" t="s">
        <v>201</v>
      </c>
      <c r="E6" s="594" t="s">
        <v>202</v>
      </c>
      <c r="F6" s="594" t="s">
        <v>203</v>
      </c>
      <c r="G6" s="594" t="s">
        <v>204</v>
      </c>
      <c r="H6" s="594" t="s">
        <v>205</v>
      </c>
      <c r="I6" s="594"/>
      <c r="J6" s="594" t="s">
        <v>206</v>
      </c>
      <c r="K6" s="594" t="s">
        <v>207</v>
      </c>
      <c r="L6" s="594" t="s">
        <v>208</v>
      </c>
      <c r="M6" s="594" t="s">
        <v>209</v>
      </c>
      <c r="N6" s="594" t="s">
        <v>210</v>
      </c>
      <c r="O6" s="594" t="s">
        <v>211</v>
      </c>
      <c r="P6" s="594" t="s">
        <v>130</v>
      </c>
      <c r="Q6" s="594"/>
      <c r="R6" s="594" t="s">
        <v>212</v>
      </c>
    </row>
    <row r="7" spans="1:19" x14ac:dyDescent="0.25">
      <c r="A7" s="54"/>
      <c r="B7" s="54"/>
      <c r="C7" s="54"/>
      <c r="D7" s="54"/>
      <c r="E7" s="54"/>
      <c r="F7" s="54"/>
      <c r="G7" s="54"/>
      <c r="H7" s="55"/>
      <c r="I7" s="54"/>
      <c r="J7" s="54"/>
      <c r="K7" s="54"/>
      <c r="L7" s="54"/>
      <c r="M7" s="54"/>
      <c r="N7" s="54"/>
      <c r="O7" s="54"/>
      <c r="P7" s="54"/>
      <c r="Q7" s="54"/>
      <c r="R7" s="55"/>
    </row>
    <row r="8" spans="1:19" s="217" customFormat="1" x14ac:dyDescent="0.25">
      <c r="A8" s="56" t="s">
        <v>213</v>
      </c>
      <c r="B8" s="57">
        <v>1643.2</v>
      </c>
      <c r="C8" s="57">
        <f>539.4+0.3</f>
        <v>539.69999999999993</v>
      </c>
      <c r="D8" s="57"/>
      <c r="E8" s="57">
        <v>1</v>
      </c>
      <c r="F8" s="57"/>
      <c r="G8" s="57"/>
      <c r="H8" s="57">
        <f>SUM(B8:F8)</f>
        <v>2183.9</v>
      </c>
      <c r="I8" s="54"/>
      <c r="J8" s="57">
        <f>873.2*J35/(SUM($J$35:$P$35))</f>
        <v>13.694925798934539</v>
      </c>
      <c r="K8" s="57">
        <f t="shared" ref="K8:P8" si="0">873.2*K35/(SUM($J$35:$P$35))</f>
        <v>13.140697589678323</v>
      </c>
      <c r="L8" s="57">
        <f t="shared" si="0"/>
        <v>680.0963234636497</v>
      </c>
      <c r="M8" s="57">
        <f t="shared" si="0"/>
        <v>26.086206900191392</v>
      </c>
      <c r="N8" s="57">
        <f t="shared" si="0"/>
        <v>12.493688383085424</v>
      </c>
      <c r="O8" s="57">
        <f t="shared" si="0"/>
        <v>93.507474593975431</v>
      </c>
      <c r="P8" s="57">
        <f t="shared" si="0"/>
        <v>34.180683270485147</v>
      </c>
      <c r="Q8" s="54"/>
      <c r="R8" s="58">
        <f>SUM(J8:P8)+H8</f>
        <v>3057.1</v>
      </c>
    </row>
    <row r="9" spans="1:19" s="217" customFormat="1" x14ac:dyDescent="0.25">
      <c r="A9" s="56"/>
      <c r="B9" s="57"/>
      <c r="C9" s="57"/>
      <c r="D9" s="57"/>
      <c r="E9" s="57"/>
      <c r="F9" s="57"/>
      <c r="G9" s="57"/>
      <c r="H9" s="57"/>
      <c r="I9" s="54"/>
      <c r="J9" s="57"/>
      <c r="K9" s="57"/>
      <c r="L9" s="57"/>
      <c r="M9" s="57"/>
      <c r="N9" s="57"/>
      <c r="O9" s="57"/>
      <c r="P9" s="57"/>
      <c r="Q9" s="54"/>
      <c r="R9" s="58"/>
    </row>
    <row r="10" spans="1:19" s="217" customFormat="1" x14ac:dyDescent="0.25">
      <c r="A10" s="59" t="s">
        <v>214</v>
      </c>
      <c r="B10" s="57">
        <v>57815.1</v>
      </c>
      <c r="C10" s="57">
        <v>16958.5</v>
      </c>
      <c r="D10" s="57">
        <v>0</v>
      </c>
      <c r="E10" s="57">
        <v>0</v>
      </c>
      <c r="F10" s="57">
        <v>0</v>
      </c>
      <c r="G10" s="57"/>
      <c r="H10" s="57">
        <f>SUM(B10:F10)</f>
        <v>74773.600000000006</v>
      </c>
      <c r="I10" s="57"/>
      <c r="J10" s="57">
        <f>1125</f>
        <v>1125</v>
      </c>
      <c r="K10" s="57">
        <f>111.2</f>
        <v>111.2</v>
      </c>
      <c r="L10" s="57">
        <f>R10-H10-J10-K10</f>
        <v>33943.199999999997</v>
      </c>
      <c r="M10" s="57">
        <v>0</v>
      </c>
      <c r="N10" s="57">
        <v>0</v>
      </c>
      <c r="O10" s="57">
        <f>8801.9</f>
        <v>8801.9</v>
      </c>
      <c r="P10" s="57">
        <f>492.6+200</f>
        <v>692.6</v>
      </c>
      <c r="Q10" s="57"/>
      <c r="R10" s="57">
        <f>101151.1+O10</f>
        <v>109953</v>
      </c>
    </row>
    <row r="11" spans="1:19" s="217" customFormat="1" x14ac:dyDescent="0.25">
      <c r="A11" s="59" t="s">
        <v>215</v>
      </c>
      <c r="B11" s="57">
        <f>36278.1</f>
        <v>36278.1</v>
      </c>
      <c r="C11" s="57">
        <v>30050.1</v>
      </c>
      <c r="D11" s="57"/>
      <c r="E11" s="57"/>
      <c r="F11" s="57">
        <f>207.1</f>
        <v>207.1</v>
      </c>
      <c r="G11" s="57"/>
      <c r="H11" s="57">
        <f>SUM(B11:F11)</f>
        <v>66535.3</v>
      </c>
      <c r="I11" s="57"/>
      <c r="J11" s="57">
        <f>5561.5</f>
        <v>5561.5</v>
      </c>
      <c r="K11" s="57">
        <f>467.4</f>
        <v>467.4</v>
      </c>
      <c r="L11" s="57">
        <f>R11-H11-J11-K11</f>
        <v>20209.599999999999</v>
      </c>
      <c r="M11" s="57">
        <v>5463.2</v>
      </c>
      <c r="N11" s="57">
        <v>0</v>
      </c>
      <c r="O11" s="57">
        <v>0</v>
      </c>
      <c r="P11" s="57">
        <v>0</v>
      </c>
      <c r="Q11" s="57"/>
      <c r="R11" s="57">
        <v>92773.8</v>
      </c>
    </row>
    <row r="12" spans="1:19" s="217" customFormat="1" x14ac:dyDescent="0.25">
      <c r="A12" s="59" t="s">
        <v>216</v>
      </c>
      <c r="B12" s="57">
        <v>2496</v>
      </c>
      <c r="C12" s="57">
        <v>0</v>
      </c>
      <c r="D12" s="57">
        <v>0</v>
      </c>
      <c r="E12" s="57">
        <v>0</v>
      </c>
      <c r="F12" s="57">
        <v>0</v>
      </c>
      <c r="G12" s="57"/>
      <c r="H12" s="57">
        <f>SUM(B12:F12)</f>
        <v>2496</v>
      </c>
      <c r="I12" s="57"/>
      <c r="J12" s="57">
        <v>0</v>
      </c>
      <c r="K12" s="57">
        <v>0</v>
      </c>
      <c r="L12" s="57">
        <f>R12-H12</f>
        <v>577.69999999999982</v>
      </c>
      <c r="M12" s="57">
        <v>0</v>
      </c>
      <c r="N12" s="57">
        <v>0</v>
      </c>
      <c r="O12" s="57">
        <v>0</v>
      </c>
      <c r="P12" s="57">
        <v>0</v>
      </c>
      <c r="Q12" s="57"/>
      <c r="R12" s="57">
        <v>3073.7</v>
      </c>
    </row>
    <row r="13" spans="1:19" s="217" customFormat="1" x14ac:dyDescent="0.25">
      <c r="A13" s="59" t="s">
        <v>217</v>
      </c>
      <c r="B13" s="57">
        <v>0</v>
      </c>
      <c r="C13" s="57"/>
      <c r="D13" s="57"/>
      <c r="E13" s="57"/>
      <c r="F13" s="57"/>
      <c r="G13" s="57">
        <v>3770</v>
      </c>
      <c r="H13" s="57">
        <f>SUM(B13:G13)</f>
        <v>3770</v>
      </c>
      <c r="I13" s="57"/>
      <c r="J13" s="57"/>
      <c r="K13" s="57"/>
      <c r="L13" s="57"/>
      <c r="M13" s="57"/>
      <c r="N13" s="57"/>
      <c r="O13" s="57"/>
      <c r="P13" s="57"/>
      <c r="Q13" s="57"/>
      <c r="R13" s="57">
        <f>B13</f>
        <v>0</v>
      </c>
    </row>
    <row r="14" spans="1:19" s="217" customFormat="1" x14ac:dyDescent="0.25">
      <c r="A14" s="59" t="s">
        <v>606</v>
      </c>
      <c r="B14" s="57">
        <v>0</v>
      </c>
      <c r="C14" s="57">
        <v>0</v>
      </c>
      <c r="D14" s="57">
        <v>0</v>
      </c>
      <c r="E14" s="57">
        <v>0</v>
      </c>
      <c r="F14" s="57">
        <v>0</v>
      </c>
      <c r="G14" s="57"/>
      <c r="H14" s="57">
        <f t="shared" ref="H14:H33" si="1">SUM(B14:F14)</f>
        <v>0</v>
      </c>
      <c r="I14" s="57"/>
      <c r="J14" s="57">
        <v>0</v>
      </c>
      <c r="K14" s="57">
        <v>0</v>
      </c>
      <c r="L14" s="57">
        <v>0</v>
      </c>
      <c r="M14" s="57">
        <v>0</v>
      </c>
      <c r="N14" s="57">
        <v>0</v>
      </c>
      <c r="O14" s="57">
        <v>0</v>
      </c>
      <c r="P14" s="57">
        <v>0</v>
      </c>
      <c r="Q14" s="57"/>
      <c r="R14" s="57">
        <v>0</v>
      </c>
    </row>
    <row r="15" spans="1:19" s="217" customFormat="1" x14ac:dyDescent="0.25">
      <c r="A15" s="60" t="s">
        <v>218</v>
      </c>
      <c r="B15" s="57">
        <f>R15-SUM(J15:P15)-SUM(C15:F15)</f>
        <v>1707</v>
      </c>
      <c r="C15" s="57">
        <v>0</v>
      </c>
      <c r="D15" s="57">
        <v>0</v>
      </c>
      <c r="E15" s="57">
        <v>0</v>
      </c>
      <c r="F15" s="57">
        <v>0</v>
      </c>
      <c r="G15" s="57"/>
      <c r="H15" s="57">
        <f t="shared" si="1"/>
        <v>1707</v>
      </c>
      <c r="I15" s="57"/>
      <c r="J15" s="57">
        <v>0</v>
      </c>
      <c r="K15" s="57">
        <v>0</v>
      </c>
      <c r="L15" s="57">
        <v>0</v>
      </c>
      <c r="M15" s="57">
        <v>0</v>
      </c>
      <c r="N15" s="57">
        <v>0</v>
      </c>
      <c r="O15" s="57">
        <v>0</v>
      </c>
      <c r="P15" s="57">
        <v>0</v>
      </c>
      <c r="Q15" s="57"/>
      <c r="R15" s="57">
        <v>1707</v>
      </c>
    </row>
    <row r="16" spans="1:19" s="217" customFormat="1" x14ac:dyDescent="0.25">
      <c r="A16" s="60" t="s">
        <v>219</v>
      </c>
      <c r="B16" s="57">
        <f>2599.9</f>
        <v>2599.9</v>
      </c>
      <c r="C16" s="57">
        <v>3866.4</v>
      </c>
      <c r="D16" s="57">
        <v>0</v>
      </c>
      <c r="E16" s="57">
        <v>0</v>
      </c>
      <c r="F16" s="57">
        <v>0</v>
      </c>
      <c r="G16" s="57"/>
      <c r="H16" s="57">
        <f t="shared" si="1"/>
        <v>6466.3</v>
      </c>
      <c r="I16" s="57"/>
      <c r="J16" s="57">
        <v>0</v>
      </c>
      <c r="K16" s="57">
        <v>0</v>
      </c>
      <c r="L16" s="57">
        <f>228.5+575.3+73.4</f>
        <v>877.19999999999993</v>
      </c>
      <c r="M16" s="57">
        <v>0</v>
      </c>
      <c r="N16" s="57">
        <v>0</v>
      </c>
      <c r="O16" s="57">
        <v>0</v>
      </c>
      <c r="P16" s="57">
        <v>0</v>
      </c>
      <c r="Q16" s="57"/>
      <c r="R16" s="57">
        <v>5946.9</v>
      </c>
    </row>
    <row r="17" spans="1:18" s="217" customFormat="1" x14ac:dyDescent="0.25">
      <c r="A17" s="60" t="s">
        <v>220</v>
      </c>
      <c r="B17" s="57">
        <v>497.5</v>
      </c>
      <c r="C17" s="57"/>
      <c r="D17" s="57"/>
      <c r="E17" s="57"/>
      <c r="F17" s="57"/>
      <c r="G17" s="57"/>
      <c r="H17" s="57">
        <f t="shared" si="1"/>
        <v>497.5</v>
      </c>
      <c r="I17" s="57"/>
      <c r="J17" s="57"/>
      <c r="K17" s="57"/>
      <c r="L17" s="57">
        <v>96.7</v>
      </c>
      <c r="M17" s="57"/>
      <c r="N17" s="57"/>
      <c r="O17" s="57"/>
      <c r="P17" s="57"/>
      <c r="Q17" s="57"/>
      <c r="R17" s="57">
        <f>594.2</f>
        <v>594.20000000000005</v>
      </c>
    </row>
    <row r="18" spans="1:18" s="217" customFormat="1" x14ac:dyDescent="0.25">
      <c r="A18" s="60" t="s">
        <v>221</v>
      </c>
      <c r="B18" s="57">
        <v>1330.5</v>
      </c>
      <c r="C18" s="57">
        <v>550.70000000000005</v>
      </c>
      <c r="D18" s="57">
        <v>0</v>
      </c>
      <c r="E18" s="57">
        <v>0</v>
      </c>
      <c r="F18" s="57">
        <v>0</v>
      </c>
      <c r="G18" s="57"/>
      <c r="H18" s="57">
        <f t="shared" si="1"/>
        <v>1881.2</v>
      </c>
      <c r="I18" s="57"/>
      <c r="J18" s="57">
        <v>0</v>
      </c>
      <c r="K18" s="57">
        <v>0</v>
      </c>
      <c r="L18" s="57">
        <f>R18-P18-C18-B18</f>
        <v>449.10000000000014</v>
      </c>
      <c r="M18" s="57">
        <v>0</v>
      </c>
      <c r="N18" s="57">
        <v>0</v>
      </c>
      <c r="O18" s="57">
        <v>0</v>
      </c>
      <c r="P18" s="57">
        <v>150</v>
      </c>
      <c r="Q18" s="57"/>
      <c r="R18" s="57">
        <f>2480.3</f>
        <v>2480.3000000000002</v>
      </c>
    </row>
    <row r="19" spans="1:18" s="217" customFormat="1" x14ac:dyDescent="0.25">
      <c r="A19" s="60" t="s">
        <v>222</v>
      </c>
      <c r="B19" s="57">
        <f>R19-SUM(J19:P19)-SUM(C19:F19)</f>
        <v>155.9</v>
      </c>
      <c r="C19" s="57">
        <v>0</v>
      </c>
      <c r="D19" s="57">
        <v>0</v>
      </c>
      <c r="E19" s="57">
        <v>0</v>
      </c>
      <c r="F19" s="57">
        <v>0</v>
      </c>
      <c r="G19" s="57"/>
      <c r="H19" s="57">
        <f t="shared" si="1"/>
        <v>155.9</v>
      </c>
      <c r="I19" s="57"/>
      <c r="J19" s="57">
        <v>0</v>
      </c>
      <c r="K19" s="57">
        <v>0</v>
      </c>
      <c r="L19" s="57">
        <v>0</v>
      </c>
      <c r="M19" s="57">
        <v>0</v>
      </c>
      <c r="N19" s="57">
        <v>0</v>
      </c>
      <c r="O19" s="57">
        <v>0</v>
      </c>
      <c r="P19" s="57">
        <v>0</v>
      </c>
      <c r="Q19" s="57"/>
      <c r="R19" s="57">
        <v>155.9</v>
      </c>
    </row>
    <row r="20" spans="1:18" s="217" customFormat="1" x14ac:dyDescent="0.25">
      <c r="A20" s="60" t="s">
        <v>223</v>
      </c>
      <c r="B20" s="57">
        <v>9531</v>
      </c>
      <c r="C20" s="57">
        <v>0</v>
      </c>
      <c r="D20" s="57">
        <v>0</v>
      </c>
      <c r="E20" s="57">
        <v>0</v>
      </c>
      <c r="F20" s="57">
        <v>0</v>
      </c>
      <c r="G20" s="57"/>
      <c r="H20" s="57">
        <f t="shared" si="1"/>
        <v>9531</v>
      </c>
      <c r="I20" s="57"/>
      <c r="J20" s="57">
        <v>0</v>
      </c>
      <c r="K20" s="57">
        <v>0</v>
      </c>
      <c r="L20" s="57">
        <v>102</v>
      </c>
      <c r="M20" s="57">
        <v>0</v>
      </c>
      <c r="N20" s="57">
        <v>0</v>
      </c>
      <c r="O20" s="57">
        <v>0</v>
      </c>
      <c r="P20" s="57">
        <v>0</v>
      </c>
      <c r="Q20" s="57"/>
      <c r="R20" s="57">
        <v>9633</v>
      </c>
    </row>
    <row r="21" spans="1:18" s="217" customFormat="1" x14ac:dyDescent="0.25">
      <c r="A21" s="60" t="s">
        <v>224</v>
      </c>
      <c r="B21" s="57">
        <f>R21-SUM(J21:P21)-SUM(C21:F21)</f>
        <v>150</v>
      </c>
      <c r="C21" s="57">
        <v>0</v>
      </c>
      <c r="D21" s="57">
        <v>0</v>
      </c>
      <c r="E21" s="57">
        <v>0</v>
      </c>
      <c r="F21" s="57">
        <v>0</v>
      </c>
      <c r="G21" s="57"/>
      <c r="H21" s="57">
        <f t="shared" si="1"/>
        <v>150</v>
      </c>
      <c r="I21" s="57"/>
      <c r="J21" s="57"/>
      <c r="K21" s="57"/>
      <c r="L21" s="57">
        <v>9000</v>
      </c>
      <c r="M21" s="57"/>
      <c r="N21" s="57"/>
      <c r="O21" s="57"/>
      <c r="P21" s="57"/>
      <c r="Q21" s="57"/>
      <c r="R21" s="57">
        <v>9150</v>
      </c>
    </row>
    <row r="22" spans="1:18" s="217" customFormat="1" x14ac:dyDescent="0.25">
      <c r="A22" s="60" t="s">
        <v>225</v>
      </c>
      <c r="B22" s="57">
        <v>84965.8</v>
      </c>
      <c r="C22" s="57">
        <v>22445.7</v>
      </c>
      <c r="D22" s="57"/>
      <c r="E22" s="1395" t="s">
        <v>651</v>
      </c>
      <c r="F22" s="57"/>
      <c r="G22" s="57"/>
      <c r="H22" s="57">
        <f>SUM(B22:F22)</f>
        <v>107411.5</v>
      </c>
      <c r="I22" s="57"/>
      <c r="J22" s="57"/>
      <c r="K22" s="57">
        <v>1484.2</v>
      </c>
      <c r="L22" s="57">
        <f>R22-H22-K22-P22</f>
        <v>170071.90000000002</v>
      </c>
      <c r="M22" s="57"/>
      <c r="N22" s="57"/>
      <c r="O22" s="57"/>
      <c r="P22" s="57">
        <v>4877.3</v>
      </c>
      <c r="Q22" s="57"/>
      <c r="R22" s="57">
        <v>283844.90000000002</v>
      </c>
    </row>
    <row r="23" spans="1:18" s="217" customFormat="1" x14ac:dyDescent="0.25">
      <c r="A23" s="60" t="s">
        <v>226</v>
      </c>
      <c r="B23" s="57">
        <v>10573.9</v>
      </c>
      <c r="C23" s="57">
        <f>R23-B23</f>
        <v>1725.8999999999996</v>
      </c>
      <c r="D23" s="57"/>
      <c r="E23" s="57"/>
      <c r="F23" s="57"/>
      <c r="G23" s="57"/>
      <c r="H23" s="57">
        <f t="shared" si="1"/>
        <v>12299.8</v>
      </c>
      <c r="I23" s="57"/>
      <c r="J23" s="57"/>
      <c r="K23" s="57"/>
      <c r="L23" s="57"/>
      <c r="M23" s="57"/>
      <c r="N23" s="57"/>
      <c r="O23" s="57"/>
      <c r="P23" s="57"/>
      <c r="Q23" s="57"/>
      <c r="R23" s="57">
        <v>12299.8</v>
      </c>
    </row>
    <row r="24" spans="1:18" s="217" customFormat="1" x14ac:dyDescent="0.25">
      <c r="A24" s="60" t="s">
        <v>227</v>
      </c>
      <c r="B24" s="57">
        <v>2969.3</v>
      </c>
      <c r="C24" s="57"/>
      <c r="D24" s="57"/>
      <c r="E24" s="57"/>
      <c r="F24" s="57"/>
      <c r="G24" s="57"/>
      <c r="H24" s="57">
        <f t="shared" si="1"/>
        <v>2969.3</v>
      </c>
      <c r="I24" s="57"/>
      <c r="J24" s="57"/>
      <c r="K24" s="57"/>
      <c r="L24" s="57"/>
      <c r="M24" s="57"/>
      <c r="N24" s="57"/>
      <c r="O24" s="57"/>
      <c r="P24" s="57">
        <f>R24-H24</f>
        <v>1169.8999999999996</v>
      </c>
      <c r="Q24" s="57"/>
      <c r="R24" s="57">
        <v>4139.2</v>
      </c>
    </row>
    <row r="25" spans="1:18" s="217" customFormat="1" x14ac:dyDescent="0.25">
      <c r="A25" s="61" t="s">
        <v>228</v>
      </c>
      <c r="B25" s="57">
        <v>2000</v>
      </c>
      <c r="C25" s="57">
        <v>400</v>
      </c>
      <c r="D25" s="57"/>
      <c r="E25" s="57"/>
      <c r="F25" s="57"/>
      <c r="G25" s="57"/>
      <c r="H25" s="57">
        <f>SUM(B25:F25)</f>
        <v>2400</v>
      </c>
      <c r="I25" s="57"/>
      <c r="J25" s="57">
        <v>0</v>
      </c>
      <c r="K25" s="57">
        <v>0</v>
      </c>
      <c r="L25" s="57">
        <v>0</v>
      </c>
      <c r="M25" s="57">
        <v>0</v>
      </c>
      <c r="N25" s="57">
        <v>0</v>
      </c>
      <c r="O25" s="57">
        <v>0</v>
      </c>
      <c r="P25" s="57">
        <v>0</v>
      </c>
      <c r="Q25" s="57"/>
      <c r="R25" s="57">
        <f>SUM(J25:Q25)+H25</f>
        <v>2400</v>
      </c>
    </row>
    <row r="26" spans="1:18" s="217" customFormat="1" x14ac:dyDescent="0.25">
      <c r="A26" s="60" t="s">
        <v>229</v>
      </c>
      <c r="B26" s="57">
        <v>36028</v>
      </c>
      <c r="C26" s="57">
        <v>21423</v>
      </c>
      <c r="D26" s="57"/>
      <c r="E26" s="57"/>
      <c r="F26" s="57"/>
      <c r="G26" s="57"/>
      <c r="H26" s="57">
        <f t="shared" si="1"/>
        <v>57451</v>
      </c>
      <c r="I26" s="57"/>
      <c r="J26" s="57"/>
      <c r="K26" s="57"/>
      <c r="L26" s="57">
        <f>R26-M26-H26</f>
        <v>27782.570000000007</v>
      </c>
      <c r="M26" s="57">
        <v>5849.5</v>
      </c>
      <c r="N26" s="57"/>
      <c r="O26" s="57"/>
      <c r="P26" s="57"/>
      <c r="Q26" s="57"/>
      <c r="R26" s="57">
        <v>91083.07</v>
      </c>
    </row>
    <row r="27" spans="1:18" s="217" customFormat="1" x14ac:dyDescent="0.25">
      <c r="A27" s="60" t="s">
        <v>230</v>
      </c>
      <c r="B27" s="57">
        <v>23187.5</v>
      </c>
      <c r="C27" s="57">
        <f>2574.8+4398.3</f>
        <v>6973.1</v>
      </c>
      <c r="D27" s="57"/>
      <c r="E27" s="57"/>
      <c r="F27" s="57"/>
      <c r="G27" s="57"/>
      <c r="H27" s="57">
        <f t="shared" si="1"/>
        <v>30160.6</v>
      </c>
      <c r="I27" s="57"/>
      <c r="J27" s="57"/>
      <c r="K27" s="57"/>
      <c r="L27" s="57">
        <f>R27-H27</f>
        <v>21441.599999999999</v>
      </c>
      <c r="M27" s="57">
        <v>0</v>
      </c>
      <c r="N27" s="57"/>
      <c r="O27" s="57"/>
      <c r="P27" s="57"/>
      <c r="Q27" s="57"/>
      <c r="R27" s="57">
        <v>51602.2</v>
      </c>
    </row>
    <row r="28" spans="1:18" s="217" customFormat="1" x14ac:dyDescent="0.25">
      <c r="A28" s="61" t="s">
        <v>231</v>
      </c>
      <c r="B28" s="57">
        <f>R28-SUM(J28:P28)-SUM(C28:F28)</f>
        <v>19980.8</v>
      </c>
      <c r="C28" s="57"/>
      <c r="D28" s="57"/>
      <c r="E28" s="57"/>
      <c r="F28" s="57"/>
      <c r="G28" s="57"/>
      <c r="H28" s="57">
        <f t="shared" si="1"/>
        <v>19980.8</v>
      </c>
      <c r="I28" s="57"/>
      <c r="J28" s="57"/>
      <c r="K28" s="57"/>
      <c r="L28" s="57">
        <v>12772.8</v>
      </c>
      <c r="M28" s="57"/>
      <c r="N28" s="57"/>
      <c r="O28" s="57"/>
      <c r="P28" s="57"/>
      <c r="Q28" s="57"/>
      <c r="R28" s="57">
        <v>32753.599999999999</v>
      </c>
    </row>
    <row r="29" spans="1:18" s="217" customFormat="1" x14ac:dyDescent="0.25">
      <c r="A29" s="61" t="s">
        <v>232</v>
      </c>
      <c r="B29" s="57">
        <v>48512.1</v>
      </c>
      <c r="C29" s="57">
        <v>34340</v>
      </c>
      <c r="D29" s="57"/>
      <c r="E29" s="57"/>
      <c r="F29" s="57"/>
      <c r="G29" s="57"/>
      <c r="H29" s="57">
        <f t="shared" si="1"/>
        <v>82852.100000000006</v>
      </c>
      <c r="I29" s="57"/>
      <c r="J29" s="57"/>
      <c r="K29" s="57">
        <v>0</v>
      </c>
      <c r="L29" s="57">
        <f>R29-H29-P29-O29</f>
        <v>15342.599999999991</v>
      </c>
      <c r="M29" s="57"/>
      <c r="N29" s="57"/>
      <c r="O29" s="57">
        <v>36852.800000000003</v>
      </c>
      <c r="P29" s="57">
        <f>3100+1525.5</f>
        <v>4625.5</v>
      </c>
      <c r="Q29" s="57"/>
      <c r="R29" s="62">
        <v>139673</v>
      </c>
    </row>
    <row r="30" spans="1:18" s="217" customFormat="1" x14ac:dyDescent="0.25">
      <c r="A30" s="60" t="s">
        <v>233</v>
      </c>
      <c r="B30" s="57">
        <v>7794</v>
      </c>
      <c r="C30" s="57">
        <v>13911.2</v>
      </c>
      <c r="D30" s="57"/>
      <c r="E30" s="57">
        <v>700</v>
      </c>
      <c r="F30" s="57"/>
      <c r="G30" s="57"/>
      <c r="H30" s="57">
        <f t="shared" si="1"/>
        <v>22405.200000000001</v>
      </c>
      <c r="I30" s="57"/>
      <c r="J30" s="57"/>
      <c r="K30" s="57">
        <v>4353.1000000000004</v>
      </c>
      <c r="L30" s="57">
        <v>0</v>
      </c>
      <c r="M30" s="57"/>
      <c r="N30" s="57"/>
      <c r="O30" s="57"/>
      <c r="P30" s="57"/>
      <c r="Q30" s="57"/>
      <c r="R30" s="57">
        <f>K30+H30</f>
        <v>26758.300000000003</v>
      </c>
    </row>
    <row r="31" spans="1:18" s="217" customFormat="1" x14ac:dyDescent="0.25">
      <c r="A31" s="60" t="s">
        <v>234</v>
      </c>
      <c r="B31" s="57">
        <v>4000</v>
      </c>
      <c r="C31" s="57"/>
      <c r="D31" s="57"/>
      <c r="E31" s="57"/>
      <c r="F31" s="57"/>
      <c r="G31" s="57"/>
      <c r="H31" s="57">
        <f t="shared" si="1"/>
        <v>4000</v>
      </c>
      <c r="I31" s="57"/>
      <c r="J31" s="57"/>
      <c r="K31" s="57"/>
      <c r="L31" s="57"/>
      <c r="M31" s="57"/>
      <c r="N31" s="57">
        <v>6100</v>
      </c>
      <c r="O31" s="57"/>
      <c r="P31" s="57">
        <f>11148.3-N31</f>
        <v>5048.2999999999993</v>
      </c>
      <c r="Q31" s="57"/>
      <c r="R31" s="57">
        <f>H31+SUM(J31:P31)</f>
        <v>15148.3</v>
      </c>
    </row>
    <row r="32" spans="1:18" s="217" customFormat="1" x14ac:dyDescent="0.25">
      <c r="A32" s="63" t="s">
        <v>235</v>
      </c>
      <c r="B32" s="57">
        <v>7000</v>
      </c>
      <c r="C32" s="57"/>
      <c r="D32" s="57">
        <v>27000</v>
      </c>
      <c r="E32" s="57"/>
      <c r="F32" s="57"/>
      <c r="G32" s="57"/>
      <c r="H32" s="57">
        <f t="shared" si="1"/>
        <v>34000</v>
      </c>
      <c r="I32" s="57"/>
      <c r="J32" s="57"/>
      <c r="K32" s="57"/>
      <c r="L32" s="57">
        <v>14159.4</v>
      </c>
      <c r="M32" s="57"/>
      <c r="N32" s="57"/>
      <c r="O32" s="57"/>
      <c r="P32" s="57"/>
      <c r="Q32" s="57"/>
      <c r="R32" s="57">
        <f>48159.4-2000</f>
        <v>46159.4</v>
      </c>
    </row>
    <row r="33" spans="1:19" s="217" customFormat="1" x14ac:dyDescent="0.25">
      <c r="A33" s="53" t="s">
        <v>236</v>
      </c>
      <c r="B33" s="57">
        <v>18646</v>
      </c>
      <c r="C33" s="57">
        <v>99.7</v>
      </c>
      <c r="D33" s="57"/>
      <c r="E33" s="57"/>
      <c r="F33" s="57"/>
      <c r="G33" s="57"/>
      <c r="H33" s="57">
        <f t="shared" si="1"/>
        <v>18745.7</v>
      </c>
      <c r="I33" s="57"/>
      <c r="J33" s="57"/>
      <c r="K33" s="57"/>
      <c r="L33" s="57">
        <f>R33-P33-M33-C33-B33</f>
        <v>5228.2999999999993</v>
      </c>
      <c r="M33" s="62">
        <v>1423.8</v>
      </c>
      <c r="N33" s="57"/>
      <c r="O33" s="57"/>
      <c r="P33" s="57">
        <f>125</f>
        <v>125</v>
      </c>
      <c r="Q33" s="57"/>
      <c r="R33" s="57">
        <v>25522.799999999999</v>
      </c>
    </row>
    <row r="34" spans="1:19" s="217" customFormat="1" x14ac:dyDescent="0.25">
      <c r="A34" s="48"/>
      <c r="B34" s="58"/>
      <c r="C34" s="58"/>
      <c r="D34" s="58"/>
      <c r="E34" s="58"/>
      <c r="F34" s="58"/>
      <c r="G34" s="58"/>
      <c r="H34" s="58"/>
      <c r="I34" s="58"/>
      <c r="J34" s="58"/>
      <c r="K34" s="58"/>
      <c r="L34" s="58"/>
      <c r="M34" s="58"/>
      <c r="N34" s="58"/>
      <c r="O34" s="58"/>
      <c r="P34" s="58"/>
      <c r="Q34" s="58"/>
      <c r="R34" s="58"/>
    </row>
    <row r="35" spans="1:19" s="217" customFormat="1" ht="15.75" thickBot="1" x14ac:dyDescent="0.3">
      <c r="A35" s="48" t="s">
        <v>237</v>
      </c>
      <c r="B35" s="273">
        <f t="shared" ref="B35:H35" si="2">SUM(B10:B33)</f>
        <v>378218.39999999997</v>
      </c>
      <c r="C35" s="273">
        <f t="shared" si="2"/>
        <v>152744.30000000002</v>
      </c>
      <c r="D35" s="274">
        <f t="shared" si="2"/>
        <v>27000</v>
      </c>
      <c r="E35" s="274">
        <f t="shared" si="2"/>
        <v>700</v>
      </c>
      <c r="F35" s="274">
        <f t="shared" si="2"/>
        <v>207.1</v>
      </c>
      <c r="G35" s="274">
        <f t="shared" si="2"/>
        <v>3770</v>
      </c>
      <c r="H35" s="274">
        <f t="shared" si="2"/>
        <v>562639.80000000005</v>
      </c>
      <c r="I35" s="58"/>
      <c r="J35" s="274">
        <f t="shared" ref="J35:P35" si="3">SUM(J10:J33)</f>
        <v>6686.5</v>
      </c>
      <c r="K35" s="274">
        <f t="shared" si="3"/>
        <v>6415.9000000000005</v>
      </c>
      <c r="L35" s="274">
        <f t="shared" si="3"/>
        <v>332054.67</v>
      </c>
      <c r="M35" s="274">
        <f t="shared" si="3"/>
        <v>12736.5</v>
      </c>
      <c r="N35" s="274">
        <f t="shared" si="3"/>
        <v>6100</v>
      </c>
      <c r="O35" s="274">
        <f t="shared" si="3"/>
        <v>45654.700000000004</v>
      </c>
      <c r="P35" s="274">
        <f t="shared" si="3"/>
        <v>16688.599999999999</v>
      </c>
      <c r="Q35" s="58"/>
      <c r="R35" s="275">
        <f>SUM(J35:P35)+H35</f>
        <v>988976.67</v>
      </c>
    </row>
    <row r="36" spans="1:19" s="217" customFormat="1" ht="15.75" thickTop="1" x14ac:dyDescent="0.25">
      <c r="A36" s="48"/>
      <c r="B36" s="58"/>
      <c r="C36" s="58"/>
      <c r="D36" s="58"/>
      <c r="E36" s="58"/>
      <c r="F36" s="58"/>
      <c r="G36" s="58"/>
      <c r="H36" s="58"/>
      <c r="I36" s="58"/>
      <c r="J36" s="58"/>
      <c r="K36" s="58"/>
      <c r="L36" s="58"/>
      <c r="M36" s="58"/>
      <c r="N36" s="58"/>
      <c r="O36" s="58"/>
      <c r="P36" s="58"/>
      <c r="Q36" s="58"/>
      <c r="R36" s="58"/>
    </row>
    <row r="37" spans="1:19" s="217" customFormat="1" x14ac:dyDescent="0.25">
      <c r="A37" s="64" t="s">
        <v>238</v>
      </c>
      <c r="B37" s="64">
        <f t="shared" ref="B37:H37" si="4">+B35/$R35</f>
        <v>0.38243409725731947</v>
      </c>
      <c r="C37" s="64">
        <f t="shared" si="4"/>
        <v>0.15444681824496428</v>
      </c>
      <c r="D37" s="64">
        <f t="shared" si="4"/>
        <v>2.7300947351973429E-2</v>
      </c>
      <c r="E37" s="64">
        <f t="shared" si="4"/>
        <v>7.078023387548666E-4</v>
      </c>
      <c r="F37" s="64">
        <f t="shared" si="4"/>
        <v>2.094083776516184E-4</v>
      </c>
      <c r="G37" s="64">
        <f t="shared" si="4"/>
        <v>3.8120211672940676E-3</v>
      </c>
      <c r="H37" s="64">
        <f t="shared" si="4"/>
        <v>0.56891109473795776</v>
      </c>
      <c r="I37" s="64"/>
      <c r="J37" s="64">
        <f t="shared" ref="J37:P37" si="5">+J35/$R35</f>
        <v>6.7610290544063084E-3</v>
      </c>
      <c r="K37" s="64">
        <f t="shared" si="5"/>
        <v>6.487412893167642E-3</v>
      </c>
      <c r="L37" s="64">
        <f t="shared" si="5"/>
        <v>0.33575581717210778</v>
      </c>
      <c r="M37" s="64">
        <f t="shared" si="5"/>
        <v>1.2878463553644798E-2</v>
      </c>
      <c r="N37" s="64">
        <f t="shared" si="5"/>
        <v>6.1679918091495523E-3</v>
      </c>
      <c r="O37" s="64">
        <f t="shared" si="5"/>
        <v>4.6163576335931163E-2</v>
      </c>
      <c r="P37" s="64">
        <f t="shared" si="5"/>
        <v>1.6874614443634951E-2</v>
      </c>
      <c r="Q37" s="64"/>
      <c r="R37" s="64">
        <f>+R35/$R35</f>
        <v>1</v>
      </c>
    </row>
    <row r="38" spans="1:19" s="217" customFormat="1" x14ac:dyDescent="0.25">
      <c r="A38" s="54"/>
      <c r="B38" s="54"/>
      <c r="C38" s="54"/>
      <c r="D38" s="54"/>
      <c r="E38" s="54"/>
      <c r="F38" s="54"/>
      <c r="G38" s="54"/>
      <c r="H38" s="55"/>
      <c r="I38" s="54"/>
      <c r="J38" s="54"/>
      <c r="K38" s="54"/>
      <c r="L38" s="54"/>
      <c r="M38" s="54"/>
      <c r="N38" s="54"/>
      <c r="O38" s="54"/>
      <c r="P38" s="54"/>
      <c r="Q38" s="54"/>
      <c r="R38" s="55"/>
    </row>
    <row r="39" spans="1:19" s="217" customFormat="1" ht="26.25" customHeight="1" x14ac:dyDescent="0.25">
      <c r="A39" s="1375" t="s">
        <v>239</v>
      </c>
      <c r="B39" s="1375"/>
      <c r="C39" s="1375"/>
      <c r="D39" s="1375"/>
      <c r="E39" s="1375"/>
      <c r="F39" s="1375"/>
      <c r="G39" s="1375"/>
      <c r="H39" s="1375"/>
      <c r="I39" s="54"/>
      <c r="J39" s="54"/>
      <c r="K39" s="54"/>
      <c r="L39" s="54"/>
      <c r="M39" s="54"/>
      <c r="N39" s="54"/>
      <c r="O39" s="54"/>
      <c r="P39" s="54"/>
      <c r="Q39" s="54"/>
      <c r="R39" s="55"/>
    </row>
    <row r="40" spans="1:19" s="217" customFormat="1" ht="15.75" hidden="1" thickBot="1" x14ac:dyDescent="0.3">
      <c r="A40" s="54"/>
      <c r="B40" s="54"/>
      <c r="C40" s="54"/>
      <c r="D40" s="54"/>
      <c r="E40" s="54"/>
      <c r="F40" s="54"/>
      <c r="G40" s="54"/>
      <c r="H40" s="55"/>
      <c r="I40" s="54"/>
      <c r="J40" s="54"/>
      <c r="K40" s="54"/>
      <c r="L40" s="54"/>
      <c r="M40" s="54"/>
      <c r="N40" s="54"/>
      <c r="O40" s="54"/>
      <c r="P40" s="54"/>
      <c r="Q40" s="54"/>
      <c r="R40" s="55"/>
    </row>
    <row r="41" spans="1:19" s="217" customFormat="1" hidden="1" x14ac:dyDescent="0.25">
      <c r="A41" s="1369" t="s">
        <v>274</v>
      </c>
      <c r="B41" s="1370"/>
      <c r="C41" s="1370"/>
      <c r="D41" s="1370"/>
      <c r="E41" s="1370"/>
      <c r="F41" s="1370"/>
      <c r="G41" s="1370"/>
      <c r="H41" s="1370"/>
      <c r="I41" s="1370"/>
      <c r="J41" s="1370"/>
      <c r="K41" s="1370"/>
      <c r="L41" s="1370"/>
      <c r="M41" s="1370"/>
      <c r="N41" s="1370"/>
      <c r="O41" s="1370"/>
      <c r="P41" s="1370"/>
      <c r="Q41" s="1370"/>
      <c r="R41" s="1371"/>
      <c r="S41" s="35"/>
    </row>
    <row r="42" spans="1:19" s="217" customFormat="1" ht="15.75" hidden="1" thickBot="1" x14ac:dyDescent="0.3">
      <c r="A42" s="1372"/>
      <c r="B42" s="1373"/>
      <c r="C42" s="1373"/>
      <c r="D42" s="1373"/>
      <c r="E42" s="1373"/>
      <c r="F42" s="1373"/>
      <c r="G42" s="1373"/>
      <c r="H42" s="1373"/>
      <c r="I42" s="1373"/>
      <c r="J42" s="1373"/>
      <c r="K42" s="1373"/>
      <c r="L42" s="1373"/>
      <c r="M42" s="1373"/>
      <c r="N42" s="1373"/>
      <c r="O42" s="1373"/>
      <c r="P42" s="1373"/>
      <c r="Q42" s="1373"/>
      <c r="R42" s="1374"/>
    </row>
    <row r="43" spans="1:19" s="217" customFormat="1" ht="21" hidden="1" thickBot="1" x14ac:dyDescent="0.35">
      <c r="A43" s="49"/>
      <c r="B43" s="50"/>
      <c r="C43" s="50"/>
      <c r="D43" s="50"/>
      <c r="E43" s="50"/>
      <c r="F43" s="50"/>
      <c r="G43" s="50"/>
      <c r="H43" s="50"/>
      <c r="I43" s="49"/>
      <c r="J43" s="49"/>
      <c r="K43" s="49"/>
      <c r="L43" s="49"/>
      <c r="M43" s="49"/>
      <c r="N43" s="49"/>
      <c r="O43" s="49"/>
      <c r="P43" s="49"/>
      <c r="Q43" s="49"/>
      <c r="R43" s="49"/>
    </row>
    <row r="44" spans="1:19" s="217" customFormat="1" ht="21" hidden="1" thickBot="1" x14ac:dyDescent="0.35">
      <c r="A44" s="51"/>
      <c r="B44" s="207" t="s">
        <v>196</v>
      </c>
      <c r="C44" s="208"/>
      <c r="D44" s="208"/>
      <c r="E44" s="208"/>
      <c r="F44" s="208"/>
      <c r="G44" s="208"/>
      <c r="H44" s="209"/>
      <c r="I44" s="52"/>
      <c r="J44" s="216" t="s">
        <v>197</v>
      </c>
      <c r="K44" s="208"/>
      <c r="L44" s="208"/>
      <c r="M44" s="208"/>
      <c r="N44" s="208"/>
      <c r="O44" s="208"/>
      <c r="P44" s="209"/>
      <c r="Q44" s="53"/>
      <c r="R44" s="210" t="s">
        <v>198</v>
      </c>
    </row>
    <row r="45" spans="1:19" s="217" customFormat="1" ht="51.75" hidden="1" x14ac:dyDescent="0.25">
      <c r="A45" s="54"/>
      <c r="B45" s="594" t="s">
        <v>199</v>
      </c>
      <c r="C45" s="594" t="s">
        <v>200</v>
      </c>
      <c r="D45" s="594" t="s">
        <v>201</v>
      </c>
      <c r="E45" s="594" t="s">
        <v>202</v>
      </c>
      <c r="F45" s="594" t="s">
        <v>203</v>
      </c>
      <c r="G45" s="594" t="s">
        <v>204</v>
      </c>
      <c r="H45" s="594" t="s">
        <v>205</v>
      </c>
      <c r="I45" s="594"/>
      <c r="J45" s="594" t="s">
        <v>206</v>
      </c>
      <c r="K45" s="594" t="s">
        <v>207</v>
      </c>
      <c r="L45" s="594" t="s">
        <v>208</v>
      </c>
      <c r="M45" s="594" t="s">
        <v>209</v>
      </c>
      <c r="N45" s="594" t="s">
        <v>210</v>
      </c>
      <c r="O45" s="594" t="s">
        <v>211</v>
      </c>
      <c r="P45" s="594" t="s">
        <v>130</v>
      </c>
      <c r="Q45" s="594"/>
      <c r="R45" s="594" t="s">
        <v>212</v>
      </c>
    </row>
    <row r="46" spans="1:19" s="217" customFormat="1" hidden="1" x14ac:dyDescent="0.25">
      <c r="A46" s="54"/>
      <c r="B46" s="54"/>
      <c r="C46" s="54"/>
      <c r="D46" s="54"/>
      <c r="E46" s="54"/>
      <c r="F46" s="54"/>
      <c r="G46" s="54"/>
      <c r="H46" s="55"/>
      <c r="I46" s="54"/>
      <c r="J46" s="54"/>
      <c r="K46" s="54"/>
      <c r="L46" s="54"/>
      <c r="M46" s="54"/>
      <c r="N46" s="54"/>
      <c r="O46" s="54"/>
      <c r="P46" s="54"/>
      <c r="Q46" s="54"/>
      <c r="R46" s="55"/>
    </row>
    <row r="47" spans="1:19" hidden="1" x14ac:dyDescent="0.25">
      <c r="A47" s="56" t="s">
        <v>213</v>
      </c>
      <c r="B47" s="57">
        <v>1643.2</v>
      </c>
      <c r="C47" s="57">
        <f>539.4+0.3</f>
        <v>539.69999999999993</v>
      </c>
      <c r="D47" s="57"/>
      <c r="E47" s="57">
        <v>1</v>
      </c>
      <c r="F47" s="57"/>
      <c r="G47" s="57"/>
      <c r="H47" s="57">
        <f>SUM(B47:F47)</f>
        <v>2183.9</v>
      </c>
      <c r="I47" s="54"/>
      <c r="J47" s="57">
        <f>873.2*J73/(SUM($J$73:$P$73))</f>
        <v>12.252366863796716</v>
      </c>
      <c r="K47" s="57">
        <f t="shared" ref="K47:P47" si="6">873.2*K73/(SUM($J$73:$P$73))</f>
        <v>16.788694791908352</v>
      </c>
      <c r="L47" s="57">
        <f t="shared" si="6"/>
        <v>648.6893143750948</v>
      </c>
      <c r="M47" s="57">
        <f t="shared" si="6"/>
        <v>25.358559545559402</v>
      </c>
      <c r="N47" s="57">
        <f>873.2*N73/(SUM($J$73:$P$73))</f>
        <v>13.673766053012308</v>
      </c>
      <c r="O47" s="57">
        <f t="shared" si="6"/>
        <v>121.72319292361789</v>
      </c>
      <c r="P47" s="57">
        <f t="shared" si="6"/>
        <v>34.714105447010574</v>
      </c>
      <c r="Q47" s="54"/>
      <c r="R47" s="58">
        <f>SUM(J47:P47)+H47</f>
        <v>3057.1000000000004</v>
      </c>
    </row>
    <row r="48" spans="1:19" hidden="1" x14ac:dyDescent="0.25">
      <c r="A48" s="56"/>
      <c r="B48" s="57"/>
      <c r="C48" s="57"/>
      <c r="D48" s="57"/>
      <c r="E48" s="57"/>
      <c r="F48" s="57"/>
      <c r="G48" s="57"/>
      <c r="H48" s="57"/>
      <c r="I48" s="54"/>
      <c r="J48" s="57"/>
      <c r="K48" s="57"/>
      <c r="L48" s="57"/>
      <c r="M48" s="57"/>
      <c r="N48" s="57"/>
      <c r="O48" s="57"/>
      <c r="P48" s="57"/>
      <c r="Q48" s="54"/>
      <c r="R48" s="58"/>
    </row>
    <row r="49" spans="1:18" hidden="1" x14ac:dyDescent="0.25">
      <c r="A49" s="59" t="s">
        <v>214</v>
      </c>
      <c r="B49" s="57">
        <v>54354.6</v>
      </c>
      <c r="C49" s="57">
        <v>20572</v>
      </c>
      <c r="D49" s="57">
        <v>0</v>
      </c>
      <c r="E49" s="57">
        <v>0</v>
      </c>
      <c r="F49" s="57">
        <v>0</v>
      </c>
      <c r="G49" s="57"/>
      <c r="H49" s="57">
        <f>SUM(B49:F49)</f>
        <v>74926.600000000006</v>
      </c>
      <c r="I49" s="57"/>
      <c r="J49" s="57">
        <v>1500</v>
      </c>
      <c r="K49" s="57">
        <v>722.5</v>
      </c>
      <c r="L49" s="57">
        <f>15282.3+4072.9</f>
        <v>19355.2</v>
      </c>
      <c r="M49" s="57">
        <v>0</v>
      </c>
      <c r="N49" s="57">
        <v>0</v>
      </c>
      <c r="O49" s="57">
        <f>8801.9</f>
        <v>8801.9</v>
      </c>
      <c r="P49" s="57">
        <f>492.6+200</f>
        <v>692.6</v>
      </c>
      <c r="Q49" s="57"/>
      <c r="R49" s="57">
        <f>H49+SUM(J49:P49)</f>
        <v>105998.8</v>
      </c>
    </row>
    <row r="50" spans="1:18" hidden="1" x14ac:dyDescent="0.25">
      <c r="A50" s="59" t="s">
        <v>215</v>
      </c>
      <c r="B50" s="57">
        <v>38077</v>
      </c>
      <c r="C50" s="57">
        <v>31000</v>
      </c>
      <c r="D50" s="57">
        <v>0</v>
      </c>
      <c r="E50" s="57">
        <v>0</v>
      </c>
      <c r="F50" s="57">
        <f>207.1</f>
        <v>207.1</v>
      </c>
      <c r="G50" s="57">
        <v>0</v>
      </c>
      <c r="H50" s="57">
        <f>SUM(B50:G50)</f>
        <v>69284.100000000006</v>
      </c>
      <c r="I50" s="57"/>
      <c r="J50" s="57">
        <v>3965.9</v>
      </c>
      <c r="K50" s="57">
        <v>0</v>
      </c>
      <c r="L50" s="57">
        <f>9673.8+975.6-2688.039-207.1</f>
        <v>7754.2609999999986</v>
      </c>
      <c r="M50" s="57">
        <v>5463.2</v>
      </c>
      <c r="N50" s="57">
        <v>0</v>
      </c>
      <c r="O50" s="57">
        <v>4500</v>
      </c>
      <c r="P50" s="57">
        <v>0</v>
      </c>
      <c r="Q50" s="57"/>
      <c r="R50" s="57">
        <f>H50+SUM(J50:P50)</f>
        <v>90967.46100000001</v>
      </c>
    </row>
    <row r="51" spans="1:18" hidden="1" x14ac:dyDescent="0.25">
      <c r="A51" s="59" t="s">
        <v>216</v>
      </c>
      <c r="B51" s="57">
        <v>1298</v>
      </c>
      <c r="C51" s="57">
        <v>1322</v>
      </c>
      <c r="D51" s="57">
        <v>0</v>
      </c>
      <c r="E51" s="57">
        <v>0</v>
      </c>
      <c r="F51" s="57">
        <v>0</v>
      </c>
      <c r="G51" s="57"/>
      <c r="H51" s="57">
        <f>SUM(B51:F51)</f>
        <v>2620</v>
      </c>
      <c r="I51" s="57"/>
      <c r="J51" s="57">
        <v>0</v>
      </c>
      <c r="K51" s="57">
        <v>0</v>
      </c>
      <c r="L51" s="57">
        <f>372+47.3</f>
        <v>419.3</v>
      </c>
      <c r="M51" s="57">
        <v>0</v>
      </c>
      <c r="N51" s="57">
        <v>0</v>
      </c>
      <c r="O51" s="57">
        <v>0</v>
      </c>
      <c r="P51" s="57">
        <v>0</v>
      </c>
      <c r="Q51" s="57"/>
      <c r="R51" s="57">
        <f>-L51+C51+B51</f>
        <v>2200.6999999999998</v>
      </c>
    </row>
    <row r="52" spans="1:18" hidden="1" x14ac:dyDescent="0.25">
      <c r="A52" s="59" t="s">
        <v>217</v>
      </c>
      <c r="B52" s="57">
        <v>0</v>
      </c>
      <c r="C52" s="57"/>
      <c r="D52" s="57"/>
      <c r="E52" s="57"/>
      <c r="F52" s="57"/>
      <c r="G52" s="57">
        <v>3770</v>
      </c>
      <c r="H52" s="57">
        <f>SUM(B52:G52)</f>
        <v>3770</v>
      </c>
      <c r="I52" s="57"/>
      <c r="J52" s="57"/>
      <c r="K52" s="57"/>
      <c r="L52" s="57"/>
      <c r="M52" s="57"/>
      <c r="N52" s="57"/>
      <c r="O52" s="57"/>
      <c r="P52" s="57"/>
      <c r="Q52" s="57"/>
      <c r="R52" s="57">
        <f>B52</f>
        <v>0</v>
      </c>
    </row>
    <row r="53" spans="1:18" hidden="1" x14ac:dyDescent="0.25">
      <c r="A53" s="60" t="s">
        <v>218</v>
      </c>
      <c r="B53" s="57">
        <f>R53-SUM(J53:P53)-SUM(C53:F53)</f>
        <v>1707</v>
      </c>
      <c r="C53" s="57">
        <v>0</v>
      </c>
      <c r="D53" s="57">
        <v>0</v>
      </c>
      <c r="E53" s="57">
        <v>0</v>
      </c>
      <c r="F53" s="57">
        <v>0</v>
      </c>
      <c r="G53" s="57"/>
      <c r="H53" s="57">
        <f t="shared" ref="H53:H71" si="7">SUM(B53:F53)</f>
        <v>1707</v>
      </c>
      <c r="I53" s="57"/>
      <c r="J53" s="57">
        <v>0</v>
      </c>
      <c r="K53" s="57">
        <v>0</v>
      </c>
      <c r="L53" s="57">
        <v>0</v>
      </c>
      <c r="M53" s="57">
        <v>0</v>
      </c>
      <c r="N53" s="57">
        <v>0</v>
      </c>
      <c r="O53" s="57">
        <v>0</v>
      </c>
      <c r="P53" s="57">
        <v>0</v>
      </c>
      <c r="Q53" s="57">
        <v>0</v>
      </c>
      <c r="R53" s="57">
        <v>1707</v>
      </c>
    </row>
    <row r="54" spans="1:18" hidden="1" x14ac:dyDescent="0.25">
      <c r="A54" s="60" t="s">
        <v>219</v>
      </c>
      <c r="B54" s="57">
        <v>2178.6999999999998</v>
      </c>
      <c r="C54" s="57">
        <v>2791.3</v>
      </c>
      <c r="D54" s="57">
        <v>0</v>
      </c>
      <c r="E54" s="57">
        <v>0</v>
      </c>
      <c r="F54" s="57">
        <v>0</v>
      </c>
      <c r="G54" s="57"/>
      <c r="H54" s="57">
        <f t="shared" si="7"/>
        <v>4970</v>
      </c>
      <c r="I54" s="57"/>
      <c r="J54" s="57">
        <v>0</v>
      </c>
      <c r="K54" s="57">
        <v>0</v>
      </c>
      <c r="L54" s="57">
        <f>883.5+127.2</f>
        <v>1010.7</v>
      </c>
      <c r="M54" s="57">
        <v>0</v>
      </c>
      <c r="N54" s="57">
        <v>0</v>
      </c>
      <c r="O54" s="57">
        <v>0</v>
      </c>
      <c r="P54" s="57">
        <v>0</v>
      </c>
      <c r="Q54" s="57"/>
      <c r="R54" s="57">
        <f>L54+H54</f>
        <v>5980.7</v>
      </c>
    </row>
    <row r="55" spans="1:18" hidden="1" x14ac:dyDescent="0.25">
      <c r="A55" s="60" t="s">
        <v>220</v>
      </c>
      <c r="B55" s="57">
        <v>497.5</v>
      </c>
      <c r="C55" s="57"/>
      <c r="D55" s="57"/>
      <c r="E55" s="57"/>
      <c r="F55" s="57"/>
      <c r="G55" s="57"/>
      <c r="H55" s="57">
        <f t="shared" si="7"/>
        <v>497.5</v>
      </c>
      <c r="I55" s="57"/>
      <c r="J55" s="57"/>
      <c r="K55" s="57"/>
      <c r="L55" s="57">
        <v>96.7</v>
      </c>
      <c r="M55" s="57"/>
      <c r="N55" s="57"/>
      <c r="O55" s="57"/>
      <c r="P55" s="57"/>
      <c r="Q55" s="57"/>
      <c r="R55" s="57">
        <f>594.2</f>
        <v>594.20000000000005</v>
      </c>
    </row>
    <row r="56" spans="1:18" hidden="1" x14ac:dyDescent="0.25">
      <c r="A56" s="60" t="s">
        <v>221</v>
      </c>
      <c r="B56" s="57">
        <v>1328.5</v>
      </c>
      <c r="C56" s="57">
        <v>558</v>
      </c>
      <c r="D56" s="57">
        <v>0</v>
      </c>
      <c r="E56" s="57">
        <v>0</v>
      </c>
      <c r="F56" s="57">
        <v>0</v>
      </c>
      <c r="G56" s="57"/>
      <c r="H56" s="57">
        <f t="shared" si="7"/>
        <v>1886.5</v>
      </c>
      <c r="I56" s="57"/>
      <c r="J56" s="57">
        <v>0</v>
      </c>
      <c r="K56" s="57">
        <v>0</v>
      </c>
      <c r="L56" s="57">
        <f>R56-P56-C56-B56</f>
        <v>442.80000000000018</v>
      </c>
      <c r="M56" s="57">
        <v>0</v>
      </c>
      <c r="N56" s="57">
        <v>0</v>
      </c>
      <c r="O56" s="57">
        <v>0</v>
      </c>
      <c r="P56" s="57">
        <v>150</v>
      </c>
      <c r="Q56" s="57">
        <v>0</v>
      </c>
      <c r="R56" s="57">
        <v>2479.3000000000002</v>
      </c>
    </row>
    <row r="57" spans="1:18" hidden="1" x14ac:dyDescent="0.25">
      <c r="A57" s="60" t="s">
        <v>222</v>
      </c>
      <c r="B57" s="57">
        <f>R57-SUM(J57:P57)-SUM(C57:F57)</f>
        <v>155.9</v>
      </c>
      <c r="C57" s="57">
        <v>0</v>
      </c>
      <c r="D57" s="57">
        <v>0</v>
      </c>
      <c r="E57" s="57">
        <v>0</v>
      </c>
      <c r="F57" s="57">
        <v>0</v>
      </c>
      <c r="G57" s="57"/>
      <c r="H57" s="57">
        <f t="shared" si="7"/>
        <v>155.9</v>
      </c>
      <c r="I57" s="57"/>
      <c r="J57" s="57">
        <v>0</v>
      </c>
      <c r="K57" s="57">
        <v>0</v>
      </c>
      <c r="L57" s="57">
        <v>0</v>
      </c>
      <c r="M57" s="57">
        <v>0</v>
      </c>
      <c r="N57" s="57">
        <v>0</v>
      </c>
      <c r="O57" s="57">
        <v>0</v>
      </c>
      <c r="P57" s="57">
        <v>0</v>
      </c>
      <c r="Q57" s="57">
        <v>0</v>
      </c>
      <c r="R57" s="57">
        <v>155.9</v>
      </c>
    </row>
    <row r="58" spans="1:18" hidden="1" x14ac:dyDescent="0.25">
      <c r="A58" s="60" t="s">
        <v>223</v>
      </c>
      <c r="B58" s="57">
        <v>9531</v>
      </c>
      <c r="C58" s="57">
        <v>0</v>
      </c>
      <c r="D58" s="57">
        <v>0</v>
      </c>
      <c r="E58" s="57">
        <v>0</v>
      </c>
      <c r="F58" s="57">
        <v>0</v>
      </c>
      <c r="G58" s="57"/>
      <c r="H58" s="57">
        <f t="shared" si="7"/>
        <v>9531</v>
      </c>
      <c r="I58" s="57"/>
      <c r="J58" s="57">
        <v>0</v>
      </c>
      <c r="K58" s="57">
        <v>0</v>
      </c>
      <c r="L58" s="57">
        <v>102</v>
      </c>
      <c r="M58" s="57">
        <v>0</v>
      </c>
      <c r="N58" s="57">
        <v>0</v>
      </c>
      <c r="O58" s="57">
        <v>0</v>
      </c>
      <c r="P58" s="57">
        <v>0</v>
      </c>
      <c r="Q58" s="57"/>
      <c r="R58" s="57">
        <v>9633</v>
      </c>
    </row>
    <row r="59" spans="1:18" hidden="1" x14ac:dyDescent="0.25">
      <c r="A59" s="60" t="s">
        <v>224</v>
      </c>
      <c r="B59" s="57">
        <f>R59-SUM(J59:P59)-SUM(C59:F59)</f>
        <v>150</v>
      </c>
      <c r="C59" s="57">
        <v>0</v>
      </c>
      <c r="D59" s="57">
        <v>0</v>
      </c>
      <c r="E59" s="57">
        <v>0</v>
      </c>
      <c r="F59" s="57">
        <v>0</v>
      </c>
      <c r="G59" s="57"/>
      <c r="H59" s="57">
        <f t="shared" si="7"/>
        <v>150</v>
      </c>
      <c r="I59" s="57"/>
      <c r="J59" s="57"/>
      <c r="K59" s="57"/>
      <c r="L59" s="57">
        <v>9000</v>
      </c>
      <c r="M59" s="57"/>
      <c r="N59" s="57"/>
      <c r="O59" s="57"/>
      <c r="P59" s="57"/>
      <c r="Q59" s="57"/>
      <c r="R59" s="57">
        <v>9150</v>
      </c>
    </row>
    <row r="60" spans="1:18" hidden="1" x14ac:dyDescent="0.25">
      <c r="A60" s="60" t="s">
        <v>225</v>
      </c>
      <c r="B60" s="57">
        <v>84790.27</v>
      </c>
      <c r="C60" s="57">
        <v>22445.7</v>
      </c>
      <c r="D60" s="57"/>
      <c r="E60" s="57"/>
      <c r="F60" s="57"/>
      <c r="G60" s="57"/>
      <c r="H60" s="57">
        <f>SUM(B60:F60)</f>
        <v>107235.97</v>
      </c>
      <c r="I60" s="57"/>
      <c r="J60" s="57"/>
      <c r="K60" s="57">
        <v>1484.2</v>
      </c>
      <c r="L60" s="57">
        <f>R60-H60-K60-P60</f>
        <v>155981.44999999998</v>
      </c>
      <c r="M60" s="57"/>
      <c r="N60" s="57"/>
      <c r="O60" s="57"/>
      <c r="P60" s="57">
        <v>3800</v>
      </c>
      <c r="Q60" s="57"/>
      <c r="R60" s="57">
        <v>268501.62</v>
      </c>
    </row>
    <row r="61" spans="1:18" hidden="1" x14ac:dyDescent="0.25">
      <c r="A61" s="60" t="s">
        <v>226</v>
      </c>
      <c r="B61" s="57">
        <v>10573.9</v>
      </c>
      <c r="C61" s="57">
        <f>R61-B61</f>
        <v>1725.8999999999996</v>
      </c>
      <c r="D61" s="57"/>
      <c r="E61" s="57"/>
      <c r="F61" s="57"/>
      <c r="G61" s="57"/>
      <c r="H61" s="57">
        <f t="shared" si="7"/>
        <v>12299.8</v>
      </c>
      <c r="I61" s="57"/>
      <c r="J61" s="57"/>
      <c r="K61" s="57"/>
      <c r="L61" s="57"/>
      <c r="M61" s="57"/>
      <c r="N61" s="57"/>
      <c r="O61" s="57"/>
      <c r="P61" s="57"/>
      <c r="Q61" s="57"/>
      <c r="R61" s="57">
        <v>12299.8</v>
      </c>
    </row>
    <row r="62" spans="1:18" hidden="1" x14ac:dyDescent="0.25">
      <c r="A62" s="60" t="s">
        <v>227</v>
      </c>
      <c r="B62" s="57">
        <v>2969.3</v>
      </c>
      <c r="C62" s="57"/>
      <c r="D62" s="57"/>
      <c r="E62" s="57"/>
      <c r="F62" s="57"/>
      <c r="G62" s="57"/>
      <c r="H62" s="57">
        <f t="shared" si="7"/>
        <v>2969.3</v>
      </c>
      <c r="I62" s="57"/>
      <c r="J62" s="57"/>
      <c r="K62" s="57"/>
      <c r="L62" s="57"/>
      <c r="M62" s="57"/>
      <c r="N62" s="57"/>
      <c r="O62" s="57"/>
      <c r="P62" s="57">
        <f>R62-H62</f>
        <v>1169.8999999999996</v>
      </c>
      <c r="Q62" s="57"/>
      <c r="R62" s="57">
        <v>4139.2</v>
      </c>
    </row>
    <row r="63" spans="1:18" hidden="1" x14ac:dyDescent="0.25">
      <c r="A63" s="61" t="s">
        <v>228</v>
      </c>
      <c r="B63" s="57">
        <f>R63-SUM(J63:P63)-SUM(C63:F63)</f>
        <v>2000</v>
      </c>
      <c r="C63" s="57"/>
      <c r="D63" s="57"/>
      <c r="E63" s="57"/>
      <c r="F63" s="57"/>
      <c r="G63" s="57"/>
      <c r="H63" s="57">
        <f t="shared" si="7"/>
        <v>2000</v>
      </c>
      <c r="I63" s="57"/>
      <c r="J63" s="57"/>
      <c r="K63" s="57"/>
      <c r="L63" s="57"/>
      <c r="M63" s="57"/>
      <c r="N63" s="57"/>
      <c r="O63" s="57"/>
      <c r="P63" s="57"/>
      <c r="Q63" s="57"/>
      <c r="R63" s="57">
        <v>2000</v>
      </c>
    </row>
    <row r="64" spans="1:18" hidden="1" x14ac:dyDescent="0.25">
      <c r="A64" s="60" t="s">
        <v>229</v>
      </c>
      <c r="B64" s="57">
        <v>36028</v>
      </c>
      <c r="C64" s="57">
        <v>21423</v>
      </c>
      <c r="D64" s="57"/>
      <c r="E64" s="57"/>
      <c r="F64" s="57"/>
      <c r="G64" s="57"/>
      <c r="H64" s="57">
        <f t="shared" si="7"/>
        <v>57451</v>
      </c>
      <c r="I64" s="57"/>
      <c r="J64" s="57"/>
      <c r="K64" s="57"/>
      <c r="L64" s="57">
        <f>R64-M64-H64</f>
        <v>27687.300000000003</v>
      </c>
      <c r="M64" s="57">
        <v>5849.5</v>
      </c>
      <c r="N64" s="57"/>
      <c r="O64" s="57"/>
      <c r="P64" s="57"/>
      <c r="Q64" s="57"/>
      <c r="R64" s="57">
        <v>90987.8</v>
      </c>
    </row>
    <row r="65" spans="1:18" hidden="1" x14ac:dyDescent="0.25">
      <c r="A65" s="60" t="s">
        <v>230</v>
      </c>
      <c r="B65" s="57">
        <v>23187.5</v>
      </c>
      <c r="C65" s="57">
        <f>2574.8+4398.3</f>
        <v>6973.1</v>
      </c>
      <c r="D65" s="57"/>
      <c r="E65" s="57"/>
      <c r="F65" s="57"/>
      <c r="G65" s="57"/>
      <c r="H65" s="57">
        <f t="shared" si="7"/>
        <v>30160.6</v>
      </c>
      <c r="I65" s="57"/>
      <c r="J65" s="57"/>
      <c r="K65" s="57"/>
      <c r="L65" s="57">
        <f>R65-H65</f>
        <v>22434.9</v>
      </c>
      <c r="M65" s="57">
        <v>0</v>
      </c>
      <c r="N65" s="57"/>
      <c r="O65" s="57"/>
      <c r="P65" s="57"/>
      <c r="Q65" s="57"/>
      <c r="R65" s="57">
        <v>52595.5</v>
      </c>
    </row>
    <row r="66" spans="1:18" hidden="1" x14ac:dyDescent="0.25">
      <c r="A66" s="61" t="s">
        <v>231</v>
      </c>
      <c r="B66" s="57">
        <f>R66-SUM(J66:P66)-SUM(C66:F66)</f>
        <v>19980.8</v>
      </c>
      <c r="C66" s="57"/>
      <c r="D66" s="57"/>
      <c r="E66" s="57"/>
      <c r="F66" s="57"/>
      <c r="G66" s="57"/>
      <c r="H66" s="57">
        <f t="shared" si="7"/>
        <v>19980.8</v>
      </c>
      <c r="I66" s="57"/>
      <c r="J66" s="57"/>
      <c r="K66" s="57"/>
      <c r="L66" s="57">
        <v>12772.8</v>
      </c>
      <c r="M66" s="57"/>
      <c r="N66" s="57"/>
      <c r="O66" s="57"/>
      <c r="P66" s="57"/>
      <c r="Q66" s="57"/>
      <c r="R66" s="57">
        <v>32753.599999999999</v>
      </c>
    </row>
    <row r="67" spans="1:18" hidden="1" x14ac:dyDescent="0.25">
      <c r="A67" s="61" t="s">
        <v>232</v>
      </c>
      <c r="B67" s="57">
        <v>36952.400000000001</v>
      </c>
      <c r="C67" s="57">
        <f>46340.1</f>
        <v>46340.1</v>
      </c>
      <c r="D67" s="57"/>
      <c r="E67" s="57"/>
      <c r="F67" s="57"/>
      <c r="G67" s="57"/>
      <c r="H67" s="57">
        <f t="shared" si="7"/>
        <v>83292.5</v>
      </c>
      <c r="I67" s="57"/>
      <c r="J67" s="57"/>
      <c r="K67" s="57">
        <v>0</v>
      </c>
      <c r="L67" s="57">
        <f>R67-H67-P67-O67</f>
        <v>10755</v>
      </c>
      <c r="M67" s="57"/>
      <c r="N67" s="57"/>
      <c r="O67" s="57">
        <v>41000</v>
      </c>
      <c r="P67" s="57">
        <f>3100+1525.5</f>
        <v>4625.5</v>
      </c>
      <c r="Q67" s="57"/>
      <c r="R67" s="62">
        <v>139673</v>
      </c>
    </row>
    <row r="68" spans="1:18" hidden="1" x14ac:dyDescent="0.25">
      <c r="A68" s="60" t="s">
        <v>233</v>
      </c>
      <c r="B68" s="57">
        <v>15794</v>
      </c>
      <c r="C68" s="57">
        <v>5911.2</v>
      </c>
      <c r="D68" s="57"/>
      <c r="E68" s="57">
        <v>1000</v>
      </c>
      <c r="F68" s="57"/>
      <c r="G68" s="57"/>
      <c r="H68" s="57">
        <f t="shared" si="7"/>
        <v>22705.200000000001</v>
      </c>
      <c r="I68" s="57"/>
      <c r="J68" s="57"/>
      <c r="K68" s="57">
        <f>R68-H68-L68</f>
        <v>5282.8999999999978</v>
      </c>
      <c r="L68" s="57">
        <v>1000</v>
      </c>
      <c r="M68" s="57"/>
      <c r="N68" s="57"/>
      <c r="O68" s="57"/>
      <c r="P68" s="57"/>
      <c r="Q68" s="57"/>
      <c r="R68" s="57">
        <v>28988.1</v>
      </c>
    </row>
    <row r="69" spans="1:18" hidden="1" x14ac:dyDescent="0.25">
      <c r="A69" s="60" t="s">
        <v>234</v>
      </c>
      <c r="B69" s="57">
        <v>4000</v>
      </c>
      <c r="C69" s="57"/>
      <c r="D69" s="57"/>
      <c r="E69" s="57"/>
      <c r="F69" s="57"/>
      <c r="G69" s="57"/>
      <c r="H69" s="57">
        <f t="shared" si="7"/>
        <v>4000</v>
      </c>
      <c r="I69" s="57"/>
      <c r="J69" s="57"/>
      <c r="K69" s="57"/>
      <c r="L69" s="57"/>
      <c r="M69" s="57"/>
      <c r="N69" s="57">
        <v>6100</v>
      </c>
      <c r="O69" s="57"/>
      <c r="P69" s="57">
        <f>11148.3-N69</f>
        <v>5048.2999999999993</v>
      </c>
      <c r="Q69" s="57"/>
      <c r="R69" s="57">
        <f>H69+SUM(J69:P69)</f>
        <v>15148.3</v>
      </c>
    </row>
    <row r="70" spans="1:18" hidden="1" x14ac:dyDescent="0.25">
      <c r="A70" s="63" t="s">
        <v>235</v>
      </c>
      <c r="B70" s="57">
        <v>7000</v>
      </c>
      <c r="C70" s="57"/>
      <c r="D70" s="57">
        <v>27000</v>
      </c>
      <c r="E70" s="57"/>
      <c r="F70" s="57"/>
      <c r="G70" s="57"/>
      <c r="H70" s="57">
        <f t="shared" si="7"/>
        <v>34000</v>
      </c>
      <c r="I70" s="57"/>
      <c r="J70" s="57"/>
      <c r="K70" s="57"/>
      <c r="L70" s="57">
        <v>14159.4</v>
      </c>
      <c r="M70" s="57"/>
      <c r="N70" s="57"/>
      <c r="O70" s="57"/>
      <c r="P70" s="57"/>
      <c r="Q70" s="57"/>
      <c r="R70" s="57">
        <f>48159.4-2000</f>
        <v>46159.4</v>
      </c>
    </row>
    <row r="71" spans="1:18" hidden="1" x14ac:dyDescent="0.25">
      <c r="A71" s="53" t="s">
        <v>236</v>
      </c>
      <c r="B71" s="57">
        <v>19108</v>
      </c>
      <c r="C71" s="57">
        <v>0</v>
      </c>
      <c r="D71" s="57"/>
      <c r="E71" s="57"/>
      <c r="F71" s="57"/>
      <c r="G71" s="57"/>
      <c r="H71" s="57">
        <f t="shared" si="7"/>
        <v>19108</v>
      </c>
      <c r="I71" s="57"/>
      <c r="J71" s="57"/>
      <c r="K71" s="57"/>
      <c r="L71" s="57">
        <f>R71-P71-M71-C71-B71</f>
        <v>6414.7999999999993</v>
      </c>
      <c r="M71" s="62">
        <v>0</v>
      </c>
      <c r="N71" s="57"/>
      <c r="O71" s="57"/>
      <c r="P71" s="57">
        <v>0</v>
      </c>
      <c r="Q71" s="57"/>
      <c r="R71" s="57">
        <v>25522.799999999999</v>
      </c>
    </row>
    <row r="72" spans="1:18" hidden="1" x14ac:dyDescent="0.25">
      <c r="A72" s="48"/>
      <c r="B72" s="58"/>
      <c r="C72" s="58"/>
      <c r="D72" s="58"/>
      <c r="E72" s="58"/>
      <c r="F72" s="58"/>
      <c r="G72" s="58"/>
      <c r="H72" s="58"/>
      <c r="I72" s="58"/>
      <c r="J72" s="58"/>
      <c r="K72" s="58"/>
      <c r="L72" s="58"/>
      <c r="M72" s="58"/>
      <c r="N72" s="58"/>
      <c r="O72" s="58"/>
      <c r="P72" s="58"/>
      <c r="Q72" s="58"/>
      <c r="R72" s="58"/>
    </row>
    <row r="73" spans="1:18" ht="15.75" hidden="1" thickBot="1" x14ac:dyDescent="0.3">
      <c r="A73" s="48" t="s">
        <v>237</v>
      </c>
      <c r="B73" s="273">
        <f t="shared" ref="B73:H73" si="8">SUM(B49:B71)</f>
        <v>371662.37</v>
      </c>
      <c r="C73" s="273">
        <f t="shared" si="8"/>
        <v>161062.30000000002</v>
      </c>
      <c r="D73" s="274">
        <f t="shared" si="8"/>
        <v>27000</v>
      </c>
      <c r="E73" s="274">
        <f t="shared" si="8"/>
        <v>1000</v>
      </c>
      <c r="F73" s="274">
        <f t="shared" si="8"/>
        <v>207.1</v>
      </c>
      <c r="G73" s="274">
        <f t="shared" si="8"/>
        <v>3770</v>
      </c>
      <c r="H73" s="274">
        <f t="shared" si="8"/>
        <v>564701.77</v>
      </c>
      <c r="I73" s="58"/>
      <c r="J73" s="274">
        <f t="shared" ref="J73:P73" si="9">SUM(J49:J71)</f>
        <v>5465.9</v>
      </c>
      <c r="K73" s="274">
        <f t="shared" si="9"/>
        <v>7489.5999999999976</v>
      </c>
      <c r="L73" s="274">
        <f t="shared" si="9"/>
        <v>289386.61099999998</v>
      </c>
      <c r="M73" s="274">
        <f t="shared" si="9"/>
        <v>11312.7</v>
      </c>
      <c r="N73" s="274">
        <f t="shared" si="9"/>
        <v>6100</v>
      </c>
      <c r="O73" s="274">
        <f t="shared" si="9"/>
        <v>54301.9</v>
      </c>
      <c r="P73" s="274">
        <f t="shared" si="9"/>
        <v>15486.3</v>
      </c>
      <c r="Q73" s="58"/>
      <c r="R73" s="275">
        <f>SUM(J73:P73)+H73</f>
        <v>954244.78099999996</v>
      </c>
    </row>
    <row r="74" spans="1:18" ht="15.75" hidden="1" thickTop="1" x14ac:dyDescent="0.25">
      <c r="A74" s="48"/>
      <c r="B74" s="58"/>
      <c r="C74" s="58"/>
      <c r="D74" s="58"/>
      <c r="E74" s="58"/>
      <c r="F74" s="58"/>
      <c r="G74" s="58"/>
      <c r="H74" s="58"/>
      <c r="I74" s="58"/>
      <c r="J74" s="58"/>
      <c r="K74" s="58"/>
      <c r="L74" s="58"/>
      <c r="M74" s="58"/>
      <c r="N74" s="58"/>
      <c r="O74" s="58"/>
      <c r="P74" s="58"/>
      <c r="Q74" s="58"/>
      <c r="R74" s="58"/>
    </row>
    <row r="75" spans="1:18" hidden="1" x14ac:dyDescent="0.25">
      <c r="A75" s="64" t="s">
        <v>238</v>
      </c>
      <c r="B75" s="64">
        <f t="shared" ref="B75:H75" si="10">+B73/$R73</f>
        <v>0.38948326194722988</v>
      </c>
      <c r="C75" s="64">
        <f t="shared" si="10"/>
        <v>0.16878509917676984</v>
      </c>
      <c r="D75" s="64">
        <f t="shared" si="10"/>
        <v>2.8294626847951292E-2</v>
      </c>
      <c r="E75" s="64">
        <f t="shared" si="10"/>
        <v>1.0479491425167146E-3</v>
      </c>
      <c r="F75" s="64">
        <f t="shared" si="10"/>
        <v>2.1703026741521158E-4</v>
      </c>
      <c r="G75" s="64">
        <f t="shared" si="10"/>
        <v>3.9507682672880141E-3</v>
      </c>
      <c r="H75" s="64">
        <f t="shared" si="10"/>
        <v>0.59177873564917094</v>
      </c>
      <c r="I75" s="64"/>
      <c r="J75" s="64">
        <f t="shared" ref="J75:P75" si="11">+J73/$R73</f>
        <v>5.7279852180821093E-3</v>
      </c>
      <c r="K75" s="64">
        <f t="shared" si="11"/>
        <v>7.8487198977931823E-3</v>
      </c>
      <c r="L75" s="64">
        <f t="shared" si="11"/>
        <v>0.30326245085326803</v>
      </c>
      <c r="M75" s="64">
        <f t="shared" si="11"/>
        <v>1.1855134264548838E-2</v>
      </c>
      <c r="N75" s="64">
        <f t="shared" si="11"/>
        <v>6.3924897693519583E-3</v>
      </c>
      <c r="O75" s="64">
        <f t="shared" si="11"/>
        <v>5.690562954202838E-2</v>
      </c>
      <c r="P75" s="64">
        <f t="shared" si="11"/>
        <v>1.6228854805756594E-2</v>
      </c>
      <c r="Q75" s="64"/>
      <c r="R75" s="64">
        <f>+R73/$R73</f>
        <v>1</v>
      </c>
    </row>
    <row r="76" spans="1:18" hidden="1" x14ac:dyDescent="0.25">
      <c r="A76" s="65"/>
      <c r="B76" s="66"/>
      <c r="C76" s="67"/>
      <c r="D76" s="67"/>
      <c r="E76" s="67"/>
      <c r="F76" s="67"/>
      <c r="G76" s="67"/>
      <c r="H76" s="68"/>
      <c r="I76" s="64"/>
      <c r="J76" s="67"/>
      <c r="K76" s="67"/>
      <c r="L76" s="67"/>
      <c r="M76" s="67"/>
      <c r="N76" s="67"/>
      <c r="O76" s="67"/>
      <c r="P76" s="67"/>
      <c r="Q76" s="64"/>
      <c r="R76" s="48"/>
    </row>
    <row r="77" spans="1:18" ht="15" hidden="1" customHeight="1" x14ac:dyDescent="0.25">
      <c r="A77" s="925" t="s">
        <v>239</v>
      </c>
      <c r="B77" s="925"/>
      <c r="C77" s="925"/>
      <c r="D77" s="925"/>
      <c r="E77" s="925"/>
      <c r="F77" s="925"/>
      <c r="G77" s="925"/>
      <c r="H77" s="925"/>
      <c r="I77" s="925"/>
      <c r="J77" s="925"/>
      <c r="K77" s="925"/>
      <c r="L77" s="925"/>
      <c r="M77" s="925"/>
      <c r="N77" s="925"/>
      <c r="O77" s="925"/>
      <c r="P77" s="925"/>
      <c r="Q77" s="925"/>
      <c r="R77" s="925"/>
    </row>
    <row r="78" spans="1:18" x14ac:dyDescent="0.25">
      <c r="A78" s="925"/>
      <c r="B78" s="925"/>
      <c r="C78" s="925"/>
      <c r="D78" s="925"/>
      <c r="E78" s="925"/>
      <c r="F78" s="925"/>
      <c r="G78" s="925"/>
      <c r="H78" s="925"/>
      <c r="I78" s="925"/>
      <c r="J78" s="925"/>
      <c r="K78" s="925"/>
      <c r="L78" s="925"/>
      <c r="M78" s="925"/>
      <c r="N78" s="925"/>
      <c r="O78" s="925"/>
      <c r="P78" s="925"/>
      <c r="Q78" s="925"/>
      <c r="R78" s="925"/>
    </row>
    <row r="79" spans="1:18" x14ac:dyDescent="0.25">
      <c r="A79" s="992"/>
      <c r="B79" s="992"/>
      <c r="C79" s="992"/>
      <c r="D79" s="992"/>
      <c r="E79" s="992"/>
      <c r="F79" s="992"/>
      <c r="G79" s="992"/>
      <c r="H79" s="992"/>
      <c r="I79" s="992"/>
      <c r="J79" s="992"/>
      <c r="K79" s="992"/>
      <c r="L79" s="992"/>
      <c r="M79" s="992"/>
      <c r="N79" s="992"/>
      <c r="O79" s="992"/>
      <c r="P79" s="992"/>
      <c r="Q79" s="992"/>
      <c r="R79" s="992"/>
    </row>
  </sheetData>
  <sheetProtection algorithmName="SHA-512" hashValue="s6kak5ECDINi5vK/WFfmpR97e5qXHuBbkVtX22+yQCZjOjPGb7Ij5A1XFttFNUjrG+32MEmuMthGYIPP0hwT3w==" saltValue="H8gy6/DBrtldbUgfUocEzw==" spinCount="100000" sheet="1" objects="1" scenarios="1"/>
  <mergeCells count="3">
    <mergeCell ref="A2:R3"/>
    <mergeCell ref="A41:R42"/>
    <mergeCell ref="A39:H39"/>
  </mergeCells>
  <printOptions horizontalCentered="1"/>
  <pageMargins left="0.25" right="0.25" top="0.75" bottom="0.25" header="0.3" footer="0.3"/>
  <pageSetup scale="64" firstPageNumber="28" orientation="landscape" useFirstPageNumber="1" r:id="rId1"/>
  <headerFooter>
    <oddHeader>&amp;L&amp;8Semi-Annual Child Welfare Report&amp;C&amp;"-,Bold"&amp;14Arizona Department of Child Safety&amp;R&amp;8July 1, 2018 - December 31, 2018</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5"/>
  <sheetViews>
    <sheetView view="pageLayout" zoomScaleNormal="100" workbookViewId="0">
      <selection activeCell="A2" sqref="A2:I2"/>
    </sheetView>
  </sheetViews>
  <sheetFormatPr defaultRowHeight="15" x14ac:dyDescent="0.25"/>
  <cols>
    <col min="1" max="1" width="15.42578125" style="217" customWidth="1"/>
    <col min="2" max="2" width="9.140625" style="217" bestFit="1" customWidth="1"/>
    <col min="3" max="3" width="9.42578125" style="217" bestFit="1" customWidth="1"/>
    <col min="4" max="4" width="9.140625" style="217" bestFit="1" customWidth="1"/>
    <col min="5" max="5" width="9.42578125" style="217" bestFit="1" customWidth="1"/>
    <col min="6" max="6" width="9.140625" style="217" bestFit="1" customWidth="1"/>
    <col min="7" max="7" width="9.42578125" style="217" bestFit="1" customWidth="1"/>
    <col min="8" max="8" width="9.140625" style="217" bestFit="1" customWidth="1"/>
    <col min="9" max="9" width="9.42578125" style="217" bestFit="1" customWidth="1"/>
    <col min="10" max="16384" width="9.140625" style="217"/>
  </cols>
  <sheetData>
    <row r="1" spans="1:9" ht="15.75" thickBot="1" x14ac:dyDescent="0.3"/>
    <row r="2" spans="1:9" ht="21.75" thickBot="1" x14ac:dyDescent="0.4">
      <c r="A2" s="1150" t="s">
        <v>294</v>
      </c>
      <c r="B2" s="1151"/>
      <c r="C2" s="1151"/>
      <c r="D2" s="1151"/>
      <c r="E2" s="1151"/>
      <c r="F2" s="1151"/>
      <c r="G2" s="1151"/>
      <c r="H2" s="1151"/>
      <c r="I2" s="1152"/>
    </row>
    <row r="3" spans="1:9" ht="15.75" thickBot="1" x14ac:dyDescent="0.3">
      <c r="A3" s="1335" t="s">
        <v>525</v>
      </c>
      <c r="B3" s="1336"/>
      <c r="C3" s="1336"/>
      <c r="D3" s="1336"/>
      <c r="E3" s="1336"/>
      <c r="F3" s="1336"/>
      <c r="G3" s="1336"/>
      <c r="H3" s="1336"/>
      <c r="I3" s="1337"/>
    </row>
    <row r="4" spans="1:9" ht="30.95" customHeight="1" thickBot="1" x14ac:dyDescent="0.3">
      <c r="A4" s="660"/>
      <c r="B4" s="1376" t="s">
        <v>555</v>
      </c>
      <c r="C4" s="1377"/>
      <c r="D4" s="1377"/>
      <c r="E4" s="1377"/>
      <c r="F4" s="1377"/>
      <c r="G4" s="1377"/>
      <c r="H4" s="1377"/>
      <c r="I4" s="1378"/>
    </row>
    <row r="5" spans="1:9" ht="34.5" customHeight="1" thickBot="1" x14ac:dyDescent="0.3">
      <c r="A5" s="661"/>
      <c r="B5" s="611" t="s">
        <v>430</v>
      </c>
      <c r="C5" s="259" t="s">
        <v>431</v>
      </c>
      <c r="D5" s="259" t="s">
        <v>432</v>
      </c>
      <c r="E5" s="259" t="s">
        <v>250</v>
      </c>
      <c r="F5" s="259" t="s">
        <v>575</v>
      </c>
      <c r="G5" s="259" t="s">
        <v>433</v>
      </c>
      <c r="H5" s="259" t="s">
        <v>434</v>
      </c>
      <c r="I5" s="612" t="s">
        <v>435</v>
      </c>
    </row>
    <row r="6" spans="1:9" ht="38.25" customHeight="1" x14ac:dyDescent="0.25">
      <c r="A6" s="662" t="s">
        <v>298</v>
      </c>
      <c r="B6" s="674">
        <v>334</v>
      </c>
      <c r="C6" s="663">
        <v>347</v>
      </c>
      <c r="D6" s="663">
        <v>374</v>
      </c>
      <c r="E6" s="663">
        <v>331</v>
      </c>
      <c r="F6" s="663" t="s">
        <v>569</v>
      </c>
      <c r="G6" s="663"/>
      <c r="H6" s="663"/>
      <c r="I6" s="664"/>
    </row>
    <row r="7" spans="1:9" ht="38.25" customHeight="1" x14ac:dyDescent="0.25">
      <c r="A7" s="662" t="s">
        <v>295</v>
      </c>
      <c r="B7" s="675">
        <v>236</v>
      </c>
      <c r="C7" s="665">
        <v>261</v>
      </c>
      <c r="D7" s="665">
        <v>316</v>
      </c>
      <c r="E7" s="665">
        <v>288</v>
      </c>
      <c r="F7" s="665" t="s">
        <v>570</v>
      </c>
      <c r="G7" s="665"/>
      <c r="H7" s="665"/>
      <c r="I7" s="666"/>
    </row>
    <row r="8" spans="1:9" ht="38.25" customHeight="1" x14ac:dyDescent="0.25">
      <c r="A8" s="662" t="s">
        <v>296</v>
      </c>
      <c r="B8" s="675">
        <v>220</v>
      </c>
      <c r="C8" s="665">
        <v>229</v>
      </c>
      <c r="D8" s="665">
        <v>342</v>
      </c>
      <c r="E8" s="665">
        <v>340</v>
      </c>
      <c r="F8" s="665" t="s">
        <v>571</v>
      </c>
      <c r="G8" s="665"/>
      <c r="H8" s="665"/>
      <c r="I8" s="666"/>
    </row>
    <row r="9" spans="1:9" ht="38.25" customHeight="1" x14ac:dyDescent="0.25">
      <c r="A9" s="662" t="s">
        <v>297</v>
      </c>
      <c r="B9" s="675">
        <v>3</v>
      </c>
      <c r="C9" s="665">
        <v>5</v>
      </c>
      <c r="D9" s="665">
        <v>17</v>
      </c>
      <c r="E9" s="665">
        <v>4</v>
      </c>
      <c r="F9" s="665" t="s">
        <v>572</v>
      </c>
      <c r="G9" s="665"/>
      <c r="H9" s="665"/>
      <c r="I9" s="666"/>
    </row>
    <row r="10" spans="1:9" ht="38.25" customHeight="1" thickBot="1" x14ac:dyDescent="0.3">
      <c r="A10" s="667" t="s">
        <v>299</v>
      </c>
      <c r="B10" s="676">
        <v>347</v>
      </c>
      <c r="C10" s="668">
        <v>374</v>
      </c>
      <c r="D10" s="668">
        <v>331</v>
      </c>
      <c r="E10" s="668">
        <v>275</v>
      </c>
      <c r="F10" s="668" t="s">
        <v>573</v>
      </c>
      <c r="G10" s="668"/>
      <c r="H10" s="668"/>
      <c r="I10" s="669"/>
    </row>
    <row r="11" spans="1:9" ht="42.75" customHeight="1" thickBot="1" x14ac:dyDescent="0.3">
      <c r="A11" s="1391" t="s">
        <v>574</v>
      </c>
      <c r="B11" s="1391"/>
      <c r="C11" s="1391"/>
      <c r="D11" s="1391"/>
      <c r="E11" s="1391"/>
      <c r="F11" s="1391"/>
      <c r="G11" s="1391"/>
      <c r="H11" s="1391"/>
      <c r="I11" s="1391"/>
    </row>
    <row r="12" spans="1:9" ht="15.75" thickBot="1" x14ac:dyDescent="0.3">
      <c r="A12" s="1335" t="s">
        <v>526</v>
      </c>
      <c r="B12" s="1336"/>
      <c r="C12" s="1336"/>
      <c r="D12" s="1336"/>
      <c r="E12" s="1336"/>
      <c r="F12" s="1336"/>
      <c r="G12" s="1336"/>
      <c r="H12" s="1336"/>
      <c r="I12" s="1337"/>
    </row>
    <row r="13" spans="1:9" ht="30.95" customHeight="1" thickBot="1" x14ac:dyDescent="0.3">
      <c r="A13" s="660"/>
      <c r="B13" s="1376" t="s">
        <v>300</v>
      </c>
      <c r="C13" s="1377"/>
      <c r="D13" s="1377"/>
      <c r="E13" s="1377"/>
      <c r="F13" s="1377"/>
      <c r="G13" s="1377"/>
      <c r="H13" s="1377"/>
      <c r="I13" s="1378"/>
    </row>
    <row r="14" spans="1:9" ht="38.25" customHeight="1" thickBot="1" x14ac:dyDescent="0.3">
      <c r="A14" s="661"/>
      <c r="B14" s="611" t="s">
        <v>430</v>
      </c>
      <c r="C14" s="259" t="s">
        <v>431</v>
      </c>
      <c r="D14" s="259" t="s">
        <v>432</v>
      </c>
      <c r="E14" s="259" t="s">
        <v>250</v>
      </c>
      <c r="F14" s="259" t="s">
        <v>249</v>
      </c>
      <c r="G14" s="259" t="s">
        <v>433</v>
      </c>
      <c r="H14" s="259" t="s">
        <v>434</v>
      </c>
      <c r="I14" s="612" t="s">
        <v>435</v>
      </c>
    </row>
    <row r="15" spans="1:9" ht="28.7" customHeight="1" x14ac:dyDescent="0.25">
      <c r="A15" s="677" t="s">
        <v>301</v>
      </c>
      <c r="B15" s="674" t="s">
        <v>312</v>
      </c>
      <c r="C15" s="663" t="s">
        <v>312</v>
      </c>
      <c r="D15" s="663" t="s">
        <v>312</v>
      </c>
      <c r="E15" s="663">
        <v>51</v>
      </c>
      <c r="F15" s="663">
        <v>57</v>
      </c>
      <c r="G15" s="663"/>
      <c r="H15" s="663"/>
      <c r="I15" s="664"/>
    </row>
    <row r="16" spans="1:9" ht="28.7" customHeight="1" x14ac:dyDescent="0.25">
      <c r="A16" s="677" t="s">
        <v>302</v>
      </c>
      <c r="B16" s="678" t="s">
        <v>312</v>
      </c>
      <c r="C16" s="670" t="s">
        <v>313</v>
      </c>
      <c r="D16" s="670" t="s">
        <v>312</v>
      </c>
      <c r="E16" s="670">
        <v>78</v>
      </c>
      <c r="F16" s="670">
        <v>89</v>
      </c>
      <c r="G16" s="670"/>
      <c r="H16" s="670"/>
      <c r="I16" s="671"/>
    </row>
    <row r="17" spans="1:9" ht="28.7" customHeight="1" thickBot="1" x14ac:dyDescent="0.3">
      <c r="A17" s="679" t="s">
        <v>303</v>
      </c>
      <c r="B17" s="680">
        <v>4.62</v>
      </c>
      <c r="C17" s="672">
        <v>4.38</v>
      </c>
      <c r="D17" s="672">
        <v>4.26</v>
      </c>
      <c r="E17" s="672" t="s">
        <v>304</v>
      </c>
      <c r="F17" s="672" t="s">
        <v>631</v>
      </c>
      <c r="G17" s="672"/>
      <c r="H17" s="672"/>
      <c r="I17" s="673"/>
    </row>
    <row r="18" spans="1:9" ht="11.25" customHeight="1" x14ac:dyDescent="0.25">
      <c r="A18" s="1389" t="s">
        <v>632</v>
      </c>
      <c r="B18" s="1389"/>
      <c r="C18" s="1389"/>
      <c r="D18" s="1389"/>
      <c r="E18" s="1389"/>
      <c r="F18" s="1389"/>
      <c r="G18" s="1389"/>
      <c r="H18" s="1389"/>
      <c r="I18" s="1389"/>
    </row>
    <row r="19" spans="1:9" ht="11.25" customHeight="1" x14ac:dyDescent="0.25">
      <c r="A19" s="1390"/>
      <c r="B19" s="1390"/>
      <c r="C19" s="1390"/>
      <c r="D19" s="1390"/>
      <c r="E19" s="1390"/>
      <c r="F19" s="1390"/>
      <c r="G19" s="1390"/>
      <c r="H19" s="1390"/>
      <c r="I19" s="1390"/>
    </row>
    <row r="20" spans="1:9" ht="11.25" customHeight="1" x14ac:dyDescent="0.25">
      <c r="A20" s="1390"/>
      <c r="B20" s="1390"/>
      <c r="C20" s="1390"/>
      <c r="D20" s="1390"/>
      <c r="E20" s="1390"/>
      <c r="F20" s="1390"/>
      <c r="G20" s="1390"/>
      <c r="H20" s="1390"/>
      <c r="I20" s="1390"/>
    </row>
    <row r="21" spans="1:9" ht="15" customHeight="1" x14ac:dyDescent="0.25">
      <c r="A21" s="1390"/>
      <c r="B21" s="1390"/>
      <c r="C21" s="1390"/>
      <c r="D21" s="1390"/>
      <c r="E21" s="1390"/>
      <c r="F21" s="1390"/>
      <c r="G21" s="1390"/>
      <c r="H21" s="1390"/>
      <c r="I21" s="1390"/>
    </row>
    <row r="22" spans="1:9" ht="15.75" thickBot="1" x14ac:dyDescent="0.3"/>
    <row r="23" spans="1:9" ht="15.75" thickBot="1" x14ac:dyDescent="0.3">
      <c r="A23" s="1335" t="s">
        <v>305</v>
      </c>
      <c r="B23" s="1336"/>
      <c r="C23" s="1336"/>
      <c r="D23" s="1336"/>
      <c r="E23" s="1336"/>
      <c r="F23" s="1336"/>
      <c r="G23" s="1336"/>
      <c r="H23" s="1336"/>
      <c r="I23" s="1337"/>
    </row>
    <row r="24" spans="1:9" ht="30.95" customHeight="1" thickBot="1" x14ac:dyDescent="0.3">
      <c r="A24" s="660"/>
      <c r="B24" s="1379" t="s">
        <v>610</v>
      </c>
      <c r="C24" s="1380"/>
      <c r="D24" s="1380"/>
      <c r="E24" s="1380"/>
      <c r="F24" s="1380"/>
      <c r="G24" s="1380"/>
      <c r="H24" s="1380"/>
      <c r="I24" s="1381"/>
    </row>
    <row r="25" spans="1:9" ht="39" customHeight="1" thickBot="1" x14ac:dyDescent="0.3">
      <c r="A25" s="661"/>
      <c r="B25" s="733" t="s">
        <v>430</v>
      </c>
      <c r="C25" s="734" t="s">
        <v>431</v>
      </c>
      <c r="D25" s="733" t="s">
        <v>432</v>
      </c>
      <c r="E25" s="734" t="s">
        <v>250</v>
      </c>
      <c r="F25" s="733" t="s">
        <v>249</v>
      </c>
      <c r="G25" s="734" t="s">
        <v>433</v>
      </c>
      <c r="H25" s="854" t="s">
        <v>434</v>
      </c>
      <c r="I25" s="612" t="s">
        <v>435</v>
      </c>
    </row>
    <row r="26" spans="1:9" ht="40.5" customHeight="1" thickBot="1" x14ac:dyDescent="0.3">
      <c r="A26" s="667" t="s">
        <v>306</v>
      </c>
      <c r="B26" s="1384">
        <v>2.2999999999999998</v>
      </c>
      <c r="C26" s="1385"/>
      <c r="D26" s="1384">
        <v>2.2999999999999998</v>
      </c>
      <c r="E26" s="1385"/>
      <c r="F26" s="1386"/>
      <c r="G26" s="1387"/>
      <c r="H26" s="1388"/>
      <c r="I26" s="1387"/>
    </row>
    <row r="27" spans="1:9" ht="42" customHeight="1" x14ac:dyDescent="0.25">
      <c r="A27" s="1382" t="s">
        <v>436</v>
      </c>
      <c r="B27" s="1382"/>
      <c r="C27" s="1382"/>
      <c r="D27" s="1382"/>
      <c r="E27" s="1382"/>
      <c r="F27" s="1382"/>
      <c r="G27" s="1382"/>
      <c r="H27" s="1382"/>
      <c r="I27" s="1382"/>
    </row>
    <row r="28" spans="1:9" ht="4.5" hidden="1" customHeight="1" x14ac:dyDescent="0.25">
      <c r="A28" s="1383"/>
      <c r="B28" s="1383"/>
      <c r="C28" s="1383"/>
      <c r="D28" s="1383"/>
      <c r="E28" s="1383"/>
      <c r="F28" s="1383"/>
      <c r="G28" s="1383"/>
      <c r="H28" s="1383"/>
      <c r="I28" s="1383"/>
    </row>
    <row r="29" spans="1:9" ht="18.75" hidden="1" customHeight="1" x14ac:dyDescent="0.25">
      <c r="A29" s="1383"/>
      <c r="B29" s="1383"/>
      <c r="C29" s="1383"/>
      <c r="D29" s="1383"/>
      <c r="E29" s="1383"/>
      <c r="F29" s="1383"/>
      <c r="G29" s="1383"/>
      <c r="H29" s="1383"/>
      <c r="I29" s="1383"/>
    </row>
    <row r="30" spans="1:9" ht="9" hidden="1" customHeight="1" x14ac:dyDescent="0.25">
      <c r="A30" s="1383"/>
      <c r="B30" s="1383"/>
      <c r="C30" s="1383"/>
      <c r="D30" s="1383"/>
      <c r="E30" s="1383"/>
      <c r="F30" s="1383"/>
      <c r="G30" s="1383"/>
      <c r="H30" s="1383"/>
      <c r="I30" s="1383"/>
    </row>
    <row r="31" spans="1:9" ht="14.25" customHeight="1" thickBot="1" x14ac:dyDescent="0.3"/>
    <row r="32" spans="1:9" ht="15.75" thickBot="1" x14ac:dyDescent="0.3">
      <c r="A32" s="1335" t="s">
        <v>307</v>
      </c>
      <c r="B32" s="1336"/>
      <c r="C32" s="1336"/>
      <c r="D32" s="1336"/>
      <c r="E32" s="1336"/>
      <c r="F32" s="1336"/>
      <c r="G32" s="1336"/>
      <c r="H32" s="1336"/>
      <c r="I32" s="1337"/>
    </row>
    <row r="33" spans="1:9" ht="30.95" customHeight="1" thickBot="1" x14ac:dyDescent="0.3">
      <c r="A33" s="660"/>
      <c r="B33" s="1376" t="s">
        <v>602</v>
      </c>
      <c r="C33" s="1377"/>
      <c r="D33" s="1377"/>
      <c r="E33" s="1377"/>
      <c r="F33" s="1377"/>
      <c r="G33" s="1377"/>
      <c r="H33" s="1377"/>
      <c r="I33" s="1378"/>
    </row>
    <row r="34" spans="1:9" ht="42" customHeight="1" thickBot="1" x14ac:dyDescent="0.3">
      <c r="A34" s="661"/>
      <c r="B34" s="611" t="s">
        <v>430</v>
      </c>
      <c r="C34" s="259" t="s">
        <v>431</v>
      </c>
      <c r="D34" s="259" t="s">
        <v>432</v>
      </c>
      <c r="E34" s="259" t="s">
        <v>250</v>
      </c>
      <c r="F34" s="259" t="s">
        <v>249</v>
      </c>
      <c r="G34" s="259" t="s">
        <v>433</v>
      </c>
      <c r="H34" s="259" t="s">
        <v>434</v>
      </c>
      <c r="I34" s="612" t="s">
        <v>435</v>
      </c>
    </row>
    <row r="35" spans="1:9" ht="15.75" hidden="1" thickBot="1" x14ac:dyDescent="0.3">
      <c r="A35" s="667" t="s">
        <v>601</v>
      </c>
      <c r="B35" s="982"/>
      <c r="C35" s="276"/>
      <c r="D35" s="276"/>
      <c r="E35" s="276"/>
      <c r="F35" s="663">
        <v>2232</v>
      </c>
      <c r="G35" s="983"/>
      <c r="H35" s="983"/>
      <c r="I35" s="984"/>
    </row>
    <row r="36" spans="1:9" ht="26.25" hidden="1" thickBot="1" x14ac:dyDescent="0.3">
      <c r="A36" s="667" t="s">
        <v>611</v>
      </c>
      <c r="B36" s="985"/>
      <c r="C36" s="345"/>
      <c r="D36" s="345"/>
      <c r="E36" s="345"/>
      <c r="F36" s="986">
        <v>1</v>
      </c>
      <c r="G36" s="987"/>
      <c r="H36" s="987"/>
      <c r="I36" s="988"/>
    </row>
    <row r="37" spans="1:9" ht="51.75" thickBot="1" x14ac:dyDescent="0.3">
      <c r="A37" s="667" t="s">
        <v>314</v>
      </c>
      <c r="B37" s="681">
        <v>3.5000000000000001E-3</v>
      </c>
      <c r="C37" s="260">
        <v>4.0000000000000001E-3</v>
      </c>
      <c r="D37" s="260">
        <v>4.0000000000000001E-3</v>
      </c>
      <c r="E37" s="260">
        <v>3.0000000000000001E-3</v>
      </c>
      <c r="F37" s="260">
        <f>F36/F35</f>
        <v>4.4802867383512545E-4</v>
      </c>
      <c r="G37" s="260"/>
      <c r="H37" s="260"/>
      <c r="I37" s="260"/>
    </row>
    <row r="38" spans="1:9" ht="15.75" thickBot="1" x14ac:dyDescent="0.3"/>
    <row r="39" spans="1:9" ht="15.75" thickBot="1" x14ac:dyDescent="0.3">
      <c r="A39" s="1335" t="s">
        <v>307</v>
      </c>
      <c r="B39" s="1336"/>
      <c r="C39" s="1336"/>
      <c r="D39" s="1336"/>
      <c r="E39" s="1336"/>
      <c r="F39" s="1336"/>
      <c r="G39" s="1336"/>
      <c r="H39" s="1336"/>
      <c r="I39" s="1337"/>
    </row>
    <row r="40" spans="1:9" ht="30.75" customHeight="1" thickBot="1" x14ac:dyDescent="0.3">
      <c r="A40" s="660"/>
      <c r="B40" s="1376" t="s">
        <v>437</v>
      </c>
      <c r="C40" s="1377"/>
      <c r="D40" s="1377"/>
      <c r="E40" s="1377"/>
      <c r="F40" s="1377"/>
      <c r="G40" s="1377"/>
      <c r="H40" s="1377"/>
      <c r="I40" s="1378"/>
    </row>
    <row r="41" spans="1:9" ht="30.75" thickBot="1" x14ac:dyDescent="0.3">
      <c r="A41" s="661"/>
      <c r="B41" s="611" t="s">
        <v>430</v>
      </c>
      <c r="C41" s="259" t="s">
        <v>431</v>
      </c>
      <c r="D41" s="259" t="s">
        <v>438</v>
      </c>
      <c r="E41" s="259" t="s">
        <v>439</v>
      </c>
      <c r="F41" s="259" t="s">
        <v>440</v>
      </c>
      <c r="G41" s="259" t="s">
        <v>441</v>
      </c>
      <c r="H41" s="259" t="s">
        <v>442</v>
      </c>
      <c r="I41" s="612" t="s">
        <v>443</v>
      </c>
    </row>
    <row r="42" spans="1:9" ht="15.75" thickBot="1" x14ac:dyDescent="0.3">
      <c r="A42" s="679" t="s">
        <v>601</v>
      </c>
      <c r="B42" s="982"/>
      <c r="C42" s="276"/>
      <c r="D42" s="276"/>
      <c r="E42" s="276"/>
      <c r="F42" s="663">
        <v>37</v>
      </c>
      <c r="G42" s="983"/>
      <c r="H42" s="983"/>
      <c r="I42" s="984"/>
    </row>
    <row r="43" spans="1:9" ht="26.25" thickBot="1" x14ac:dyDescent="0.3">
      <c r="A43" s="679" t="s">
        <v>600</v>
      </c>
      <c r="B43" s="985"/>
      <c r="C43" s="345"/>
      <c r="D43" s="345"/>
      <c r="E43" s="345"/>
      <c r="F43" s="986">
        <v>23</v>
      </c>
      <c r="G43" s="987"/>
      <c r="H43" s="987"/>
      <c r="I43" s="988"/>
    </row>
    <row r="44" spans="1:9" ht="51.75" thickBot="1" x14ac:dyDescent="0.3">
      <c r="A44" s="667" t="s">
        <v>633</v>
      </c>
      <c r="B44" s="681">
        <v>0.95</v>
      </c>
      <c r="C44" s="260">
        <v>0.57779999999999998</v>
      </c>
      <c r="D44" s="260">
        <v>0.85719999999999996</v>
      </c>
      <c r="E44" s="260" t="s">
        <v>634</v>
      </c>
      <c r="F44" s="260">
        <f>SUM(F43/F42)</f>
        <v>0.6216216216216216</v>
      </c>
      <c r="G44" s="260"/>
      <c r="H44" s="260"/>
      <c r="I44" s="261"/>
    </row>
    <row r="45" spans="1:9" x14ac:dyDescent="0.25">
      <c r="A45" s="1057" t="s">
        <v>444</v>
      </c>
      <c r="B45" s="301"/>
      <c r="C45" s="301"/>
      <c r="D45" s="301"/>
      <c r="E45" s="301"/>
      <c r="F45" s="301"/>
      <c r="G45" s="301"/>
      <c r="H45" s="301"/>
      <c r="I45" s="301"/>
    </row>
  </sheetData>
  <sheetProtection algorithmName="SHA-512" hashValue="bWHJ1+TsXarWdBOEueBU8r2tJk18labJQ9gStNJGmUSXMGHyYoLLjHAirJnHQdqSt9eYvjFwg3sqYNxyvnWvBA==" saltValue="BQ5VQn+6GVY6wlCb8cUHow==" spinCount="100000" sheet="1" objects="1" scenarios="1"/>
  <mergeCells count="18">
    <mergeCell ref="A18:I21"/>
    <mergeCell ref="A2:I2"/>
    <mergeCell ref="A3:I3"/>
    <mergeCell ref="B4:I4"/>
    <mergeCell ref="A12:I12"/>
    <mergeCell ref="B13:I13"/>
    <mergeCell ref="A11:I11"/>
    <mergeCell ref="A39:I39"/>
    <mergeCell ref="B40:I40"/>
    <mergeCell ref="A23:I23"/>
    <mergeCell ref="B24:I24"/>
    <mergeCell ref="A27:I30"/>
    <mergeCell ref="A32:I32"/>
    <mergeCell ref="B33:I33"/>
    <mergeCell ref="B26:C26"/>
    <mergeCell ref="D26:E26"/>
    <mergeCell ref="F26:G26"/>
    <mergeCell ref="H26:I26"/>
  </mergeCells>
  <pageMargins left="0.7" right="0.7" top="0.83333333333333304" bottom="0.75" header="0.3" footer="0.3"/>
  <pageSetup firstPageNumber="29" orientation="portrait" useFirstPageNumber="1" r:id="rId1"/>
  <headerFooter>
    <oddHeader>&amp;L&amp;9
Semi-Annual Child Welfare Report&amp;C&amp;"-,Bold"&amp;14ARIZONA DEPARTMENT of CHILD SAFETY&amp;R&amp;9
July 1, 2018 - December 31, 2018</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I39"/>
  <sheetViews>
    <sheetView view="pageLayout" zoomScaleNormal="100" workbookViewId="0"/>
  </sheetViews>
  <sheetFormatPr defaultRowHeight="15" x14ac:dyDescent="0.25"/>
  <cols>
    <col min="1" max="9" width="9.42578125" customWidth="1"/>
  </cols>
  <sheetData>
    <row r="2" spans="1:9" ht="15.75" customHeight="1" x14ac:dyDescent="0.25">
      <c r="A2" s="1392" t="s">
        <v>445</v>
      </c>
      <c r="B2" s="1393"/>
      <c r="C2" s="1393"/>
      <c r="D2" s="1393"/>
      <c r="E2" s="1393"/>
      <c r="F2" s="1393"/>
      <c r="G2" s="1393"/>
      <c r="H2" s="1393"/>
      <c r="I2" s="1393"/>
    </row>
    <row r="3" spans="1:9" ht="15" customHeight="1" x14ac:dyDescent="0.25">
      <c r="A3" s="1393"/>
      <c r="B3" s="1393"/>
      <c r="C3" s="1393"/>
      <c r="D3" s="1393"/>
      <c r="E3" s="1393"/>
      <c r="F3" s="1393"/>
      <c r="G3" s="1393"/>
      <c r="H3" s="1393"/>
      <c r="I3" s="1393"/>
    </row>
    <row r="4" spans="1:9" ht="15" customHeight="1" x14ac:dyDescent="0.25">
      <c r="A4" s="1393"/>
      <c r="B4" s="1393"/>
      <c r="C4" s="1393"/>
      <c r="D4" s="1393"/>
      <c r="E4" s="1393"/>
      <c r="F4" s="1393"/>
      <c r="G4" s="1393"/>
      <c r="H4" s="1393"/>
      <c r="I4" s="1393"/>
    </row>
    <row r="5" spans="1:9" ht="15" customHeight="1" x14ac:dyDescent="0.25">
      <c r="A5" s="1393"/>
      <c r="B5" s="1393"/>
      <c r="C5" s="1393"/>
      <c r="D5" s="1393"/>
      <c r="E5" s="1393"/>
      <c r="F5" s="1393"/>
      <c r="G5" s="1393"/>
      <c r="H5" s="1393"/>
      <c r="I5" s="1393"/>
    </row>
    <row r="6" spans="1:9" ht="15" customHeight="1" x14ac:dyDescent="0.25">
      <c r="A6" s="1393"/>
      <c r="B6" s="1393"/>
      <c r="C6" s="1393"/>
      <c r="D6" s="1393"/>
      <c r="E6" s="1393"/>
      <c r="F6" s="1393"/>
      <c r="G6" s="1393"/>
      <c r="H6" s="1393"/>
      <c r="I6" s="1393"/>
    </row>
    <row r="7" spans="1:9" ht="15" customHeight="1" x14ac:dyDescent="0.25">
      <c r="A7" s="1393"/>
      <c r="B7" s="1393"/>
      <c r="C7" s="1393"/>
      <c r="D7" s="1393"/>
      <c r="E7" s="1393"/>
      <c r="F7" s="1393"/>
      <c r="G7" s="1393"/>
      <c r="H7" s="1393"/>
      <c r="I7" s="1393"/>
    </row>
    <row r="8" spans="1:9" ht="15" customHeight="1" x14ac:dyDescent="0.25">
      <c r="A8" s="1393"/>
      <c r="B8" s="1393"/>
      <c r="C8" s="1393"/>
      <c r="D8" s="1393"/>
      <c r="E8" s="1393"/>
      <c r="F8" s="1393"/>
      <c r="G8" s="1393"/>
      <c r="H8" s="1393"/>
      <c r="I8" s="1393"/>
    </row>
    <row r="9" spans="1:9" ht="15" customHeight="1" x14ac:dyDescent="0.25">
      <c r="A9" s="1393"/>
      <c r="B9" s="1393"/>
      <c r="C9" s="1393"/>
      <c r="D9" s="1393"/>
      <c r="E9" s="1393"/>
      <c r="F9" s="1393"/>
      <c r="G9" s="1393"/>
      <c r="H9" s="1393"/>
      <c r="I9" s="1393"/>
    </row>
    <row r="10" spans="1:9" ht="15" customHeight="1" x14ac:dyDescent="0.25">
      <c r="A10" s="1393"/>
      <c r="B10" s="1393"/>
      <c r="C10" s="1393"/>
      <c r="D10" s="1393"/>
      <c r="E10" s="1393"/>
      <c r="F10" s="1393"/>
      <c r="G10" s="1393"/>
      <c r="H10" s="1393"/>
      <c r="I10" s="1393"/>
    </row>
    <row r="11" spans="1:9" ht="15" customHeight="1" x14ac:dyDescent="0.25">
      <c r="A11" s="1393"/>
      <c r="B11" s="1393"/>
      <c r="C11" s="1393"/>
      <c r="D11" s="1393"/>
      <c r="E11" s="1393"/>
      <c r="F11" s="1393"/>
      <c r="G11" s="1393"/>
      <c r="H11" s="1393"/>
      <c r="I11" s="1393"/>
    </row>
    <row r="12" spans="1:9" ht="15" customHeight="1" x14ac:dyDescent="0.25">
      <c r="A12" s="1393"/>
      <c r="B12" s="1393"/>
      <c r="C12" s="1393"/>
      <c r="D12" s="1393"/>
      <c r="E12" s="1393"/>
      <c r="F12" s="1393"/>
      <c r="G12" s="1393"/>
      <c r="H12" s="1393"/>
      <c r="I12" s="1393"/>
    </row>
    <row r="13" spans="1:9" ht="15" customHeight="1" x14ac:dyDescent="0.25">
      <c r="A13" s="1393"/>
      <c r="B13" s="1393"/>
      <c r="C13" s="1393"/>
      <c r="D13" s="1393"/>
      <c r="E13" s="1393"/>
      <c r="F13" s="1393"/>
      <c r="G13" s="1393"/>
      <c r="H13" s="1393"/>
      <c r="I13" s="1393"/>
    </row>
    <row r="14" spans="1:9" ht="15" customHeight="1" x14ac:dyDescent="0.25">
      <c r="A14" s="1393"/>
      <c r="B14" s="1393"/>
      <c r="C14" s="1393"/>
      <c r="D14" s="1393"/>
      <c r="E14" s="1393"/>
      <c r="F14" s="1393"/>
      <c r="G14" s="1393"/>
      <c r="H14" s="1393"/>
      <c r="I14" s="1393"/>
    </row>
    <row r="15" spans="1:9" ht="15" customHeight="1" x14ac:dyDescent="0.25">
      <c r="A15" s="1393"/>
      <c r="B15" s="1393"/>
      <c r="C15" s="1393"/>
      <c r="D15" s="1393"/>
      <c r="E15" s="1393"/>
      <c r="F15" s="1393"/>
      <c r="G15" s="1393"/>
      <c r="H15" s="1393"/>
      <c r="I15" s="1393"/>
    </row>
    <row r="16" spans="1:9" ht="15" customHeight="1" x14ac:dyDescent="0.25">
      <c r="A16" s="1393"/>
      <c r="B16" s="1393"/>
      <c r="C16" s="1393"/>
      <c r="D16" s="1393"/>
      <c r="E16" s="1393"/>
      <c r="F16" s="1393"/>
      <c r="G16" s="1393"/>
      <c r="H16" s="1393"/>
      <c r="I16" s="1393"/>
    </row>
    <row r="17" spans="1:9" ht="15" customHeight="1" x14ac:dyDescent="0.25">
      <c r="A17" s="1393"/>
      <c r="B17" s="1393"/>
      <c r="C17" s="1393"/>
      <c r="D17" s="1393"/>
      <c r="E17" s="1393"/>
      <c r="F17" s="1393"/>
      <c r="G17" s="1393"/>
      <c r="H17" s="1393"/>
      <c r="I17" s="1393"/>
    </row>
    <row r="18" spans="1:9" ht="15" customHeight="1" x14ac:dyDescent="0.25">
      <c r="A18" s="1393"/>
      <c r="B18" s="1393"/>
      <c r="C18" s="1393"/>
      <c r="D18" s="1393"/>
      <c r="E18" s="1393"/>
      <c r="F18" s="1393"/>
      <c r="G18" s="1393"/>
      <c r="H18" s="1393"/>
      <c r="I18" s="1393"/>
    </row>
    <row r="19" spans="1:9" ht="15" customHeight="1" x14ac:dyDescent="0.25">
      <c r="A19" s="1393"/>
      <c r="B19" s="1393"/>
      <c r="C19" s="1393"/>
      <c r="D19" s="1393"/>
      <c r="E19" s="1393"/>
      <c r="F19" s="1393"/>
      <c r="G19" s="1393"/>
      <c r="H19" s="1393"/>
      <c r="I19" s="1393"/>
    </row>
    <row r="20" spans="1:9" ht="15" customHeight="1" x14ac:dyDescent="0.25">
      <c r="A20" s="1393"/>
      <c r="B20" s="1393"/>
      <c r="C20" s="1393"/>
      <c r="D20" s="1393"/>
      <c r="E20" s="1393"/>
      <c r="F20" s="1393"/>
      <c r="G20" s="1393"/>
      <c r="H20" s="1393"/>
      <c r="I20" s="1393"/>
    </row>
    <row r="21" spans="1:9" ht="8.25" customHeight="1" x14ac:dyDescent="0.25">
      <c r="A21" s="1393"/>
      <c r="B21" s="1393"/>
      <c r="C21" s="1393"/>
      <c r="D21" s="1393"/>
      <c r="E21" s="1393"/>
      <c r="F21" s="1393"/>
      <c r="G21" s="1393"/>
      <c r="H21" s="1393"/>
      <c r="I21" s="1393"/>
    </row>
    <row r="22" spans="1:9" ht="15" hidden="1" customHeight="1" x14ac:dyDescent="0.25">
      <c r="A22" s="1393"/>
      <c r="B22" s="1393"/>
      <c r="C22" s="1393"/>
      <c r="D22" s="1393"/>
      <c r="E22" s="1393"/>
      <c r="F22" s="1393"/>
      <c r="G22" s="1393"/>
      <c r="H22" s="1393"/>
      <c r="I22" s="1393"/>
    </row>
    <row r="23" spans="1:9" ht="15" hidden="1" customHeight="1" x14ac:dyDescent="0.25">
      <c r="A23" s="1393"/>
      <c r="B23" s="1393"/>
      <c r="C23" s="1393"/>
      <c r="D23" s="1393"/>
      <c r="E23" s="1393"/>
      <c r="F23" s="1393"/>
      <c r="G23" s="1393"/>
      <c r="H23" s="1393"/>
      <c r="I23" s="1393"/>
    </row>
    <row r="24" spans="1:9" ht="15" hidden="1" customHeight="1" x14ac:dyDescent="0.25">
      <c r="A24" s="1393"/>
      <c r="B24" s="1393"/>
      <c r="C24" s="1393"/>
      <c r="D24" s="1393"/>
      <c r="E24" s="1393"/>
      <c r="F24" s="1393"/>
      <c r="G24" s="1393"/>
      <c r="H24" s="1393"/>
      <c r="I24" s="1393"/>
    </row>
    <row r="25" spans="1:9" ht="15" hidden="1" customHeight="1" x14ac:dyDescent="0.25">
      <c r="A25" s="1393"/>
      <c r="B25" s="1393"/>
      <c r="C25" s="1393"/>
      <c r="D25" s="1393"/>
      <c r="E25" s="1393"/>
      <c r="F25" s="1393"/>
      <c r="G25" s="1393"/>
      <c r="H25" s="1393"/>
      <c r="I25" s="1393"/>
    </row>
    <row r="26" spans="1:9" ht="15" hidden="1" customHeight="1" x14ac:dyDescent="0.25">
      <c r="A26" s="1393"/>
      <c r="B26" s="1393"/>
      <c r="C26" s="1393"/>
      <c r="D26" s="1393"/>
      <c r="E26" s="1393"/>
      <c r="F26" s="1393"/>
      <c r="G26" s="1393"/>
      <c r="H26" s="1393"/>
      <c r="I26" s="1393"/>
    </row>
    <row r="27" spans="1:9" ht="15" hidden="1" customHeight="1" x14ac:dyDescent="0.25">
      <c r="A27" s="1393"/>
      <c r="B27" s="1393"/>
      <c r="C27" s="1393"/>
      <c r="D27" s="1393"/>
      <c r="E27" s="1393"/>
      <c r="F27" s="1393"/>
      <c r="G27" s="1393"/>
      <c r="H27" s="1393"/>
      <c r="I27" s="1393"/>
    </row>
    <row r="28" spans="1:9" ht="15" hidden="1" customHeight="1" x14ac:dyDescent="0.25">
      <c r="A28" s="1393"/>
      <c r="B28" s="1393"/>
      <c r="C28" s="1393"/>
      <c r="D28" s="1393"/>
      <c r="E28" s="1393"/>
      <c r="F28" s="1393"/>
      <c r="G28" s="1393"/>
      <c r="H28" s="1393"/>
      <c r="I28" s="1393"/>
    </row>
    <row r="29" spans="1:9" ht="15" hidden="1" customHeight="1" x14ac:dyDescent="0.25">
      <c r="A29" s="1393"/>
      <c r="B29" s="1393"/>
      <c r="C29" s="1393"/>
      <c r="D29" s="1393"/>
      <c r="E29" s="1393"/>
      <c r="F29" s="1393"/>
      <c r="G29" s="1393"/>
      <c r="H29" s="1393"/>
      <c r="I29" s="1393"/>
    </row>
    <row r="30" spans="1:9" ht="15" hidden="1" customHeight="1" x14ac:dyDescent="0.25">
      <c r="A30" s="1393"/>
      <c r="B30" s="1393"/>
      <c r="C30" s="1393"/>
      <c r="D30" s="1393"/>
      <c r="E30" s="1393"/>
      <c r="F30" s="1393"/>
      <c r="G30" s="1393"/>
      <c r="H30" s="1393"/>
      <c r="I30" s="1393"/>
    </row>
    <row r="31" spans="1:9" ht="15" hidden="1" customHeight="1" x14ac:dyDescent="0.25">
      <c r="A31" s="1393"/>
      <c r="B31" s="1393"/>
      <c r="C31" s="1393"/>
      <c r="D31" s="1393"/>
      <c r="E31" s="1393"/>
      <c r="F31" s="1393"/>
      <c r="G31" s="1393"/>
      <c r="H31" s="1393"/>
      <c r="I31" s="1393"/>
    </row>
    <row r="32" spans="1:9" ht="15" hidden="1" customHeight="1" x14ac:dyDescent="0.25">
      <c r="A32" s="1393"/>
      <c r="B32" s="1393"/>
      <c r="C32" s="1393"/>
      <c r="D32" s="1393"/>
      <c r="E32" s="1393"/>
      <c r="F32" s="1393"/>
      <c r="G32" s="1393"/>
      <c r="H32" s="1393"/>
      <c r="I32" s="1393"/>
    </row>
    <row r="33" spans="1:9" ht="15" hidden="1" customHeight="1" x14ac:dyDescent="0.25">
      <c r="A33" s="1393"/>
      <c r="B33" s="1393"/>
      <c r="C33" s="1393"/>
      <c r="D33" s="1393"/>
      <c r="E33" s="1393"/>
      <c r="F33" s="1393"/>
      <c r="G33" s="1393"/>
      <c r="H33" s="1393"/>
      <c r="I33" s="1393"/>
    </row>
    <row r="34" spans="1:9" ht="15" hidden="1" customHeight="1" x14ac:dyDescent="0.25">
      <c r="A34" s="1393"/>
      <c r="B34" s="1393"/>
      <c r="C34" s="1393"/>
      <c r="D34" s="1393"/>
      <c r="E34" s="1393"/>
      <c r="F34" s="1393"/>
      <c r="G34" s="1393"/>
      <c r="H34" s="1393"/>
      <c r="I34" s="1393"/>
    </row>
    <row r="35" spans="1:9" ht="15" hidden="1" customHeight="1" x14ac:dyDescent="0.25">
      <c r="A35" s="1393"/>
      <c r="B35" s="1393"/>
      <c r="C35" s="1393"/>
      <c r="D35" s="1393"/>
      <c r="E35" s="1393"/>
      <c r="F35" s="1393"/>
      <c r="G35" s="1393"/>
      <c r="H35" s="1393"/>
      <c r="I35" s="1393"/>
    </row>
    <row r="36" spans="1:9" ht="15" hidden="1" customHeight="1" x14ac:dyDescent="0.25">
      <c r="A36" s="1393"/>
      <c r="B36" s="1393"/>
      <c r="C36" s="1393"/>
      <c r="D36" s="1393"/>
      <c r="E36" s="1393"/>
      <c r="F36" s="1393"/>
      <c r="G36" s="1393"/>
      <c r="H36" s="1393"/>
      <c r="I36" s="1393"/>
    </row>
    <row r="37" spans="1:9" ht="15" hidden="1" customHeight="1" x14ac:dyDescent="0.25">
      <c r="A37" s="1393"/>
      <c r="B37" s="1393"/>
      <c r="C37" s="1393"/>
      <c r="D37" s="1393"/>
      <c r="E37" s="1393"/>
      <c r="F37" s="1393"/>
      <c r="G37" s="1393"/>
      <c r="H37" s="1393"/>
      <c r="I37" s="1393"/>
    </row>
    <row r="38" spans="1:9" ht="15" hidden="1" customHeight="1" x14ac:dyDescent="0.25">
      <c r="A38" s="1393"/>
      <c r="B38" s="1393"/>
      <c r="C38" s="1393"/>
      <c r="D38" s="1393"/>
      <c r="E38" s="1393"/>
      <c r="F38" s="1393"/>
      <c r="G38" s="1393"/>
      <c r="H38" s="1393"/>
      <c r="I38" s="1393"/>
    </row>
    <row r="39" spans="1:9" ht="21.75" customHeight="1" x14ac:dyDescent="0.25">
      <c r="A39" s="1393"/>
      <c r="B39" s="1393"/>
      <c r="C39" s="1393"/>
      <c r="D39" s="1393"/>
      <c r="E39" s="1393"/>
      <c r="F39" s="1393"/>
      <c r="G39" s="1393"/>
      <c r="H39" s="1393"/>
      <c r="I39" s="1393"/>
    </row>
  </sheetData>
  <sheetProtection algorithmName="SHA-512" hashValue="mdx4xIwQuBn1H1FikqUgdX2pLmY2yM3/+d/vfxKRUgSPMYIPPYz++14KqLrt5F6cXBVedjFeLH7OqxbW7WZ8VQ==" saltValue="e2vNffTMUpLfp593zeEn4A==" spinCount="100000" sheet="1" objects="1" scenarios="1"/>
  <mergeCells count="1">
    <mergeCell ref="A2:I39"/>
  </mergeCells>
  <pageMargins left="0.7" right="0.7" top="0.75" bottom="0.75" header="0.3" footer="0.3"/>
  <pageSetup firstPageNumber="31" orientation="portrait" useFirstPageNumber="1" r:id="rId1"/>
  <headerFooter>
    <oddHeader>&amp;L&amp;9
Semi-Annual Child Welfare Report&amp;C&amp;"-,Bold"&amp;14ARIZONA DEPARTMENT of CHILD SAFETY
&amp;R&amp;9
July 1, 2018 - December 31, 2018</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57"/>
  <sheetViews>
    <sheetView view="pageLayout" topLeftCell="K1" zoomScaleNormal="100" workbookViewId="0">
      <selection activeCell="K1" sqref="K1:K44"/>
    </sheetView>
  </sheetViews>
  <sheetFormatPr defaultRowHeight="15" x14ac:dyDescent="0.25"/>
  <cols>
    <col min="1" max="9" width="9.7109375" style="217" hidden="1" customWidth="1"/>
    <col min="10" max="10" width="0" style="217" hidden="1" customWidth="1"/>
    <col min="11" max="11" width="89.140625" style="908" customWidth="1"/>
    <col min="12" max="16384" width="9.140625" style="217"/>
  </cols>
  <sheetData>
    <row r="1" spans="1:11" x14ac:dyDescent="0.25">
      <c r="K1" s="1394" t="s">
        <v>608</v>
      </c>
    </row>
    <row r="2" spans="1:11" ht="30.75" customHeight="1" x14ac:dyDescent="0.25">
      <c r="A2" s="1394" t="s">
        <v>527</v>
      </c>
      <c r="B2" s="1394"/>
      <c r="C2" s="1394"/>
      <c r="D2" s="1394"/>
      <c r="E2" s="1394"/>
      <c r="F2" s="1394"/>
      <c r="G2" s="1394"/>
      <c r="H2" s="1394"/>
      <c r="I2" s="1394"/>
      <c r="K2" s="1394"/>
    </row>
    <row r="3" spans="1:11" ht="30.75" customHeight="1" x14ac:dyDescent="0.25">
      <c r="A3" s="1394"/>
      <c r="B3" s="1394"/>
      <c r="C3" s="1394"/>
      <c r="D3" s="1394"/>
      <c r="E3" s="1394"/>
      <c r="F3" s="1394"/>
      <c r="G3" s="1394"/>
      <c r="H3" s="1394"/>
      <c r="I3" s="1394"/>
      <c r="K3" s="1394"/>
    </row>
    <row r="4" spans="1:11" ht="30.75" customHeight="1" x14ac:dyDescent="0.25">
      <c r="A4" s="1394"/>
      <c r="B4" s="1394"/>
      <c r="C4" s="1394"/>
      <c r="D4" s="1394"/>
      <c r="E4" s="1394"/>
      <c r="F4" s="1394"/>
      <c r="G4" s="1394"/>
      <c r="H4" s="1394"/>
      <c r="I4" s="1394"/>
      <c r="K4" s="1394"/>
    </row>
    <row r="5" spans="1:11" ht="30.75" customHeight="1" x14ac:dyDescent="0.25">
      <c r="A5" s="1394"/>
      <c r="B5" s="1394"/>
      <c r="C5" s="1394"/>
      <c r="D5" s="1394"/>
      <c r="E5" s="1394"/>
      <c r="F5" s="1394"/>
      <c r="G5" s="1394"/>
      <c r="H5" s="1394"/>
      <c r="I5" s="1394"/>
      <c r="K5" s="1394"/>
    </row>
    <row r="6" spans="1:11" ht="30.75" customHeight="1" x14ac:dyDescent="0.25">
      <c r="A6" s="1394"/>
      <c r="B6" s="1394"/>
      <c r="C6" s="1394"/>
      <c r="D6" s="1394"/>
      <c r="E6" s="1394"/>
      <c r="F6" s="1394"/>
      <c r="G6" s="1394"/>
      <c r="H6" s="1394"/>
      <c r="I6" s="1394"/>
      <c r="K6" s="1394"/>
    </row>
    <row r="7" spans="1:11" ht="30.75" customHeight="1" x14ac:dyDescent="0.25">
      <c r="A7" s="1394"/>
      <c r="B7" s="1394"/>
      <c r="C7" s="1394"/>
      <c r="D7" s="1394"/>
      <c r="E7" s="1394"/>
      <c r="F7" s="1394"/>
      <c r="G7" s="1394"/>
      <c r="H7" s="1394"/>
      <c r="I7" s="1394"/>
      <c r="K7" s="1394"/>
    </row>
    <row r="8" spans="1:11" ht="30.75" customHeight="1" x14ac:dyDescent="0.25">
      <c r="A8" s="1394"/>
      <c r="B8" s="1394"/>
      <c r="C8" s="1394"/>
      <c r="D8" s="1394"/>
      <c r="E8" s="1394"/>
      <c r="F8" s="1394"/>
      <c r="G8" s="1394"/>
      <c r="H8" s="1394"/>
      <c r="I8" s="1394"/>
      <c r="K8" s="1394"/>
    </row>
    <row r="9" spans="1:11" ht="30.75" customHeight="1" x14ac:dyDescent="0.25">
      <c r="A9" s="1394"/>
      <c r="B9" s="1394"/>
      <c r="C9" s="1394"/>
      <c r="D9" s="1394"/>
      <c r="E9" s="1394"/>
      <c r="F9" s="1394"/>
      <c r="G9" s="1394"/>
      <c r="H9" s="1394"/>
      <c r="I9" s="1394"/>
      <c r="K9" s="1394"/>
    </row>
    <row r="10" spans="1:11" ht="30.75" customHeight="1" x14ac:dyDescent="0.25">
      <c r="A10" s="1394"/>
      <c r="B10" s="1394"/>
      <c r="C10" s="1394"/>
      <c r="D10" s="1394"/>
      <c r="E10" s="1394"/>
      <c r="F10" s="1394"/>
      <c r="G10" s="1394"/>
      <c r="H10" s="1394"/>
      <c r="I10" s="1394"/>
      <c r="K10" s="1394"/>
    </row>
    <row r="11" spans="1:11" ht="30.75" customHeight="1" x14ac:dyDescent="0.25">
      <c r="A11" s="1394"/>
      <c r="B11" s="1394"/>
      <c r="C11" s="1394"/>
      <c r="D11" s="1394"/>
      <c r="E11" s="1394"/>
      <c r="F11" s="1394"/>
      <c r="G11" s="1394"/>
      <c r="H11" s="1394"/>
      <c r="I11" s="1394"/>
      <c r="K11" s="1394"/>
    </row>
    <row r="12" spans="1:11" ht="30.75" customHeight="1" x14ac:dyDescent="0.25">
      <c r="A12" s="1394"/>
      <c r="B12" s="1394"/>
      <c r="C12" s="1394"/>
      <c r="D12" s="1394"/>
      <c r="E12" s="1394"/>
      <c r="F12" s="1394"/>
      <c r="G12" s="1394"/>
      <c r="H12" s="1394"/>
      <c r="I12" s="1394"/>
      <c r="K12" s="1394"/>
    </row>
    <row r="13" spans="1:11" ht="30.75" customHeight="1" x14ac:dyDescent="0.25">
      <c r="A13" s="1394"/>
      <c r="B13" s="1394"/>
      <c r="C13" s="1394"/>
      <c r="D13" s="1394"/>
      <c r="E13" s="1394"/>
      <c r="F13" s="1394"/>
      <c r="G13" s="1394"/>
      <c r="H13" s="1394"/>
      <c r="I13" s="1394"/>
      <c r="K13" s="1394"/>
    </row>
    <row r="14" spans="1:11" ht="30.75" customHeight="1" x14ac:dyDescent="0.25">
      <c r="A14" s="1394"/>
      <c r="B14" s="1394"/>
      <c r="C14" s="1394"/>
      <c r="D14" s="1394"/>
      <c r="E14" s="1394"/>
      <c r="F14" s="1394"/>
      <c r="G14" s="1394"/>
      <c r="H14" s="1394"/>
      <c r="I14" s="1394"/>
      <c r="K14" s="1394"/>
    </row>
    <row r="15" spans="1:11" ht="30.75" customHeight="1" x14ac:dyDescent="0.25">
      <c r="A15" s="1394"/>
      <c r="B15" s="1394"/>
      <c r="C15" s="1394"/>
      <c r="D15" s="1394"/>
      <c r="E15" s="1394"/>
      <c r="F15" s="1394"/>
      <c r="G15" s="1394"/>
      <c r="H15" s="1394"/>
      <c r="I15" s="1394"/>
      <c r="K15" s="1394"/>
    </row>
    <row r="16" spans="1:11" ht="30.75" customHeight="1" x14ac:dyDescent="0.25">
      <c r="A16" s="1394"/>
      <c r="B16" s="1394"/>
      <c r="C16" s="1394"/>
      <c r="D16" s="1394"/>
      <c r="E16" s="1394"/>
      <c r="F16" s="1394"/>
      <c r="G16" s="1394"/>
      <c r="H16" s="1394"/>
      <c r="I16" s="1394"/>
      <c r="K16" s="1394"/>
    </row>
    <row r="17" spans="1:11" ht="30.75" customHeight="1" x14ac:dyDescent="0.25">
      <c r="A17" s="1394"/>
      <c r="B17" s="1394"/>
      <c r="C17" s="1394"/>
      <c r="D17" s="1394"/>
      <c r="E17" s="1394"/>
      <c r="F17" s="1394"/>
      <c r="G17" s="1394"/>
      <c r="H17" s="1394"/>
      <c r="I17" s="1394"/>
      <c r="K17" s="1394"/>
    </row>
    <row r="18" spans="1:11" ht="30.75" customHeight="1" x14ac:dyDescent="0.25">
      <c r="A18" s="1394"/>
      <c r="B18" s="1394"/>
      <c r="C18" s="1394"/>
      <c r="D18" s="1394"/>
      <c r="E18" s="1394"/>
      <c r="F18" s="1394"/>
      <c r="G18" s="1394"/>
      <c r="H18" s="1394"/>
      <c r="I18" s="1394"/>
      <c r="K18" s="1394"/>
    </row>
    <row r="19" spans="1:11" ht="30.75" customHeight="1" x14ac:dyDescent="0.25">
      <c r="A19" s="1394"/>
      <c r="B19" s="1394"/>
      <c r="C19" s="1394"/>
      <c r="D19" s="1394"/>
      <c r="E19" s="1394"/>
      <c r="F19" s="1394"/>
      <c r="G19" s="1394"/>
      <c r="H19" s="1394"/>
      <c r="I19" s="1394"/>
      <c r="K19" s="1394"/>
    </row>
    <row r="20" spans="1:11" ht="30.75" customHeight="1" x14ac:dyDescent="0.25">
      <c r="A20" s="1394"/>
      <c r="B20" s="1394"/>
      <c r="C20" s="1394"/>
      <c r="D20" s="1394"/>
      <c r="E20" s="1394"/>
      <c r="F20" s="1394"/>
      <c r="G20" s="1394"/>
      <c r="H20" s="1394"/>
      <c r="I20" s="1394"/>
      <c r="K20" s="1394"/>
    </row>
    <row r="21" spans="1:11" ht="30.75" customHeight="1" x14ac:dyDescent="0.25">
      <c r="A21" s="1394"/>
      <c r="B21" s="1394"/>
      <c r="C21" s="1394"/>
      <c r="D21" s="1394"/>
      <c r="E21" s="1394"/>
      <c r="F21" s="1394"/>
      <c r="G21" s="1394"/>
      <c r="H21" s="1394"/>
      <c r="I21" s="1394"/>
      <c r="K21" s="1394"/>
    </row>
    <row r="22" spans="1:11" ht="30.75" customHeight="1" x14ac:dyDescent="0.25">
      <c r="A22" s="1394"/>
      <c r="B22" s="1394"/>
      <c r="C22" s="1394"/>
      <c r="D22" s="1394"/>
      <c r="E22" s="1394"/>
      <c r="F22" s="1394"/>
      <c r="G22" s="1394"/>
      <c r="H22" s="1394"/>
      <c r="I22" s="1394"/>
      <c r="K22" s="1394"/>
    </row>
    <row r="23" spans="1:11" ht="30.75" customHeight="1" x14ac:dyDescent="0.25">
      <c r="A23" s="1394"/>
      <c r="B23" s="1394"/>
      <c r="C23" s="1394"/>
      <c r="D23" s="1394"/>
      <c r="E23" s="1394"/>
      <c r="F23" s="1394"/>
      <c r="G23" s="1394"/>
      <c r="H23" s="1394"/>
      <c r="I23" s="1394"/>
      <c r="K23" s="1394"/>
    </row>
    <row r="24" spans="1:11" ht="30.75" customHeight="1" x14ac:dyDescent="0.25">
      <c r="A24" s="1394"/>
      <c r="B24" s="1394"/>
      <c r="C24" s="1394"/>
      <c r="D24" s="1394"/>
      <c r="E24" s="1394"/>
      <c r="F24" s="1394"/>
      <c r="G24" s="1394"/>
      <c r="H24" s="1394"/>
      <c r="I24" s="1394"/>
      <c r="K24" s="1394"/>
    </row>
    <row r="25" spans="1:11" ht="30.75" customHeight="1" x14ac:dyDescent="0.25">
      <c r="A25" s="1394"/>
      <c r="B25" s="1394"/>
      <c r="C25" s="1394"/>
      <c r="D25" s="1394"/>
      <c r="E25" s="1394"/>
      <c r="F25" s="1394"/>
      <c r="G25" s="1394"/>
      <c r="H25" s="1394"/>
      <c r="I25" s="1394"/>
      <c r="K25" s="1394"/>
    </row>
    <row r="26" spans="1:11" ht="30.75" customHeight="1" x14ac:dyDescent="0.25">
      <c r="A26" s="1394"/>
      <c r="B26" s="1394"/>
      <c r="C26" s="1394"/>
      <c r="D26" s="1394"/>
      <c r="E26" s="1394"/>
      <c r="F26" s="1394"/>
      <c r="G26" s="1394"/>
      <c r="H26" s="1394"/>
      <c r="I26" s="1394"/>
      <c r="K26" s="1394"/>
    </row>
    <row r="27" spans="1:11" ht="30.75" customHeight="1" x14ac:dyDescent="0.25">
      <c r="A27" s="1394"/>
      <c r="B27" s="1394"/>
      <c r="C27" s="1394"/>
      <c r="D27" s="1394"/>
      <c r="E27" s="1394"/>
      <c r="F27" s="1394"/>
      <c r="G27" s="1394"/>
      <c r="H27" s="1394"/>
      <c r="I27" s="1394"/>
      <c r="K27" s="1394"/>
    </row>
    <row r="28" spans="1:11" ht="30.75" customHeight="1" x14ac:dyDescent="0.25">
      <c r="A28" s="1394"/>
      <c r="B28" s="1394"/>
      <c r="C28" s="1394"/>
      <c r="D28" s="1394"/>
      <c r="E28" s="1394"/>
      <c r="F28" s="1394"/>
      <c r="G28" s="1394"/>
      <c r="H28" s="1394"/>
      <c r="I28" s="1394"/>
      <c r="K28" s="1394"/>
    </row>
    <row r="29" spans="1:11" x14ac:dyDescent="0.25">
      <c r="A29" s="1394"/>
      <c r="B29" s="1394"/>
      <c r="C29" s="1394"/>
      <c r="D29" s="1394"/>
      <c r="E29" s="1394"/>
      <c r="F29" s="1394"/>
      <c r="G29" s="1394"/>
      <c r="H29" s="1394"/>
      <c r="I29" s="1394"/>
      <c r="K29" s="1394"/>
    </row>
    <row r="30" spans="1:11" x14ac:dyDescent="0.25">
      <c r="A30" s="1394"/>
      <c r="B30" s="1394"/>
      <c r="C30" s="1394"/>
      <c r="D30" s="1394"/>
      <c r="E30" s="1394"/>
      <c r="F30" s="1394"/>
      <c r="G30" s="1394"/>
      <c r="H30" s="1394"/>
      <c r="I30" s="1394"/>
      <c r="K30" s="1394"/>
    </row>
    <row r="31" spans="1:11" x14ac:dyDescent="0.25">
      <c r="A31" s="1394"/>
      <c r="B31" s="1394"/>
      <c r="C31" s="1394"/>
      <c r="D31" s="1394"/>
      <c r="E31" s="1394"/>
      <c r="F31" s="1394"/>
      <c r="G31" s="1394"/>
      <c r="H31" s="1394"/>
      <c r="I31" s="1394"/>
      <c r="K31" s="1394"/>
    </row>
    <row r="32" spans="1:11" x14ac:dyDescent="0.25">
      <c r="A32" s="1394"/>
      <c r="B32" s="1394"/>
      <c r="C32" s="1394"/>
      <c r="D32" s="1394"/>
      <c r="E32" s="1394"/>
      <c r="F32" s="1394"/>
      <c r="G32" s="1394"/>
      <c r="H32" s="1394"/>
      <c r="I32" s="1394"/>
      <c r="K32" s="1394"/>
    </row>
    <row r="33" spans="1:11" x14ac:dyDescent="0.25">
      <c r="A33" s="1394"/>
      <c r="B33" s="1394"/>
      <c r="C33" s="1394"/>
      <c r="D33" s="1394"/>
      <c r="E33" s="1394"/>
      <c r="F33" s="1394"/>
      <c r="G33" s="1394"/>
      <c r="H33" s="1394"/>
      <c r="I33" s="1394"/>
      <c r="K33" s="1394"/>
    </row>
    <row r="34" spans="1:11" x14ac:dyDescent="0.25">
      <c r="A34" s="1394"/>
      <c r="B34" s="1394"/>
      <c r="C34" s="1394"/>
      <c r="D34" s="1394"/>
      <c r="E34" s="1394"/>
      <c r="F34" s="1394"/>
      <c r="G34" s="1394"/>
      <c r="H34" s="1394"/>
      <c r="I34" s="1394"/>
      <c r="K34" s="1394"/>
    </row>
    <row r="35" spans="1:11" x14ac:dyDescent="0.25">
      <c r="A35" s="1394"/>
      <c r="B35" s="1394"/>
      <c r="C35" s="1394"/>
      <c r="D35" s="1394"/>
      <c r="E35" s="1394"/>
      <c r="F35" s="1394"/>
      <c r="G35" s="1394"/>
      <c r="H35" s="1394"/>
      <c r="I35" s="1394"/>
      <c r="K35" s="1394"/>
    </row>
    <row r="36" spans="1:11" x14ac:dyDescent="0.25">
      <c r="A36" s="1394"/>
      <c r="B36" s="1394"/>
      <c r="C36" s="1394"/>
      <c r="D36" s="1394"/>
      <c r="E36" s="1394"/>
      <c r="F36" s="1394"/>
      <c r="G36" s="1394"/>
      <c r="H36" s="1394"/>
      <c r="I36" s="1394"/>
      <c r="K36" s="1394"/>
    </row>
    <row r="37" spans="1:11" x14ac:dyDescent="0.25">
      <c r="A37" s="1394"/>
      <c r="B37" s="1394"/>
      <c r="C37" s="1394"/>
      <c r="D37" s="1394"/>
      <c r="E37" s="1394"/>
      <c r="F37" s="1394"/>
      <c r="G37" s="1394"/>
      <c r="H37" s="1394"/>
      <c r="I37" s="1394"/>
      <c r="K37" s="1394"/>
    </row>
    <row r="38" spans="1:11" x14ac:dyDescent="0.25">
      <c r="A38" s="1394"/>
      <c r="B38" s="1394"/>
      <c r="C38" s="1394"/>
      <c r="D38" s="1394"/>
      <c r="E38" s="1394"/>
      <c r="F38" s="1394"/>
      <c r="G38" s="1394"/>
      <c r="H38" s="1394"/>
      <c r="I38" s="1394"/>
      <c r="K38" s="1394"/>
    </row>
    <row r="39" spans="1:11" x14ac:dyDescent="0.25">
      <c r="A39" s="1394"/>
      <c r="B39" s="1394"/>
      <c r="C39" s="1394"/>
      <c r="D39" s="1394"/>
      <c r="E39" s="1394"/>
      <c r="F39" s="1394"/>
      <c r="G39" s="1394"/>
      <c r="H39" s="1394"/>
      <c r="I39" s="1394"/>
      <c r="K39" s="1394"/>
    </row>
    <row r="40" spans="1:11" x14ac:dyDescent="0.25">
      <c r="A40" s="1394"/>
      <c r="B40" s="1394"/>
      <c r="C40" s="1394"/>
      <c r="D40" s="1394"/>
      <c r="E40" s="1394"/>
      <c r="F40" s="1394"/>
      <c r="G40" s="1394"/>
      <c r="H40" s="1394"/>
      <c r="I40" s="1394"/>
      <c r="K40" s="1394"/>
    </row>
    <row r="41" spans="1:11" x14ac:dyDescent="0.25">
      <c r="A41" s="1394"/>
      <c r="B41" s="1394"/>
      <c r="C41" s="1394"/>
      <c r="D41" s="1394"/>
      <c r="E41" s="1394"/>
      <c r="F41" s="1394"/>
      <c r="G41" s="1394"/>
      <c r="H41" s="1394"/>
      <c r="I41" s="1394"/>
      <c r="K41" s="1394"/>
    </row>
    <row r="42" spans="1:11" x14ac:dyDescent="0.25">
      <c r="A42" s="1394"/>
      <c r="B42" s="1394"/>
      <c r="C42" s="1394"/>
      <c r="D42" s="1394"/>
      <c r="E42" s="1394"/>
      <c r="F42" s="1394"/>
      <c r="G42" s="1394"/>
      <c r="H42" s="1394"/>
      <c r="I42" s="1394"/>
      <c r="K42" s="1394"/>
    </row>
    <row r="43" spans="1:11" x14ac:dyDescent="0.25">
      <c r="A43" s="1394"/>
      <c r="B43" s="1394"/>
      <c r="C43" s="1394"/>
      <c r="D43" s="1394"/>
      <c r="E43" s="1394"/>
      <c r="F43" s="1394"/>
      <c r="G43" s="1394"/>
      <c r="H43" s="1394"/>
      <c r="I43" s="1394"/>
      <c r="K43" s="1394"/>
    </row>
    <row r="44" spans="1:11" ht="99.75" customHeight="1" x14ac:dyDescent="0.25">
      <c r="A44" s="1394"/>
      <c r="B44" s="1394"/>
      <c r="C44" s="1394"/>
      <c r="D44" s="1394"/>
      <c r="E44" s="1394"/>
      <c r="F44" s="1394"/>
      <c r="G44" s="1394"/>
      <c r="H44" s="1394"/>
      <c r="I44" s="1394"/>
      <c r="K44" s="1394"/>
    </row>
    <row r="45" spans="1:11" x14ac:dyDescent="0.25">
      <c r="A45" s="1394"/>
      <c r="B45" s="1394"/>
      <c r="C45" s="1394"/>
      <c r="D45" s="1394"/>
      <c r="E45" s="1394"/>
      <c r="F45" s="1394"/>
      <c r="G45" s="1394"/>
      <c r="H45" s="1394"/>
      <c r="I45" s="1394"/>
      <c r="K45" s="909"/>
    </row>
    <row r="46" spans="1:11" x14ac:dyDescent="0.25">
      <c r="A46" s="1394"/>
      <c r="B46" s="1394"/>
      <c r="C46" s="1394"/>
      <c r="D46" s="1394"/>
      <c r="E46" s="1394"/>
      <c r="F46" s="1394"/>
      <c r="G46" s="1394"/>
      <c r="H46" s="1394"/>
      <c r="I46" s="1394"/>
      <c r="K46" s="909"/>
    </row>
    <row r="47" spans="1:11" x14ac:dyDescent="0.25">
      <c r="A47" s="1394"/>
      <c r="B47" s="1394"/>
      <c r="C47" s="1394"/>
      <c r="D47" s="1394"/>
      <c r="E47" s="1394"/>
      <c r="F47" s="1394"/>
      <c r="G47" s="1394"/>
      <c r="H47" s="1394"/>
      <c r="I47" s="1394"/>
      <c r="K47" s="909"/>
    </row>
    <row r="48" spans="1:11" x14ac:dyDescent="0.25">
      <c r="A48" s="1394"/>
      <c r="B48" s="1394"/>
      <c r="C48" s="1394"/>
      <c r="D48" s="1394"/>
      <c r="E48" s="1394"/>
      <c r="F48" s="1394"/>
      <c r="G48" s="1394"/>
      <c r="H48" s="1394"/>
      <c r="I48" s="1394"/>
      <c r="K48" s="909"/>
    </row>
    <row r="49" spans="1:11" x14ac:dyDescent="0.25">
      <c r="A49" s="1394"/>
      <c r="B49" s="1394"/>
      <c r="C49" s="1394"/>
      <c r="D49" s="1394"/>
      <c r="E49" s="1394"/>
      <c r="F49" s="1394"/>
      <c r="G49" s="1394"/>
      <c r="H49" s="1394"/>
      <c r="I49" s="1394"/>
      <c r="K49" s="909"/>
    </row>
    <row r="50" spans="1:11" x14ac:dyDescent="0.25">
      <c r="A50" s="1394"/>
      <c r="B50" s="1394"/>
      <c r="C50" s="1394"/>
      <c r="D50" s="1394"/>
      <c r="E50" s="1394"/>
      <c r="F50" s="1394"/>
      <c r="G50" s="1394"/>
      <c r="H50" s="1394"/>
      <c r="I50" s="1394"/>
      <c r="K50" s="909"/>
    </row>
    <row r="51" spans="1:11" x14ac:dyDescent="0.25">
      <c r="K51" s="909"/>
    </row>
    <row r="52" spans="1:11" x14ac:dyDescent="0.25">
      <c r="K52" s="909"/>
    </row>
    <row r="53" spans="1:11" x14ac:dyDescent="0.25">
      <c r="K53" s="909"/>
    </row>
    <row r="54" spans="1:11" x14ac:dyDescent="0.25">
      <c r="K54" s="909"/>
    </row>
    <row r="55" spans="1:11" x14ac:dyDescent="0.25">
      <c r="K55" s="909"/>
    </row>
    <row r="56" spans="1:11" x14ac:dyDescent="0.25">
      <c r="K56" s="909"/>
    </row>
    <row r="57" spans="1:11" x14ac:dyDescent="0.25">
      <c r="K57" s="909"/>
    </row>
  </sheetData>
  <mergeCells count="2">
    <mergeCell ref="A2:I50"/>
    <mergeCell ref="K1:K44"/>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1, 2018 - December 31, 2018</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000"/>
  <sheetViews>
    <sheetView view="pageLayout" zoomScaleNormal="100" workbookViewId="0">
      <selection activeCell="A2" sqref="A2:F22"/>
    </sheetView>
  </sheetViews>
  <sheetFormatPr defaultRowHeight="15" x14ac:dyDescent="0.25"/>
  <cols>
    <col min="1" max="1" width="18.28515625" style="36" bestFit="1" customWidth="1"/>
    <col min="2" max="2" width="57.140625" style="36" customWidth="1"/>
    <col min="3" max="3" width="9.140625" style="614"/>
    <col min="4" max="16384" width="9.140625" style="217"/>
  </cols>
  <sheetData>
    <row r="1" spans="1:5" ht="15.75" thickBot="1" x14ac:dyDescent="0.3"/>
    <row r="2" spans="1:5" x14ac:dyDescent="0.25">
      <c r="A2" s="615" t="s">
        <v>393</v>
      </c>
      <c r="B2" s="616" t="s">
        <v>394</v>
      </c>
      <c r="C2" s="617" t="s">
        <v>395</v>
      </c>
      <c r="D2" s="618"/>
      <c r="E2" s="619"/>
    </row>
    <row r="3" spans="1:5" x14ac:dyDescent="0.25">
      <c r="A3" s="620" t="s">
        <v>396</v>
      </c>
      <c r="B3" s="621"/>
      <c r="C3" s="622"/>
      <c r="D3" s="623"/>
      <c r="E3" s="624"/>
    </row>
    <row r="4" spans="1:5" x14ac:dyDescent="0.25">
      <c r="A4" s="620" t="s">
        <v>397</v>
      </c>
      <c r="B4" s="621"/>
      <c r="C4" s="622"/>
      <c r="D4" s="623"/>
      <c r="E4" s="624"/>
    </row>
    <row r="5" spans="1:5" ht="197.25" customHeight="1" x14ac:dyDescent="0.25">
      <c r="A5" s="620" t="s">
        <v>398</v>
      </c>
      <c r="B5" s="625" t="s">
        <v>399</v>
      </c>
      <c r="C5" s="622" t="s">
        <v>334</v>
      </c>
      <c r="D5" s="623"/>
      <c r="E5" s="624"/>
    </row>
    <row r="6" spans="1:5" ht="78" customHeight="1" x14ac:dyDescent="0.25">
      <c r="A6" s="620" t="s">
        <v>400</v>
      </c>
      <c r="B6" s="625" t="s">
        <v>401</v>
      </c>
      <c r="C6" s="622" t="s">
        <v>334</v>
      </c>
      <c r="D6" s="623"/>
      <c r="E6" s="624"/>
    </row>
    <row r="7" spans="1:5" ht="30" x14ac:dyDescent="0.25">
      <c r="A7" s="620" t="s">
        <v>402</v>
      </c>
      <c r="B7" s="625" t="s">
        <v>403</v>
      </c>
      <c r="C7" s="622" t="s">
        <v>334</v>
      </c>
      <c r="D7" s="623"/>
      <c r="E7" s="624"/>
    </row>
    <row r="8" spans="1:5" ht="45" x14ac:dyDescent="0.25">
      <c r="A8" s="620" t="s">
        <v>404</v>
      </c>
      <c r="B8" s="625" t="s">
        <v>405</v>
      </c>
      <c r="C8" s="622" t="s">
        <v>334</v>
      </c>
      <c r="D8" s="623"/>
      <c r="E8" s="624"/>
    </row>
    <row r="9" spans="1:5" x14ac:dyDescent="0.25">
      <c r="A9" s="620" t="s">
        <v>377</v>
      </c>
      <c r="B9" s="621"/>
      <c r="C9" s="622"/>
      <c r="D9" s="623"/>
      <c r="E9" s="624"/>
    </row>
    <row r="10" spans="1:5" x14ac:dyDescent="0.25">
      <c r="A10" s="620" t="s">
        <v>21</v>
      </c>
      <c r="B10" s="621"/>
      <c r="C10" s="622"/>
      <c r="D10" s="623"/>
      <c r="E10" s="624"/>
    </row>
    <row r="11" spans="1:5" x14ac:dyDescent="0.25">
      <c r="A11" s="620" t="s">
        <v>19</v>
      </c>
      <c r="B11" s="621"/>
      <c r="C11" s="622"/>
      <c r="D11" s="623"/>
      <c r="E11" s="624"/>
    </row>
    <row r="12" spans="1:5" x14ac:dyDescent="0.25">
      <c r="A12" s="620" t="s">
        <v>20</v>
      </c>
      <c r="B12" s="621"/>
      <c r="C12" s="622"/>
      <c r="D12" s="623"/>
      <c r="E12" s="624"/>
    </row>
    <row r="13" spans="1:5" x14ac:dyDescent="0.25">
      <c r="A13" s="620" t="s">
        <v>18</v>
      </c>
      <c r="B13" s="621"/>
      <c r="C13" s="622"/>
      <c r="D13" s="623"/>
      <c r="E13" s="624"/>
    </row>
    <row r="14" spans="1:5" x14ac:dyDescent="0.25">
      <c r="A14" s="620"/>
      <c r="B14" s="621"/>
      <c r="C14" s="622"/>
      <c r="D14" s="623"/>
      <c r="E14" s="624"/>
    </row>
    <row r="15" spans="1:5" x14ac:dyDescent="0.25">
      <c r="A15" s="620"/>
      <c r="B15" s="621"/>
      <c r="C15" s="622"/>
      <c r="D15" s="623"/>
      <c r="E15" s="624"/>
    </row>
    <row r="16" spans="1:5" x14ac:dyDescent="0.25">
      <c r="A16" s="620"/>
      <c r="B16" s="621"/>
      <c r="C16" s="622"/>
      <c r="D16" s="623"/>
      <c r="E16" s="624"/>
    </row>
    <row r="17" spans="1:5" x14ac:dyDescent="0.25">
      <c r="A17" s="620"/>
      <c r="B17" s="621"/>
      <c r="C17" s="622"/>
      <c r="D17" s="623"/>
      <c r="E17" s="624"/>
    </row>
    <row r="18" spans="1:5" x14ac:dyDescent="0.25">
      <c r="A18" s="620"/>
      <c r="B18" s="621"/>
      <c r="C18" s="622"/>
      <c r="D18" s="623"/>
      <c r="E18" s="624"/>
    </row>
    <row r="19" spans="1:5" x14ac:dyDescent="0.25">
      <c r="A19" s="620"/>
      <c r="B19" s="621"/>
      <c r="C19" s="622"/>
      <c r="D19" s="623"/>
      <c r="E19" s="624"/>
    </row>
    <row r="20" spans="1:5" x14ac:dyDescent="0.25">
      <c r="A20" s="620"/>
      <c r="B20" s="621"/>
      <c r="C20" s="622"/>
      <c r="D20" s="623"/>
      <c r="E20" s="624"/>
    </row>
    <row r="21" spans="1:5" x14ac:dyDescent="0.25">
      <c r="A21" s="620"/>
      <c r="B21" s="621"/>
      <c r="C21" s="622"/>
      <c r="D21" s="623"/>
      <c r="E21" s="624"/>
    </row>
    <row r="22" spans="1:5" x14ac:dyDescent="0.25">
      <c r="A22" s="620"/>
      <c r="B22" s="621"/>
      <c r="C22" s="622"/>
      <c r="D22" s="623"/>
      <c r="E22" s="624"/>
    </row>
    <row r="23" spans="1:5" x14ac:dyDescent="0.25">
      <c r="A23" s="620"/>
      <c r="B23" s="621"/>
      <c r="C23" s="622"/>
      <c r="D23" s="623"/>
      <c r="E23" s="624"/>
    </row>
    <row r="24" spans="1:5" x14ac:dyDescent="0.25">
      <c r="A24" s="620"/>
      <c r="B24" s="621"/>
      <c r="C24" s="622"/>
      <c r="D24" s="623"/>
      <c r="E24" s="624"/>
    </row>
    <row r="25" spans="1:5" x14ac:dyDescent="0.25">
      <c r="A25" s="620"/>
      <c r="B25" s="621"/>
      <c r="C25" s="622"/>
      <c r="D25" s="623"/>
      <c r="E25" s="624"/>
    </row>
    <row r="26" spans="1:5" x14ac:dyDescent="0.25">
      <c r="A26" s="620"/>
      <c r="B26" s="621"/>
      <c r="C26" s="622"/>
      <c r="D26" s="623"/>
      <c r="E26" s="624"/>
    </row>
    <row r="27" spans="1:5" x14ac:dyDescent="0.25">
      <c r="A27" s="620"/>
      <c r="B27" s="621"/>
      <c r="C27" s="622"/>
      <c r="D27" s="623"/>
      <c r="E27" s="624"/>
    </row>
    <row r="28" spans="1:5" x14ac:dyDescent="0.25">
      <c r="A28" s="620"/>
      <c r="B28" s="621"/>
      <c r="C28" s="622"/>
      <c r="D28" s="623"/>
      <c r="E28" s="624"/>
    </row>
    <row r="29" spans="1:5" x14ac:dyDescent="0.25">
      <c r="A29" s="620"/>
      <c r="B29" s="621"/>
      <c r="C29" s="622"/>
      <c r="D29" s="623"/>
      <c r="E29" s="624"/>
    </row>
    <row r="30" spans="1:5" x14ac:dyDescent="0.25">
      <c r="A30" s="620"/>
      <c r="B30" s="621"/>
      <c r="C30" s="622"/>
      <c r="D30" s="623"/>
      <c r="E30" s="624"/>
    </row>
    <row r="31" spans="1:5" x14ac:dyDescent="0.25">
      <c r="A31" s="620"/>
      <c r="B31" s="621"/>
      <c r="C31" s="622"/>
      <c r="D31" s="623"/>
      <c r="E31" s="624"/>
    </row>
    <row r="32" spans="1:5" x14ac:dyDescent="0.25">
      <c r="A32" s="620"/>
      <c r="B32" s="621"/>
      <c r="C32" s="622"/>
      <c r="D32" s="623"/>
      <c r="E32" s="624"/>
    </row>
    <row r="33" spans="1:5" x14ac:dyDescent="0.25">
      <c r="A33" s="620"/>
      <c r="B33" s="621"/>
      <c r="C33" s="622"/>
      <c r="D33" s="623"/>
      <c r="E33" s="624"/>
    </row>
    <row r="34" spans="1:5" x14ac:dyDescent="0.25">
      <c r="A34" s="620"/>
      <c r="B34" s="621"/>
      <c r="C34" s="622"/>
      <c r="D34" s="623"/>
      <c r="E34" s="624"/>
    </row>
    <row r="35" spans="1:5" x14ac:dyDescent="0.25">
      <c r="A35" s="620"/>
      <c r="B35" s="621"/>
      <c r="C35" s="622"/>
      <c r="D35" s="623"/>
      <c r="E35" s="624"/>
    </row>
    <row r="36" spans="1:5" x14ac:dyDescent="0.25">
      <c r="A36" s="620"/>
      <c r="B36" s="621"/>
      <c r="C36" s="622"/>
      <c r="D36" s="623"/>
      <c r="E36" s="624"/>
    </row>
    <row r="37" spans="1:5" x14ac:dyDescent="0.25">
      <c r="A37" s="620"/>
      <c r="B37" s="621"/>
      <c r="C37" s="622"/>
      <c r="D37" s="623"/>
      <c r="E37" s="624"/>
    </row>
    <row r="38" spans="1:5" x14ac:dyDescent="0.25">
      <c r="A38" s="620"/>
      <c r="B38" s="621"/>
      <c r="C38" s="622"/>
      <c r="D38" s="623"/>
      <c r="E38" s="624"/>
    </row>
    <row r="39" spans="1:5" x14ac:dyDescent="0.25">
      <c r="A39" s="620"/>
      <c r="B39" s="621"/>
      <c r="C39" s="622"/>
      <c r="D39" s="623"/>
      <c r="E39" s="624"/>
    </row>
    <row r="40" spans="1:5" x14ac:dyDescent="0.25">
      <c r="A40" s="620"/>
      <c r="B40" s="621"/>
      <c r="C40" s="622"/>
      <c r="D40" s="623"/>
      <c r="E40" s="624"/>
    </row>
    <row r="41" spans="1:5" x14ac:dyDescent="0.25">
      <c r="A41" s="620"/>
      <c r="B41" s="621"/>
      <c r="C41" s="622"/>
      <c r="D41" s="623"/>
      <c r="E41" s="624"/>
    </row>
    <row r="42" spans="1:5" x14ac:dyDescent="0.25">
      <c r="A42" s="620"/>
      <c r="B42" s="621"/>
      <c r="C42" s="622"/>
      <c r="D42" s="623"/>
      <c r="E42" s="624"/>
    </row>
    <row r="43" spans="1:5" x14ac:dyDescent="0.25">
      <c r="A43" s="620"/>
      <c r="B43" s="621"/>
      <c r="C43" s="622"/>
      <c r="D43" s="623"/>
      <c r="E43" s="624"/>
    </row>
    <row r="44" spans="1:5" x14ac:dyDescent="0.25">
      <c r="A44" s="620"/>
      <c r="B44" s="621"/>
      <c r="C44" s="622"/>
      <c r="D44" s="623"/>
      <c r="E44" s="624"/>
    </row>
    <row r="45" spans="1:5" x14ac:dyDescent="0.25">
      <c r="A45" s="620"/>
      <c r="B45" s="621"/>
      <c r="C45" s="622"/>
      <c r="D45" s="623"/>
      <c r="E45" s="624"/>
    </row>
    <row r="46" spans="1:5" x14ac:dyDescent="0.25">
      <c r="A46" s="620"/>
      <c r="B46" s="621"/>
      <c r="C46" s="622"/>
      <c r="D46" s="623"/>
      <c r="E46" s="624"/>
    </row>
    <row r="47" spans="1:5" x14ac:dyDescent="0.25">
      <c r="A47" s="620"/>
      <c r="B47" s="621"/>
      <c r="C47" s="622"/>
      <c r="D47" s="623"/>
      <c r="E47" s="624"/>
    </row>
    <row r="48" spans="1:5" x14ac:dyDescent="0.25">
      <c r="A48" s="620"/>
      <c r="B48" s="621"/>
      <c r="C48" s="622"/>
      <c r="D48" s="623"/>
      <c r="E48" s="624"/>
    </row>
    <row r="49" spans="1:5" x14ac:dyDescent="0.25">
      <c r="A49" s="620"/>
      <c r="B49" s="621"/>
      <c r="C49" s="622"/>
      <c r="D49" s="623"/>
      <c r="E49" s="624"/>
    </row>
    <row r="50" spans="1:5" x14ac:dyDescent="0.25">
      <c r="A50" s="620"/>
      <c r="B50" s="621"/>
      <c r="C50" s="622"/>
      <c r="D50" s="623"/>
      <c r="E50" s="624"/>
    </row>
    <row r="51" spans="1:5" x14ac:dyDescent="0.25">
      <c r="A51" s="620"/>
      <c r="B51" s="621"/>
      <c r="C51" s="622"/>
      <c r="D51" s="623"/>
      <c r="E51" s="624"/>
    </row>
    <row r="52" spans="1:5" x14ac:dyDescent="0.25">
      <c r="A52" s="620"/>
      <c r="B52" s="621"/>
      <c r="C52" s="622"/>
      <c r="D52" s="623"/>
      <c r="E52" s="624"/>
    </row>
    <row r="53" spans="1:5" x14ac:dyDescent="0.25">
      <c r="A53" s="620"/>
      <c r="B53" s="621"/>
      <c r="C53" s="622"/>
      <c r="D53" s="623"/>
      <c r="E53" s="624"/>
    </row>
    <row r="54" spans="1:5" x14ac:dyDescent="0.25">
      <c r="A54" s="620"/>
      <c r="B54" s="621"/>
      <c r="C54" s="622"/>
      <c r="D54" s="623"/>
      <c r="E54" s="624"/>
    </row>
    <row r="55" spans="1:5" x14ac:dyDescent="0.25">
      <c r="A55" s="620"/>
      <c r="B55" s="621"/>
      <c r="C55" s="622"/>
      <c r="D55" s="623"/>
      <c r="E55" s="624"/>
    </row>
    <row r="56" spans="1:5" x14ac:dyDescent="0.25">
      <c r="A56" s="620"/>
      <c r="B56" s="621"/>
      <c r="C56" s="622"/>
      <c r="D56" s="623"/>
      <c r="E56" s="624"/>
    </row>
    <row r="57" spans="1:5" x14ac:dyDescent="0.25">
      <c r="A57" s="620"/>
      <c r="B57" s="621"/>
      <c r="C57" s="622"/>
      <c r="D57" s="623"/>
      <c r="E57" s="624"/>
    </row>
    <row r="58" spans="1:5" x14ac:dyDescent="0.25">
      <c r="A58" s="620"/>
      <c r="B58" s="621"/>
      <c r="C58" s="622"/>
      <c r="D58" s="623"/>
      <c r="E58" s="624"/>
    </row>
    <row r="59" spans="1:5" x14ac:dyDescent="0.25">
      <c r="A59" s="620"/>
      <c r="B59" s="621"/>
      <c r="C59" s="622"/>
      <c r="D59" s="623"/>
      <c r="E59" s="624"/>
    </row>
    <row r="60" spans="1:5" x14ac:dyDescent="0.25">
      <c r="A60" s="620"/>
      <c r="B60" s="621"/>
      <c r="C60" s="622"/>
      <c r="D60" s="623"/>
      <c r="E60" s="624"/>
    </row>
    <row r="61" spans="1:5" x14ac:dyDescent="0.25">
      <c r="A61" s="620"/>
      <c r="B61" s="621"/>
      <c r="C61" s="622"/>
      <c r="D61" s="623"/>
      <c r="E61" s="624"/>
    </row>
    <row r="62" spans="1:5" x14ac:dyDescent="0.25">
      <c r="A62" s="620"/>
      <c r="B62" s="621"/>
      <c r="C62" s="622"/>
      <c r="D62" s="623"/>
      <c r="E62" s="624"/>
    </row>
    <row r="63" spans="1:5" x14ac:dyDescent="0.25">
      <c r="A63" s="620"/>
      <c r="B63" s="621"/>
      <c r="C63" s="622"/>
      <c r="D63" s="623"/>
      <c r="E63" s="624"/>
    </row>
    <row r="64" spans="1:5" x14ac:dyDescent="0.25">
      <c r="A64" s="620"/>
      <c r="B64" s="621"/>
      <c r="C64" s="622"/>
      <c r="D64" s="623"/>
      <c r="E64" s="624"/>
    </row>
    <row r="65" spans="1:5" x14ac:dyDescent="0.25">
      <c r="A65" s="620"/>
      <c r="B65" s="621"/>
      <c r="C65" s="622"/>
      <c r="D65" s="623"/>
      <c r="E65" s="624"/>
    </row>
    <row r="66" spans="1:5" x14ac:dyDescent="0.25">
      <c r="A66" s="620"/>
      <c r="B66" s="621"/>
      <c r="C66" s="622"/>
      <c r="D66" s="623"/>
      <c r="E66" s="624"/>
    </row>
    <row r="67" spans="1:5" x14ac:dyDescent="0.25">
      <c r="A67" s="620"/>
      <c r="B67" s="621"/>
      <c r="C67" s="622"/>
      <c r="D67" s="623"/>
      <c r="E67" s="624"/>
    </row>
    <row r="68" spans="1:5" x14ac:dyDescent="0.25">
      <c r="A68" s="620"/>
      <c r="B68" s="621"/>
      <c r="C68" s="622"/>
      <c r="D68" s="623"/>
      <c r="E68" s="624"/>
    </row>
    <row r="69" spans="1:5" x14ac:dyDescent="0.25">
      <c r="A69" s="620"/>
      <c r="B69" s="621"/>
      <c r="C69" s="622"/>
      <c r="D69" s="623"/>
      <c r="E69" s="624"/>
    </row>
    <row r="70" spans="1:5" x14ac:dyDescent="0.25">
      <c r="A70" s="620"/>
      <c r="B70" s="621"/>
      <c r="C70" s="622"/>
      <c r="D70" s="623"/>
      <c r="E70" s="624"/>
    </row>
    <row r="71" spans="1:5" x14ac:dyDescent="0.25">
      <c r="A71" s="620"/>
      <c r="B71" s="621"/>
      <c r="C71" s="622"/>
      <c r="D71" s="623"/>
      <c r="E71" s="624"/>
    </row>
    <row r="72" spans="1:5" x14ac:dyDescent="0.25">
      <c r="A72" s="620"/>
      <c r="B72" s="621"/>
      <c r="C72" s="622"/>
      <c r="D72" s="623"/>
      <c r="E72" s="624"/>
    </row>
    <row r="73" spans="1:5" x14ac:dyDescent="0.25">
      <c r="A73" s="620"/>
      <c r="B73" s="621"/>
      <c r="C73" s="622"/>
      <c r="D73" s="623"/>
      <c r="E73" s="624"/>
    </row>
    <row r="74" spans="1:5" x14ac:dyDescent="0.25">
      <c r="A74" s="620"/>
      <c r="B74" s="621"/>
      <c r="C74" s="622"/>
      <c r="D74" s="623"/>
      <c r="E74" s="624"/>
    </row>
    <row r="75" spans="1:5" x14ac:dyDescent="0.25">
      <c r="A75" s="620"/>
      <c r="B75" s="621"/>
      <c r="C75" s="622"/>
      <c r="D75" s="623"/>
      <c r="E75" s="624"/>
    </row>
    <row r="76" spans="1:5" x14ac:dyDescent="0.25">
      <c r="A76" s="620"/>
      <c r="B76" s="621"/>
      <c r="C76" s="622"/>
      <c r="D76" s="623"/>
      <c r="E76" s="624"/>
    </row>
    <row r="77" spans="1:5" x14ac:dyDescent="0.25">
      <c r="A77" s="620"/>
      <c r="B77" s="621"/>
      <c r="C77" s="622"/>
      <c r="D77" s="623"/>
      <c r="E77" s="624"/>
    </row>
    <row r="78" spans="1:5" x14ac:dyDescent="0.25">
      <c r="A78" s="620"/>
      <c r="B78" s="621"/>
      <c r="C78" s="622"/>
      <c r="D78" s="623"/>
      <c r="E78" s="624"/>
    </row>
    <row r="79" spans="1:5" x14ac:dyDescent="0.25">
      <c r="A79" s="620"/>
      <c r="B79" s="621"/>
      <c r="C79" s="622"/>
      <c r="D79" s="623"/>
      <c r="E79" s="624"/>
    </row>
    <row r="80" spans="1:5" x14ac:dyDescent="0.25">
      <c r="A80" s="620"/>
      <c r="B80" s="621"/>
      <c r="C80" s="622"/>
      <c r="D80" s="623"/>
      <c r="E80" s="624"/>
    </row>
    <row r="81" spans="1:5" x14ac:dyDescent="0.25">
      <c r="A81" s="620"/>
      <c r="B81" s="621"/>
      <c r="C81" s="622"/>
      <c r="D81" s="623"/>
      <c r="E81" s="624"/>
    </row>
    <row r="82" spans="1:5" x14ac:dyDescent="0.25">
      <c r="A82" s="620"/>
      <c r="B82" s="621"/>
      <c r="C82" s="622"/>
      <c r="D82" s="623"/>
      <c r="E82" s="624"/>
    </row>
    <row r="83" spans="1:5" x14ac:dyDescent="0.25">
      <c r="A83" s="620"/>
      <c r="B83" s="621"/>
      <c r="C83" s="622"/>
      <c r="D83" s="623"/>
      <c r="E83" s="624"/>
    </row>
    <row r="84" spans="1:5" x14ac:dyDescent="0.25">
      <c r="A84" s="620"/>
      <c r="B84" s="621"/>
      <c r="C84" s="622"/>
      <c r="D84" s="623"/>
      <c r="E84" s="624"/>
    </row>
    <row r="85" spans="1:5" x14ac:dyDescent="0.25">
      <c r="A85" s="620"/>
      <c r="B85" s="621"/>
      <c r="C85" s="622"/>
      <c r="D85" s="623"/>
      <c r="E85" s="624"/>
    </row>
    <row r="86" spans="1:5" x14ac:dyDescent="0.25">
      <c r="A86" s="620"/>
      <c r="B86" s="621"/>
      <c r="C86" s="622"/>
      <c r="D86" s="623"/>
      <c r="E86" s="624"/>
    </row>
    <row r="87" spans="1:5" x14ac:dyDescent="0.25">
      <c r="A87" s="620"/>
      <c r="B87" s="621"/>
      <c r="C87" s="622"/>
      <c r="D87" s="623"/>
      <c r="E87" s="624"/>
    </row>
    <row r="88" spans="1:5" x14ac:dyDescent="0.25">
      <c r="A88" s="620"/>
      <c r="B88" s="621"/>
      <c r="C88" s="622"/>
      <c r="D88" s="623"/>
      <c r="E88" s="624"/>
    </row>
    <row r="89" spans="1:5" x14ac:dyDescent="0.25">
      <c r="A89" s="620"/>
      <c r="B89" s="621"/>
      <c r="C89" s="622"/>
      <c r="D89" s="623"/>
      <c r="E89" s="624"/>
    </row>
    <row r="90" spans="1:5" x14ac:dyDescent="0.25">
      <c r="A90" s="620"/>
      <c r="B90" s="621"/>
      <c r="C90" s="622"/>
      <c r="D90" s="623"/>
      <c r="E90" s="624"/>
    </row>
    <row r="91" spans="1:5" x14ac:dyDescent="0.25">
      <c r="A91" s="620"/>
      <c r="B91" s="621"/>
      <c r="C91" s="622"/>
      <c r="D91" s="623"/>
      <c r="E91" s="624"/>
    </row>
    <row r="92" spans="1:5" x14ac:dyDescent="0.25">
      <c r="A92" s="620"/>
      <c r="B92" s="621"/>
      <c r="C92" s="622"/>
      <c r="D92" s="623"/>
      <c r="E92" s="624"/>
    </row>
    <row r="93" spans="1:5" x14ac:dyDescent="0.25">
      <c r="A93" s="620"/>
      <c r="B93" s="621"/>
      <c r="C93" s="622"/>
      <c r="D93" s="623"/>
      <c r="E93" s="624"/>
    </row>
    <row r="94" spans="1:5" x14ac:dyDescent="0.25">
      <c r="A94" s="620"/>
      <c r="B94" s="621"/>
      <c r="C94" s="622"/>
      <c r="D94" s="623"/>
      <c r="E94" s="624"/>
    </row>
    <row r="95" spans="1:5" x14ac:dyDescent="0.25">
      <c r="A95" s="620"/>
      <c r="B95" s="621"/>
      <c r="C95" s="622"/>
      <c r="D95" s="623"/>
      <c r="E95" s="624"/>
    </row>
    <row r="96" spans="1:5" x14ac:dyDescent="0.25">
      <c r="A96" s="620"/>
      <c r="B96" s="621"/>
      <c r="C96" s="622"/>
      <c r="D96" s="623"/>
      <c r="E96" s="624"/>
    </row>
    <row r="97" spans="1:5" x14ac:dyDescent="0.25">
      <c r="A97" s="620"/>
      <c r="B97" s="621"/>
      <c r="C97" s="622"/>
      <c r="D97" s="623"/>
      <c r="E97" s="624"/>
    </row>
    <row r="98" spans="1:5" x14ac:dyDescent="0.25">
      <c r="A98" s="620"/>
      <c r="B98" s="621"/>
      <c r="C98" s="622"/>
      <c r="D98" s="623"/>
      <c r="E98" s="624"/>
    </row>
    <row r="99" spans="1:5" x14ac:dyDescent="0.25">
      <c r="A99" s="620"/>
      <c r="B99" s="621"/>
      <c r="C99" s="622"/>
      <c r="D99" s="623"/>
      <c r="E99" s="624"/>
    </row>
    <row r="100" spans="1:5" x14ac:dyDescent="0.25">
      <c r="A100" s="620"/>
      <c r="B100" s="621"/>
      <c r="C100" s="622"/>
      <c r="D100" s="623"/>
      <c r="E100" s="624"/>
    </row>
    <row r="101" spans="1:5" x14ac:dyDescent="0.25">
      <c r="A101" s="620"/>
      <c r="B101" s="621"/>
      <c r="C101" s="622"/>
      <c r="D101" s="623"/>
      <c r="E101" s="624"/>
    </row>
    <row r="102" spans="1:5" x14ac:dyDescent="0.25">
      <c r="A102" s="620"/>
      <c r="B102" s="621"/>
      <c r="C102" s="622"/>
      <c r="D102" s="623"/>
      <c r="E102" s="624"/>
    </row>
    <row r="103" spans="1:5" x14ac:dyDescent="0.25">
      <c r="A103" s="620"/>
      <c r="B103" s="621"/>
      <c r="C103" s="622"/>
      <c r="D103" s="623"/>
      <c r="E103" s="624"/>
    </row>
    <row r="104" spans="1:5" x14ac:dyDescent="0.25">
      <c r="A104" s="620"/>
      <c r="B104" s="621"/>
      <c r="C104" s="622"/>
      <c r="D104" s="623"/>
      <c r="E104" s="624"/>
    </row>
    <row r="105" spans="1:5" x14ac:dyDescent="0.25">
      <c r="A105" s="620"/>
      <c r="B105" s="621"/>
      <c r="C105" s="622"/>
      <c r="D105" s="623"/>
      <c r="E105" s="624"/>
    </row>
    <row r="106" spans="1:5" x14ac:dyDescent="0.25">
      <c r="A106" s="620"/>
      <c r="B106" s="621"/>
      <c r="C106" s="622"/>
      <c r="D106" s="623"/>
      <c r="E106" s="624"/>
    </row>
    <row r="107" spans="1:5" x14ac:dyDescent="0.25">
      <c r="A107" s="620"/>
      <c r="B107" s="621"/>
      <c r="C107" s="622"/>
      <c r="D107" s="623"/>
      <c r="E107" s="624"/>
    </row>
    <row r="108" spans="1:5" x14ac:dyDescent="0.25">
      <c r="A108" s="620"/>
      <c r="B108" s="621"/>
      <c r="C108" s="622"/>
      <c r="D108" s="623"/>
      <c r="E108" s="624"/>
    </row>
    <row r="109" spans="1:5" x14ac:dyDescent="0.25">
      <c r="A109" s="620"/>
      <c r="B109" s="621"/>
      <c r="C109" s="622"/>
      <c r="D109" s="623"/>
      <c r="E109" s="624"/>
    </row>
    <row r="110" spans="1:5" x14ac:dyDescent="0.25">
      <c r="A110" s="620"/>
      <c r="B110" s="621"/>
      <c r="C110" s="622"/>
      <c r="D110" s="623"/>
      <c r="E110" s="624"/>
    </row>
    <row r="111" spans="1:5" x14ac:dyDescent="0.25">
      <c r="A111" s="620"/>
      <c r="B111" s="621"/>
      <c r="C111" s="622"/>
      <c r="D111" s="623"/>
      <c r="E111" s="624"/>
    </row>
    <row r="112" spans="1:5" x14ac:dyDescent="0.25">
      <c r="A112" s="620"/>
      <c r="B112" s="621"/>
      <c r="C112" s="622"/>
      <c r="D112" s="623"/>
      <c r="E112" s="624"/>
    </row>
    <row r="113" spans="1:5" x14ac:dyDescent="0.25">
      <c r="A113" s="620"/>
      <c r="B113" s="621"/>
      <c r="C113" s="622"/>
      <c r="D113" s="623"/>
      <c r="E113" s="624"/>
    </row>
    <row r="114" spans="1:5" x14ac:dyDescent="0.25">
      <c r="A114" s="620"/>
      <c r="B114" s="621"/>
      <c r="C114" s="622"/>
      <c r="D114" s="623"/>
      <c r="E114" s="624"/>
    </row>
    <row r="115" spans="1:5" x14ac:dyDescent="0.25">
      <c r="A115" s="620"/>
      <c r="B115" s="621"/>
      <c r="C115" s="622"/>
      <c r="D115" s="623"/>
      <c r="E115" s="624"/>
    </row>
    <row r="116" spans="1:5" x14ac:dyDescent="0.25">
      <c r="A116" s="620"/>
      <c r="B116" s="621"/>
      <c r="C116" s="622"/>
      <c r="D116" s="623"/>
      <c r="E116" s="624"/>
    </row>
    <row r="117" spans="1:5" x14ac:dyDescent="0.25">
      <c r="A117" s="620"/>
      <c r="B117" s="621"/>
      <c r="C117" s="622"/>
      <c r="D117" s="623"/>
      <c r="E117" s="624"/>
    </row>
    <row r="118" spans="1:5" x14ac:dyDescent="0.25">
      <c r="A118" s="620"/>
      <c r="B118" s="621"/>
      <c r="C118" s="622"/>
      <c r="D118" s="623"/>
      <c r="E118" s="624"/>
    </row>
    <row r="119" spans="1:5" x14ac:dyDescent="0.25">
      <c r="A119" s="620"/>
      <c r="B119" s="621"/>
      <c r="C119" s="622"/>
      <c r="D119" s="623"/>
      <c r="E119" s="624"/>
    </row>
    <row r="120" spans="1:5" x14ac:dyDescent="0.25">
      <c r="A120" s="620"/>
      <c r="B120" s="621"/>
      <c r="C120" s="622"/>
      <c r="D120" s="623"/>
      <c r="E120" s="624"/>
    </row>
    <row r="121" spans="1:5" x14ac:dyDescent="0.25">
      <c r="A121" s="620"/>
      <c r="B121" s="621"/>
      <c r="C121" s="622"/>
      <c r="D121" s="623"/>
      <c r="E121" s="624"/>
    </row>
    <row r="122" spans="1:5" x14ac:dyDescent="0.25">
      <c r="A122" s="620"/>
      <c r="B122" s="621"/>
      <c r="C122" s="622"/>
      <c r="D122" s="623"/>
      <c r="E122" s="624"/>
    </row>
    <row r="123" spans="1:5" x14ac:dyDescent="0.25">
      <c r="A123" s="620"/>
      <c r="B123" s="621"/>
      <c r="C123" s="622"/>
      <c r="D123" s="623"/>
      <c r="E123" s="624"/>
    </row>
    <row r="124" spans="1:5" x14ac:dyDescent="0.25">
      <c r="A124" s="620"/>
      <c r="B124" s="621"/>
      <c r="C124" s="622"/>
      <c r="D124" s="623"/>
      <c r="E124" s="624"/>
    </row>
    <row r="125" spans="1:5" x14ac:dyDescent="0.25">
      <c r="A125" s="620"/>
      <c r="B125" s="621"/>
      <c r="C125" s="622"/>
      <c r="D125" s="623"/>
      <c r="E125" s="624"/>
    </row>
    <row r="126" spans="1:5" x14ac:dyDescent="0.25">
      <c r="A126" s="620"/>
      <c r="B126" s="621"/>
      <c r="C126" s="622"/>
      <c r="D126" s="623"/>
      <c r="E126" s="624"/>
    </row>
    <row r="127" spans="1:5" x14ac:dyDescent="0.25">
      <c r="A127" s="620"/>
      <c r="B127" s="621"/>
      <c r="C127" s="622"/>
      <c r="D127" s="623"/>
      <c r="E127" s="624"/>
    </row>
    <row r="128" spans="1:5" x14ac:dyDescent="0.25">
      <c r="A128" s="620"/>
      <c r="B128" s="621"/>
      <c r="C128" s="622"/>
      <c r="D128" s="623"/>
      <c r="E128" s="624"/>
    </row>
    <row r="129" spans="1:5" x14ac:dyDescent="0.25">
      <c r="A129" s="620"/>
      <c r="B129" s="621"/>
      <c r="C129" s="622"/>
      <c r="D129" s="623"/>
      <c r="E129" s="624"/>
    </row>
    <row r="130" spans="1:5" x14ac:dyDescent="0.25">
      <c r="A130" s="620"/>
      <c r="B130" s="621"/>
      <c r="C130" s="622"/>
      <c r="D130" s="623"/>
      <c r="E130" s="624"/>
    </row>
    <row r="131" spans="1:5" x14ac:dyDescent="0.25">
      <c r="A131" s="620"/>
      <c r="B131" s="621"/>
      <c r="C131" s="622"/>
      <c r="D131" s="623"/>
      <c r="E131" s="624"/>
    </row>
    <row r="132" spans="1:5" x14ac:dyDescent="0.25">
      <c r="A132" s="620"/>
      <c r="B132" s="621"/>
      <c r="C132" s="622"/>
      <c r="D132" s="623"/>
      <c r="E132" s="624"/>
    </row>
    <row r="133" spans="1:5" x14ac:dyDescent="0.25">
      <c r="A133" s="620"/>
      <c r="B133" s="621"/>
      <c r="C133" s="622"/>
      <c r="D133" s="623"/>
      <c r="E133" s="624"/>
    </row>
    <row r="134" spans="1:5" x14ac:dyDescent="0.25">
      <c r="A134" s="620"/>
      <c r="B134" s="621"/>
      <c r="C134" s="622"/>
      <c r="D134" s="623"/>
      <c r="E134" s="624"/>
    </row>
    <row r="135" spans="1:5" x14ac:dyDescent="0.25">
      <c r="A135" s="620"/>
      <c r="B135" s="621"/>
      <c r="C135" s="622"/>
      <c r="D135" s="623"/>
      <c r="E135" s="624"/>
    </row>
    <row r="136" spans="1:5" x14ac:dyDescent="0.25">
      <c r="A136" s="620"/>
      <c r="B136" s="621"/>
      <c r="C136" s="622"/>
      <c r="D136" s="623"/>
      <c r="E136" s="624"/>
    </row>
    <row r="137" spans="1:5" x14ac:dyDescent="0.25">
      <c r="A137" s="620"/>
      <c r="B137" s="621"/>
      <c r="C137" s="622"/>
      <c r="D137" s="623"/>
      <c r="E137" s="624"/>
    </row>
    <row r="138" spans="1:5" x14ac:dyDescent="0.25">
      <c r="A138" s="620"/>
      <c r="B138" s="621"/>
      <c r="C138" s="622"/>
      <c r="D138" s="623"/>
      <c r="E138" s="624"/>
    </row>
    <row r="139" spans="1:5" x14ac:dyDescent="0.25">
      <c r="A139" s="620"/>
      <c r="B139" s="621"/>
      <c r="C139" s="622"/>
      <c r="D139" s="623"/>
      <c r="E139" s="624"/>
    </row>
    <row r="140" spans="1:5" x14ac:dyDescent="0.25">
      <c r="A140" s="620"/>
      <c r="B140" s="621"/>
      <c r="C140" s="622"/>
      <c r="D140" s="623"/>
      <c r="E140" s="624"/>
    </row>
    <row r="141" spans="1:5" x14ac:dyDescent="0.25">
      <c r="A141" s="620"/>
      <c r="B141" s="621"/>
      <c r="C141" s="622"/>
      <c r="D141" s="623"/>
      <c r="E141" s="624"/>
    </row>
    <row r="142" spans="1:5" x14ac:dyDescent="0.25">
      <c r="A142" s="620"/>
      <c r="B142" s="621"/>
      <c r="C142" s="622"/>
      <c r="D142" s="623"/>
      <c r="E142" s="624"/>
    </row>
    <row r="143" spans="1:5" x14ac:dyDescent="0.25">
      <c r="A143" s="620"/>
      <c r="B143" s="621"/>
      <c r="C143" s="622"/>
      <c r="D143" s="623"/>
      <c r="E143" s="624"/>
    </row>
    <row r="144" spans="1:5" x14ac:dyDescent="0.25">
      <c r="A144" s="620"/>
      <c r="B144" s="621"/>
      <c r="C144" s="622"/>
      <c r="D144" s="623"/>
      <c r="E144" s="624"/>
    </row>
    <row r="145" spans="1:5" x14ac:dyDescent="0.25">
      <c r="A145" s="620"/>
      <c r="B145" s="621"/>
      <c r="C145" s="622"/>
      <c r="D145" s="623"/>
      <c r="E145" s="624"/>
    </row>
    <row r="146" spans="1:5" x14ac:dyDescent="0.25">
      <c r="A146" s="620"/>
      <c r="B146" s="621"/>
      <c r="C146" s="622"/>
      <c r="D146" s="623"/>
      <c r="E146" s="624"/>
    </row>
    <row r="147" spans="1:5" x14ac:dyDescent="0.25">
      <c r="A147" s="620"/>
      <c r="B147" s="621"/>
      <c r="C147" s="622"/>
      <c r="D147" s="623"/>
      <c r="E147" s="624"/>
    </row>
    <row r="148" spans="1:5" x14ac:dyDescent="0.25">
      <c r="A148" s="620"/>
      <c r="B148" s="621"/>
      <c r="C148" s="622"/>
      <c r="D148" s="623"/>
      <c r="E148" s="624"/>
    </row>
    <row r="149" spans="1:5" x14ac:dyDescent="0.25">
      <c r="A149" s="620"/>
      <c r="B149" s="621"/>
      <c r="C149" s="622"/>
      <c r="D149" s="623"/>
      <c r="E149" s="624"/>
    </row>
    <row r="150" spans="1:5" x14ac:dyDescent="0.25">
      <c r="A150" s="620"/>
      <c r="B150" s="621"/>
      <c r="C150" s="622"/>
      <c r="D150" s="623"/>
      <c r="E150" s="624"/>
    </row>
    <row r="151" spans="1:5" x14ac:dyDescent="0.25">
      <c r="A151" s="620"/>
      <c r="B151" s="621"/>
      <c r="C151" s="622"/>
      <c r="D151" s="623"/>
      <c r="E151" s="624"/>
    </row>
    <row r="152" spans="1:5" x14ac:dyDescent="0.25">
      <c r="A152" s="620"/>
      <c r="B152" s="621"/>
      <c r="C152" s="622"/>
      <c r="D152" s="623"/>
      <c r="E152" s="624"/>
    </row>
    <row r="153" spans="1:5" x14ac:dyDescent="0.25">
      <c r="A153" s="620"/>
      <c r="B153" s="621"/>
      <c r="C153" s="622"/>
      <c r="D153" s="623"/>
      <c r="E153" s="624"/>
    </row>
    <row r="154" spans="1:5" x14ac:dyDescent="0.25">
      <c r="A154" s="620"/>
      <c r="B154" s="621"/>
      <c r="C154" s="622"/>
      <c r="D154" s="623"/>
      <c r="E154" s="624"/>
    </row>
    <row r="155" spans="1:5" x14ac:dyDescent="0.25">
      <c r="A155" s="620"/>
      <c r="B155" s="621"/>
      <c r="C155" s="622"/>
      <c r="D155" s="623"/>
      <c r="E155" s="624"/>
    </row>
    <row r="156" spans="1:5" x14ac:dyDescent="0.25">
      <c r="A156" s="620"/>
      <c r="B156" s="621"/>
      <c r="C156" s="622"/>
      <c r="D156" s="623"/>
      <c r="E156" s="624"/>
    </row>
    <row r="157" spans="1:5" x14ac:dyDescent="0.25">
      <c r="A157" s="620"/>
      <c r="B157" s="621"/>
      <c r="C157" s="622"/>
      <c r="D157" s="623"/>
      <c r="E157" s="624"/>
    </row>
    <row r="158" spans="1:5" x14ac:dyDescent="0.25">
      <c r="A158" s="620"/>
      <c r="B158" s="621"/>
      <c r="C158" s="622"/>
      <c r="D158" s="623"/>
      <c r="E158" s="624"/>
    </row>
    <row r="159" spans="1:5" x14ac:dyDescent="0.25">
      <c r="A159" s="620"/>
      <c r="B159" s="621"/>
      <c r="C159" s="622"/>
      <c r="D159" s="623"/>
      <c r="E159" s="624"/>
    </row>
    <row r="160" spans="1:5" x14ac:dyDescent="0.25">
      <c r="A160" s="620"/>
      <c r="B160" s="621"/>
      <c r="C160" s="622"/>
      <c r="D160" s="623"/>
      <c r="E160" s="624"/>
    </row>
    <row r="161" spans="1:5" x14ac:dyDescent="0.25">
      <c r="A161" s="620"/>
      <c r="B161" s="621"/>
      <c r="C161" s="622"/>
      <c r="D161" s="623"/>
      <c r="E161" s="624"/>
    </row>
    <row r="162" spans="1:5" x14ac:dyDescent="0.25">
      <c r="A162" s="620"/>
      <c r="B162" s="621"/>
      <c r="C162" s="622"/>
      <c r="D162" s="623"/>
      <c r="E162" s="624"/>
    </row>
    <row r="163" spans="1:5" x14ac:dyDescent="0.25">
      <c r="A163" s="620"/>
      <c r="B163" s="621"/>
      <c r="C163" s="622"/>
      <c r="D163" s="623"/>
      <c r="E163" s="624"/>
    </row>
    <row r="164" spans="1:5" x14ac:dyDescent="0.25">
      <c r="A164" s="620"/>
      <c r="B164" s="621"/>
      <c r="C164" s="622"/>
      <c r="D164" s="623"/>
      <c r="E164" s="624"/>
    </row>
    <row r="165" spans="1:5" x14ac:dyDescent="0.25">
      <c r="A165" s="620"/>
      <c r="B165" s="621"/>
      <c r="C165" s="622"/>
      <c r="D165" s="623"/>
      <c r="E165" s="624"/>
    </row>
    <row r="166" spans="1:5" x14ac:dyDescent="0.25">
      <c r="A166" s="620"/>
      <c r="B166" s="621"/>
      <c r="C166" s="622"/>
      <c r="D166" s="623"/>
      <c r="E166" s="624"/>
    </row>
    <row r="167" spans="1:5" x14ac:dyDescent="0.25">
      <c r="A167" s="620"/>
      <c r="B167" s="621"/>
      <c r="C167" s="622"/>
      <c r="D167" s="623"/>
      <c r="E167" s="624"/>
    </row>
    <row r="168" spans="1:5" x14ac:dyDescent="0.25">
      <c r="A168" s="620"/>
      <c r="B168" s="621"/>
      <c r="C168" s="622"/>
      <c r="D168" s="623"/>
      <c r="E168" s="624"/>
    </row>
    <row r="169" spans="1:5" x14ac:dyDescent="0.25">
      <c r="A169" s="620"/>
      <c r="B169" s="621"/>
      <c r="C169" s="622"/>
      <c r="D169" s="623"/>
      <c r="E169" s="624"/>
    </row>
    <row r="170" spans="1:5" x14ac:dyDescent="0.25">
      <c r="A170" s="620"/>
      <c r="B170" s="621"/>
      <c r="C170" s="622"/>
      <c r="D170" s="623"/>
      <c r="E170" s="624"/>
    </row>
    <row r="171" spans="1:5" x14ac:dyDescent="0.25">
      <c r="A171" s="620"/>
      <c r="B171" s="621"/>
      <c r="C171" s="622"/>
      <c r="D171" s="623"/>
      <c r="E171" s="624"/>
    </row>
    <row r="172" spans="1:5" x14ac:dyDescent="0.25">
      <c r="A172" s="620"/>
      <c r="B172" s="621"/>
      <c r="C172" s="622"/>
      <c r="D172" s="623"/>
      <c r="E172" s="624"/>
    </row>
    <row r="173" spans="1:5" x14ac:dyDescent="0.25">
      <c r="A173" s="620"/>
      <c r="B173" s="621"/>
      <c r="C173" s="622"/>
      <c r="D173" s="623"/>
      <c r="E173" s="624"/>
    </row>
    <row r="174" spans="1:5" x14ac:dyDescent="0.25">
      <c r="A174" s="620"/>
      <c r="B174" s="621"/>
      <c r="C174" s="622"/>
      <c r="D174" s="623"/>
      <c r="E174" s="624"/>
    </row>
    <row r="175" spans="1:5" x14ac:dyDescent="0.25">
      <c r="A175" s="620"/>
      <c r="B175" s="621"/>
      <c r="C175" s="622"/>
      <c r="D175" s="623"/>
      <c r="E175" s="624"/>
    </row>
    <row r="176" spans="1:5" x14ac:dyDescent="0.25">
      <c r="A176" s="620"/>
      <c r="B176" s="621"/>
      <c r="C176" s="622"/>
      <c r="D176" s="623"/>
      <c r="E176" s="624"/>
    </row>
    <row r="177" spans="1:5" x14ac:dyDescent="0.25">
      <c r="A177" s="620"/>
      <c r="B177" s="621"/>
      <c r="C177" s="622"/>
      <c r="D177" s="623"/>
      <c r="E177" s="624"/>
    </row>
    <row r="178" spans="1:5" x14ac:dyDescent="0.25">
      <c r="A178" s="620"/>
      <c r="B178" s="621"/>
      <c r="C178" s="622"/>
      <c r="D178" s="623"/>
      <c r="E178" s="624"/>
    </row>
    <row r="179" spans="1:5" x14ac:dyDescent="0.25">
      <c r="A179" s="620"/>
      <c r="B179" s="621"/>
      <c r="C179" s="622"/>
      <c r="D179" s="623"/>
      <c r="E179" s="624"/>
    </row>
    <row r="180" spans="1:5" x14ac:dyDescent="0.25">
      <c r="A180" s="620"/>
      <c r="B180" s="621"/>
      <c r="C180" s="622"/>
      <c r="D180" s="623"/>
      <c r="E180" s="624"/>
    </row>
    <row r="181" spans="1:5" x14ac:dyDescent="0.25">
      <c r="A181" s="620"/>
      <c r="B181" s="621"/>
      <c r="C181" s="622"/>
      <c r="D181" s="623"/>
      <c r="E181" s="624"/>
    </row>
    <row r="182" spans="1:5" x14ac:dyDescent="0.25">
      <c r="A182" s="620"/>
      <c r="B182" s="621"/>
      <c r="C182" s="622"/>
      <c r="D182" s="623"/>
      <c r="E182" s="624"/>
    </row>
    <row r="183" spans="1:5" x14ac:dyDescent="0.25">
      <c r="A183" s="620"/>
      <c r="B183" s="621"/>
      <c r="C183" s="622"/>
      <c r="D183" s="623"/>
      <c r="E183" s="624"/>
    </row>
    <row r="184" spans="1:5" x14ac:dyDescent="0.25">
      <c r="A184" s="620"/>
      <c r="B184" s="621"/>
      <c r="C184" s="622"/>
      <c r="D184" s="623"/>
      <c r="E184" s="624"/>
    </row>
    <row r="185" spans="1:5" x14ac:dyDescent="0.25">
      <c r="A185" s="620"/>
      <c r="B185" s="621"/>
      <c r="C185" s="622"/>
      <c r="D185" s="623"/>
      <c r="E185" s="624"/>
    </row>
    <row r="186" spans="1:5" x14ac:dyDescent="0.25">
      <c r="A186" s="620"/>
      <c r="B186" s="621"/>
      <c r="C186" s="622"/>
      <c r="D186" s="623"/>
      <c r="E186" s="624"/>
    </row>
    <row r="187" spans="1:5" x14ac:dyDescent="0.25">
      <c r="A187" s="620"/>
      <c r="B187" s="621"/>
      <c r="C187" s="622"/>
      <c r="D187" s="623"/>
      <c r="E187" s="624"/>
    </row>
    <row r="188" spans="1:5" x14ac:dyDescent="0.25">
      <c r="A188" s="620"/>
      <c r="B188" s="621"/>
      <c r="C188" s="622"/>
      <c r="D188" s="623"/>
      <c r="E188" s="624"/>
    </row>
    <row r="189" spans="1:5" x14ac:dyDescent="0.25">
      <c r="A189" s="620"/>
      <c r="B189" s="621"/>
      <c r="C189" s="622"/>
      <c r="D189" s="623"/>
      <c r="E189" s="624"/>
    </row>
    <row r="190" spans="1:5" x14ac:dyDescent="0.25">
      <c r="A190" s="620"/>
      <c r="B190" s="621"/>
      <c r="C190" s="622"/>
      <c r="D190" s="623"/>
      <c r="E190" s="624"/>
    </row>
    <row r="191" spans="1:5" x14ac:dyDescent="0.25">
      <c r="A191" s="620"/>
      <c r="B191" s="621"/>
      <c r="C191" s="622"/>
      <c r="D191" s="623"/>
      <c r="E191" s="624"/>
    </row>
    <row r="192" spans="1:5" x14ac:dyDescent="0.25">
      <c r="A192" s="620"/>
      <c r="B192" s="621"/>
      <c r="C192" s="622"/>
      <c r="D192" s="623"/>
      <c r="E192" s="624"/>
    </row>
    <row r="193" spans="1:5" x14ac:dyDescent="0.25">
      <c r="A193" s="620"/>
      <c r="B193" s="621"/>
      <c r="C193" s="622"/>
      <c r="D193" s="623"/>
      <c r="E193" s="624"/>
    </row>
    <row r="194" spans="1:5" x14ac:dyDescent="0.25">
      <c r="A194" s="620"/>
      <c r="B194" s="621"/>
      <c r="C194" s="622"/>
      <c r="D194" s="623"/>
      <c r="E194" s="624"/>
    </row>
    <row r="195" spans="1:5" x14ac:dyDescent="0.25">
      <c r="A195" s="620"/>
      <c r="B195" s="621"/>
      <c r="C195" s="622"/>
      <c r="D195" s="623"/>
      <c r="E195" s="624"/>
    </row>
    <row r="196" spans="1:5" x14ac:dyDescent="0.25">
      <c r="A196" s="620"/>
      <c r="B196" s="621"/>
      <c r="C196" s="622"/>
      <c r="D196" s="623"/>
      <c r="E196" s="624"/>
    </row>
    <row r="197" spans="1:5" x14ac:dyDescent="0.25">
      <c r="A197" s="620"/>
      <c r="B197" s="621"/>
      <c r="C197" s="622"/>
      <c r="D197" s="623"/>
      <c r="E197" s="624"/>
    </row>
    <row r="198" spans="1:5" x14ac:dyDescent="0.25">
      <c r="A198" s="620"/>
      <c r="B198" s="621"/>
      <c r="C198" s="622"/>
      <c r="D198" s="623"/>
      <c r="E198" s="624"/>
    </row>
    <row r="199" spans="1:5" x14ac:dyDescent="0.25">
      <c r="A199" s="620"/>
      <c r="B199" s="621"/>
      <c r="C199" s="622"/>
      <c r="D199" s="623"/>
      <c r="E199" s="624"/>
    </row>
    <row r="200" spans="1:5" x14ac:dyDescent="0.25">
      <c r="A200" s="620"/>
      <c r="B200" s="621"/>
      <c r="C200" s="622"/>
      <c r="D200" s="623"/>
      <c r="E200" s="624"/>
    </row>
    <row r="201" spans="1:5" x14ac:dyDescent="0.25">
      <c r="A201" s="620"/>
      <c r="B201" s="621"/>
      <c r="C201" s="622"/>
      <c r="D201" s="623"/>
      <c r="E201" s="624"/>
    </row>
    <row r="202" spans="1:5" x14ac:dyDescent="0.25">
      <c r="A202" s="620"/>
      <c r="B202" s="621"/>
      <c r="C202" s="622"/>
      <c r="D202" s="623"/>
      <c r="E202" s="624"/>
    </row>
    <row r="203" spans="1:5" x14ac:dyDescent="0.25">
      <c r="A203" s="620"/>
      <c r="B203" s="621"/>
      <c r="C203" s="622"/>
      <c r="D203" s="623"/>
      <c r="E203" s="624"/>
    </row>
    <row r="204" spans="1:5" x14ac:dyDescent="0.25">
      <c r="A204" s="620"/>
      <c r="B204" s="621"/>
      <c r="C204" s="622"/>
      <c r="D204" s="623"/>
      <c r="E204" s="624"/>
    </row>
    <row r="205" spans="1:5" x14ac:dyDescent="0.25">
      <c r="A205" s="620"/>
      <c r="B205" s="621"/>
      <c r="C205" s="622"/>
      <c r="D205" s="623"/>
      <c r="E205" s="624"/>
    </row>
    <row r="206" spans="1:5" x14ac:dyDescent="0.25">
      <c r="A206" s="620"/>
      <c r="B206" s="621"/>
      <c r="C206" s="622"/>
      <c r="D206" s="623"/>
      <c r="E206" s="624"/>
    </row>
    <row r="207" spans="1:5" x14ac:dyDescent="0.25">
      <c r="A207" s="620"/>
      <c r="B207" s="621"/>
      <c r="C207" s="622"/>
      <c r="D207" s="623"/>
      <c r="E207" s="624"/>
    </row>
    <row r="208" spans="1:5" x14ac:dyDescent="0.25">
      <c r="A208" s="620"/>
      <c r="B208" s="621"/>
      <c r="C208" s="622"/>
      <c r="D208" s="623"/>
      <c r="E208" s="624"/>
    </row>
    <row r="209" spans="1:5" x14ac:dyDescent="0.25">
      <c r="A209" s="620"/>
      <c r="B209" s="621"/>
      <c r="C209" s="622"/>
      <c r="D209" s="623"/>
      <c r="E209" s="624"/>
    </row>
    <row r="210" spans="1:5" x14ac:dyDescent="0.25">
      <c r="A210" s="620"/>
      <c r="B210" s="621"/>
      <c r="C210" s="622"/>
      <c r="D210" s="623"/>
      <c r="E210" s="624"/>
    </row>
    <row r="211" spans="1:5" x14ac:dyDescent="0.25">
      <c r="A211" s="620"/>
      <c r="B211" s="621"/>
      <c r="C211" s="622"/>
      <c r="D211" s="623"/>
      <c r="E211" s="624"/>
    </row>
    <row r="212" spans="1:5" x14ac:dyDescent="0.25">
      <c r="A212" s="620"/>
      <c r="B212" s="621"/>
      <c r="C212" s="622"/>
      <c r="D212" s="623"/>
      <c r="E212" s="624"/>
    </row>
    <row r="213" spans="1:5" x14ac:dyDescent="0.25">
      <c r="A213" s="620"/>
      <c r="B213" s="621"/>
      <c r="C213" s="622"/>
      <c r="D213" s="623"/>
      <c r="E213" s="624"/>
    </row>
    <row r="214" spans="1:5" x14ac:dyDescent="0.25">
      <c r="A214" s="620"/>
      <c r="B214" s="621"/>
      <c r="C214" s="622"/>
      <c r="D214" s="623"/>
      <c r="E214" s="624"/>
    </row>
    <row r="215" spans="1:5" x14ac:dyDescent="0.25">
      <c r="A215" s="620"/>
      <c r="B215" s="621"/>
      <c r="C215" s="622"/>
      <c r="D215" s="623"/>
      <c r="E215" s="624"/>
    </row>
    <row r="216" spans="1:5" x14ac:dyDescent="0.25">
      <c r="A216" s="620"/>
      <c r="B216" s="621"/>
      <c r="C216" s="622"/>
      <c r="D216" s="623"/>
      <c r="E216" s="624"/>
    </row>
    <row r="217" spans="1:5" x14ac:dyDescent="0.25">
      <c r="A217" s="620"/>
      <c r="B217" s="621"/>
      <c r="C217" s="622"/>
      <c r="D217" s="623"/>
      <c r="E217" s="624"/>
    </row>
    <row r="218" spans="1:5" x14ac:dyDescent="0.25">
      <c r="A218" s="620"/>
      <c r="B218" s="621"/>
      <c r="C218" s="622"/>
      <c r="D218" s="623"/>
      <c r="E218" s="624"/>
    </row>
    <row r="219" spans="1:5" x14ac:dyDescent="0.25">
      <c r="A219" s="620"/>
      <c r="B219" s="621"/>
      <c r="C219" s="622"/>
      <c r="D219" s="623"/>
      <c r="E219" s="624"/>
    </row>
    <row r="220" spans="1:5" x14ac:dyDescent="0.25">
      <c r="A220" s="620"/>
      <c r="B220" s="621"/>
      <c r="C220" s="622"/>
      <c r="D220" s="623"/>
      <c r="E220" s="624"/>
    </row>
    <row r="221" spans="1:5" x14ac:dyDescent="0.25">
      <c r="A221" s="620"/>
      <c r="B221" s="621"/>
      <c r="C221" s="622"/>
      <c r="D221" s="623"/>
      <c r="E221" s="624"/>
    </row>
    <row r="222" spans="1:5" x14ac:dyDescent="0.25">
      <c r="A222" s="620"/>
      <c r="B222" s="621"/>
      <c r="C222" s="622"/>
      <c r="D222" s="623"/>
      <c r="E222" s="624"/>
    </row>
    <row r="223" spans="1:5" x14ac:dyDescent="0.25">
      <c r="A223" s="620"/>
      <c r="B223" s="621"/>
      <c r="C223" s="622"/>
      <c r="D223" s="623"/>
      <c r="E223" s="624"/>
    </row>
    <row r="224" spans="1:5" x14ac:dyDescent="0.25">
      <c r="A224" s="620"/>
      <c r="B224" s="621"/>
      <c r="C224" s="622"/>
      <c r="D224" s="623"/>
      <c r="E224" s="624"/>
    </row>
    <row r="225" spans="1:5" x14ac:dyDescent="0.25">
      <c r="A225" s="620"/>
      <c r="B225" s="621"/>
      <c r="C225" s="622"/>
      <c r="D225" s="623"/>
      <c r="E225" s="624"/>
    </row>
    <row r="226" spans="1:5" x14ac:dyDescent="0.25">
      <c r="A226" s="620"/>
      <c r="B226" s="621"/>
      <c r="C226" s="622"/>
      <c r="D226" s="623"/>
      <c r="E226" s="624"/>
    </row>
    <row r="227" spans="1:5" x14ac:dyDescent="0.25">
      <c r="A227" s="620"/>
      <c r="B227" s="621"/>
      <c r="C227" s="622"/>
      <c r="D227" s="623"/>
      <c r="E227" s="624"/>
    </row>
    <row r="228" spans="1:5" x14ac:dyDescent="0.25">
      <c r="A228" s="620"/>
      <c r="B228" s="621"/>
      <c r="C228" s="622"/>
      <c r="D228" s="623"/>
      <c r="E228" s="624"/>
    </row>
    <row r="229" spans="1:5" x14ac:dyDescent="0.25">
      <c r="A229" s="620"/>
      <c r="B229" s="621"/>
      <c r="C229" s="622"/>
      <c r="D229" s="623"/>
      <c r="E229" s="624"/>
    </row>
    <row r="230" spans="1:5" x14ac:dyDescent="0.25">
      <c r="A230" s="620"/>
      <c r="B230" s="621"/>
      <c r="C230" s="622"/>
      <c r="D230" s="623"/>
      <c r="E230" s="624"/>
    </row>
    <row r="231" spans="1:5" x14ac:dyDescent="0.25">
      <c r="A231" s="620"/>
      <c r="B231" s="621"/>
      <c r="C231" s="622"/>
      <c r="D231" s="623"/>
      <c r="E231" s="624"/>
    </row>
    <row r="232" spans="1:5" x14ac:dyDescent="0.25">
      <c r="A232" s="620"/>
      <c r="B232" s="621"/>
      <c r="C232" s="622"/>
      <c r="D232" s="623"/>
      <c r="E232" s="624"/>
    </row>
    <row r="233" spans="1:5" x14ac:dyDescent="0.25">
      <c r="A233" s="620"/>
      <c r="B233" s="621"/>
      <c r="C233" s="622"/>
      <c r="D233" s="623"/>
      <c r="E233" s="624"/>
    </row>
    <row r="234" spans="1:5" x14ac:dyDescent="0.25">
      <c r="A234" s="620"/>
      <c r="B234" s="621"/>
      <c r="C234" s="622"/>
      <c r="D234" s="623"/>
      <c r="E234" s="624"/>
    </row>
    <row r="235" spans="1:5" x14ac:dyDescent="0.25">
      <c r="A235" s="620"/>
      <c r="B235" s="621"/>
      <c r="C235" s="622"/>
      <c r="D235" s="623"/>
      <c r="E235" s="624"/>
    </row>
    <row r="236" spans="1:5" x14ac:dyDescent="0.25">
      <c r="A236" s="620"/>
      <c r="B236" s="621"/>
      <c r="C236" s="622"/>
      <c r="D236" s="623"/>
      <c r="E236" s="624"/>
    </row>
    <row r="237" spans="1:5" x14ac:dyDescent="0.25">
      <c r="A237" s="620"/>
      <c r="B237" s="621"/>
      <c r="C237" s="622"/>
      <c r="D237" s="623"/>
      <c r="E237" s="624"/>
    </row>
    <row r="238" spans="1:5" x14ac:dyDescent="0.25">
      <c r="A238" s="620"/>
      <c r="B238" s="621"/>
      <c r="C238" s="622"/>
      <c r="D238" s="623"/>
      <c r="E238" s="624"/>
    </row>
    <row r="239" spans="1:5" x14ac:dyDescent="0.25">
      <c r="A239" s="620"/>
      <c r="B239" s="621"/>
      <c r="C239" s="622"/>
      <c r="D239" s="623"/>
      <c r="E239" s="624"/>
    </row>
    <row r="240" spans="1:5" x14ac:dyDescent="0.25">
      <c r="A240" s="620"/>
      <c r="B240" s="621"/>
      <c r="C240" s="622"/>
      <c r="D240" s="623"/>
      <c r="E240" s="624"/>
    </row>
    <row r="241" spans="1:5" x14ac:dyDescent="0.25">
      <c r="A241" s="620"/>
      <c r="B241" s="621"/>
      <c r="C241" s="622"/>
      <c r="D241" s="623"/>
      <c r="E241" s="624"/>
    </row>
    <row r="242" spans="1:5" x14ac:dyDescent="0.25">
      <c r="A242" s="620"/>
      <c r="B242" s="621"/>
      <c r="C242" s="622"/>
      <c r="D242" s="623"/>
      <c r="E242" s="624"/>
    </row>
    <row r="243" spans="1:5" x14ac:dyDescent="0.25">
      <c r="A243" s="620"/>
      <c r="B243" s="621"/>
      <c r="C243" s="622"/>
      <c r="D243" s="623"/>
      <c r="E243" s="624"/>
    </row>
    <row r="244" spans="1:5" x14ac:dyDescent="0.25">
      <c r="A244" s="620"/>
      <c r="B244" s="621"/>
      <c r="C244" s="622"/>
      <c r="D244" s="623"/>
      <c r="E244" s="624"/>
    </row>
    <row r="245" spans="1:5" x14ac:dyDescent="0.25">
      <c r="A245" s="620"/>
      <c r="B245" s="621"/>
      <c r="C245" s="622"/>
      <c r="D245" s="623"/>
      <c r="E245" s="624"/>
    </row>
    <row r="246" spans="1:5" x14ac:dyDescent="0.25">
      <c r="A246" s="620"/>
      <c r="B246" s="621"/>
      <c r="C246" s="622"/>
      <c r="D246" s="623"/>
      <c r="E246" s="624"/>
    </row>
    <row r="247" spans="1:5" x14ac:dyDescent="0.25">
      <c r="A247" s="620"/>
      <c r="B247" s="621"/>
      <c r="C247" s="622"/>
      <c r="D247" s="623"/>
      <c r="E247" s="624"/>
    </row>
    <row r="248" spans="1:5" x14ac:dyDescent="0.25">
      <c r="A248" s="620"/>
      <c r="B248" s="621"/>
      <c r="C248" s="622"/>
      <c r="D248" s="623"/>
      <c r="E248" s="624"/>
    </row>
    <row r="249" spans="1:5" x14ac:dyDescent="0.25">
      <c r="A249" s="620"/>
      <c r="B249" s="621"/>
      <c r="C249" s="622"/>
      <c r="D249" s="623"/>
      <c r="E249" s="624"/>
    </row>
    <row r="250" spans="1:5" x14ac:dyDescent="0.25">
      <c r="A250" s="620"/>
      <c r="B250" s="621"/>
      <c r="C250" s="622"/>
      <c r="D250" s="623"/>
      <c r="E250" s="624"/>
    </row>
    <row r="251" spans="1:5" x14ac:dyDescent="0.25">
      <c r="A251" s="620"/>
      <c r="B251" s="621"/>
      <c r="C251" s="622"/>
      <c r="D251" s="623"/>
      <c r="E251" s="624"/>
    </row>
    <row r="252" spans="1:5" x14ac:dyDescent="0.25">
      <c r="A252" s="620"/>
      <c r="B252" s="621"/>
      <c r="C252" s="622"/>
      <c r="D252" s="623"/>
      <c r="E252" s="624"/>
    </row>
    <row r="253" spans="1:5" x14ac:dyDescent="0.25">
      <c r="A253" s="620"/>
      <c r="B253" s="621"/>
      <c r="C253" s="622"/>
      <c r="D253" s="623"/>
      <c r="E253" s="624"/>
    </row>
    <row r="254" spans="1:5" x14ac:dyDescent="0.25">
      <c r="A254" s="620"/>
      <c r="B254" s="621"/>
      <c r="C254" s="622"/>
      <c r="D254" s="623"/>
      <c r="E254" s="624"/>
    </row>
    <row r="255" spans="1:5" x14ac:dyDescent="0.25">
      <c r="A255" s="620"/>
      <c r="B255" s="621"/>
      <c r="C255" s="622"/>
      <c r="D255" s="623"/>
      <c r="E255" s="624"/>
    </row>
    <row r="256" spans="1:5" x14ac:dyDescent="0.25">
      <c r="A256" s="620"/>
      <c r="B256" s="621"/>
      <c r="C256" s="622"/>
      <c r="D256" s="623"/>
      <c r="E256" s="624"/>
    </row>
    <row r="257" spans="1:5" x14ac:dyDescent="0.25">
      <c r="A257" s="620"/>
      <c r="B257" s="621"/>
      <c r="C257" s="622"/>
      <c r="D257" s="623"/>
      <c r="E257" s="624"/>
    </row>
    <row r="258" spans="1:5" x14ac:dyDescent="0.25">
      <c r="A258" s="620"/>
      <c r="B258" s="621"/>
      <c r="C258" s="622"/>
      <c r="D258" s="623"/>
      <c r="E258" s="624"/>
    </row>
    <row r="259" spans="1:5" x14ac:dyDescent="0.25">
      <c r="A259" s="620"/>
      <c r="B259" s="621"/>
      <c r="C259" s="622"/>
      <c r="D259" s="623"/>
      <c r="E259" s="624"/>
    </row>
    <row r="260" spans="1:5" x14ac:dyDescent="0.25">
      <c r="A260" s="620"/>
      <c r="B260" s="621"/>
      <c r="C260" s="622"/>
      <c r="D260" s="623"/>
      <c r="E260" s="624"/>
    </row>
    <row r="261" spans="1:5" x14ac:dyDescent="0.25">
      <c r="A261" s="620"/>
      <c r="B261" s="621"/>
      <c r="C261" s="622"/>
      <c r="D261" s="623"/>
      <c r="E261" s="624"/>
    </row>
    <row r="262" spans="1:5" x14ac:dyDescent="0.25">
      <c r="A262" s="620"/>
      <c r="B262" s="621"/>
      <c r="C262" s="622"/>
      <c r="D262" s="623"/>
      <c r="E262" s="624"/>
    </row>
    <row r="263" spans="1:5" x14ac:dyDescent="0.25">
      <c r="A263" s="620"/>
      <c r="B263" s="621"/>
      <c r="C263" s="622"/>
      <c r="D263" s="623"/>
      <c r="E263" s="624"/>
    </row>
    <row r="264" spans="1:5" x14ac:dyDescent="0.25">
      <c r="A264" s="620"/>
      <c r="B264" s="621"/>
      <c r="C264" s="622"/>
      <c r="D264" s="623"/>
      <c r="E264" s="624"/>
    </row>
    <row r="265" spans="1:5" x14ac:dyDescent="0.25">
      <c r="A265" s="620"/>
      <c r="B265" s="621"/>
      <c r="C265" s="622"/>
      <c r="D265" s="623"/>
      <c r="E265" s="624"/>
    </row>
    <row r="266" spans="1:5" x14ac:dyDescent="0.25">
      <c r="A266" s="620"/>
      <c r="B266" s="621"/>
      <c r="C266" s="622"/>
      <c r="D266" s="623"/>
      <c r="E266" s="624"/>
    </row>
    <row r="267" spans="1:5" x14ac:dyDescent="0.25">
      <c r="A267" s="620"/>
      <c r="B267" s="621"/>
      <c r="C267" s="622"/>
      <c r="D267" s="623"/>
      <c r="E267" s="624"/>
    </row>
    <row r="268" spans="1:5" x14ac:dyDescent="0.25">
      <c r="A268" s="620"/>
      <c r="B268" s="621"/>
      <c r="C268" s="622"/>
      <c r="D268" s="623"/>
      <c r="E268" s="624"/>
    </row>
    <row r="269" spans="1:5" x14ac:dyDescent="0.25">
      <c r="A269" s="620"/>
      <c r="B269" s="621"/>
      <c r="C269" s="622"/>
      <c r="D269" s="623"/>
      <c r="E269" s="624"/>
    </row>
    <row r="270" spans="1:5" x14ac:dyDescent="0.25">
      <c r="A270" s="620"/>
      <c r="B270" s="621"/>
      <c r="C270" s="622"/>
      <c r="D270" s="623"/>
      <c r="E270" s="624"/>
    </row>
    <row r="271" spans="1:5" x14ac:dyDescent="0.25">
      <c r="A271" s="620"/>
      <c r="B271" s="621"/>
      <c r="C271" s="622"/>
      <c r="D271" s="623"/>
      <c r="E271" s="624"/>
    </row>
    <row r="272" spans="1:5" x14ac:dyDescent="0.25">
      <c r="A272" s="620"/>
      <c r="B272" s="621"/>
      <c r="C272" s="622"/>
      <c r="D272" s="623"/>
      <c r="E272" s="624"/>
    </row>
    <row r="273" spans="1:5" x14ac:dyDescent="0.25">
      <c r="A273" s="620"/>
      <c r="B273" s="621"/>
      <c r="C273" s="622"/>
      <c r="D273" s="623"/>
      <c r="E273" s="624"/>
    </row>
    <row r="274" spans="1:5" x14ac:dyDescent="0.25">
      <c r="A274" s="620"/>
      <c r="B274" s="621"/>
      <c r="C274" s="622"/>
      <c r="D274" s="623"/>
      <c r="E274" s="624"/>
    </row>
    <row r="275" spans="1:5" x14ac:dyDescent="0.25">
      <c r="A275" s="620"/>
      <c r="B275" s="621"/>
      <c r="C275" s="622"/>
      <c r="D275" s="623"/>
      <c r="E275" s="624"/>
    </row>
    <row r="276" spans="1:5" x14ac:dyDescent="0.25">
      <c r="A276" s="620"/>
      <c r="B276" s="621"/>
      <c r="C276" s="622"/>
      <c r="D276" s="623"/>
      <c r="E276" s="624"/>
    </row>
    <row r="277" spans="1:5" x14ac:dyDescent="0.25">
      <c r="A277" s="620"/>
      <c r="B277" s="621"/>
      <c r="C277" s="622"/>
      <c r="D277" s="623"/>
      <c r="E277" s="624"/>
    </row>
    <row r="278" spans="1:5" x14ac:dyDescent="0.25">
      <c r="A278" s="620"/>
      <c r="B278" s="621"/>
      <c r="C278" s="622"/>
      <c r="D278" s="623"/>
      <c r="E278" s="624"/>
    </row>
    <row r="279" spans="1:5" x14ac:dyDescent="0.25">
      <c r="A279" s="620"/>
      <c r="B279" s="621"/>
      <c r="C279" s="622"/>
      <c r="D279" s="623"/>
      <c r="E279" s="624"/>
    </row>
    <row r="280" spans="1:5" x14ac:dyDescent="0.25">
      <c r="A280" s="620"/>
      <c r="B280" s="621"/>
      <c r="C280" s="622"/>
      <c r="D280" s="623"/>
      <c r="E280" s="624"/>
    </row>
    <row r="281" spans="1:5" x14ac:dyDescent="0.25">
      <c r="A281" s="620"/>
      <c r="B281" s="621"/>
      <c r="C281" s="622"/>
      <c r="D281" s="623"/>
      <c r="E281" s="624"/>
    </row>
    <row r="282" spans="1:5" x14ac:dyDescent="0.25">
      <c r="A282" s="620"/>
      <c r="B282" s="621"/>
      <c r="C282" s="622"/>
      <c r="D282" s="623"/>
      <c r="E282" s="624"/>
    </row>
    <row r="283" spans="1:5" x14ac:dyDescent="0.25">
      <c r="A283" s="620"/>
      <c r="B283" s="621"/>
      <c r="C283" s="622"/>
      <c r="D283" s="623"/>
      <c r="E283" s="624"/>
    </row>
    <row r="284" spans="1:5" x14ac:dyDescent="0.25">
      <c r="A284" s="620"/>
      <c r="B284" s="621"/>
      <c r="C284" s="622"/>
      <c r="D284" s="623"/>
      <c r="E284" s="624"/>
    </row>
    <row r="285" spans="1:5" x14ac:dyDescent="0.25">
      <c r="A285" s="620"/>
      <c r="B285" s="621"/>
      <c r="C285" s="622"/>
      <c r="D285" s="623"/>
      <c r="E285" s="624"/>
    </row>
    <row r="286" spans="1:5" x14ac:dyDescent="0.25">
      <c r="A286" s="620"/>
      <c r="B286" s="621"/>
      <c r="C286" s="622"/>
      <c r="D286" s="623"/>
      <c r="E286" s="624"/>
    </row>
    <row r="287" spans="1:5" x14ac:dyDescent="0.25">
      <c r="A287" s="620"/>
      <c r="B287" s="621"/>
      <c r="C287" s="622"/>
      <c r="D287" s="623"/>
      <c r="E287" s="624"/>
    </row>
    <row r="288" spans="1:5" x14ac:dyDescent="0.25">
      <c r="A288" s="620"/>
      <c r="B288" s="621"/>
      <c r="C288" s="622"/>
      <c r="D288" s="623"/>
      <c r="E288" s="624"/>
    </row>
    <row r="289" spans="1:5" x14ac:dyDescent="0.25">
      <c r="A289" s="620"/>
      <c r="B289" s="621"/>
      <c r="C289" s="622"/>
      <c r="D289" s="623"/>
      <c r="E289" s="624"/>
    </row>
    <row r="290" spans="1:5" x14ac:dyDescent="0.25">
      <c r="A290" s="620"/>
      <c r="B290" s="621"/>
      <c r="C290" s="622"/>
      <c r="D290" s="623"/>
      <c r="E290" s="624"/>
    </row>
    <row r="291" spans="1:5" x14ac:dyDescent="0.25">
      <c r="A291" s="620"/>
      <c r="B291" s="621"/>
      <c r="C291" s="622"/>
      <c r="D291" s="623"/>
      <c r="E291" s="624"/>
    </row>
    <row r="292" spans="1:5" x14ac:dyDescent="0.25">
      <c r="A292" s="620"/>
      <c r="B292" s="621"/>
      <c r="C292" s="622"/>
      <c r="D292" s="623"/>
      <c r="E292" s="624"/>
    </row>
    <row r="293" spans="1:5" x14ac:dyDescent="0.25">
      <c r="A293" s="620"/>
      <c r="B293" s="621"/>
      <c r="C293" s="622"/>
      <c r="D293" s="623"/>
      <c r="E293" s="624"/>
    </row>
    <row r="294" spans="1:5" x14ac:dyDescent="0.25">
      <c r="A294" s="620"/>
      <c r="B294" s="621"/>
      <c r="C294" s="622"/>
      <c r="D294" s="623"/>
      <c r="E294" s="624"/>
    </row>
    <row r="295" spans="1:5" x14ac:dyDescent="0.25">
      <c r="A295" s="620"/>
      <c r="B295" s="621"/>
      <c r="C295" s="622"/>
      <c r="D295" s="623"/>
      <c r="E295" s="624"/>
    </row>
    <row r="296" spans="1:5" x14ac:dyDescent="0.25">
      <c r="A296" s="620"/>
      <c r="B296" s="621"/>
      <c r="C296" s="622"/>
      <c r="D296" s="623"/>
      <c r="E296" s="624"/>
    </row>
    <row r="297" spans="1:5" x14ac:dyDescent="0.25">
      <c r="A297" s="620"/>
      <c r="B297" s="621"/>
      <c r="C297" s="622"/>
      <c r="D297" s="623"/>
      <c r="E297" s="624"/>
    </row>
    <row r="298" spans="1:5" x14ac:dyDescent="0.25">
      <c r="A298" s="620"/>
      <c r="B298" s="621"/>
      <c r="C298" s="622"/>
      <c r="D298" s="623"/>
      <c r="E298" s="624"/>
    </row>
    <row r="299" spans="1:5" x14ac:dyDescent="0.25">
      <c r="A299" s="620"/>
      <c r="B299" s="621"/>
      <c r="C299" s="622"/>
      <c r="D299" s="623"/>
      <c r="E299" s="624"/>
    </row>
    <row r="300" spans="1:5" x14ac:dyDescent="0.25">
      <c r="A300" s="620"/>
      <c r="B300" s="621"/>
      <c r="C300" s="622"/>
      <c r="D300" s="623"/>
      <c r="E300" s="624"/>
    </row>
    <row r="301" spans="1:5" x14ac:dyDescent="0.25">
      <c r="A301" s="620"/>
      <c r="B301" s="621"/>
      <c r="C301" s="622"/>
      <c r="D301" s="623"/>
      <c r="E301" s="624"/>
    </row>
    <row r="302" spans="1:5" x14ac:dyDescent="0.25">
      <c r="A302" s="620"/>
      <c r="B302" s="621"/>
      <c r="C302" s="622"/>
      <c r="D302" s="623"/>
      <c r="E302" s="624"/>
    </row>
    <row r="303" spans="1:5" x14ac:dyDescent="0.25">
      <c r="A303" s="620"/>
      <c r="B303" s="621"/>
      <c r="C303" s="622"/>
      <c r="D303" s="623"/>
      <c r="E303" s="624"/>
    </row>
    <row r="304" spans="1:5" x14ac:dyDescent="0.25">
      <c r="A304" s="620"/>
      <c r="B304" s="621"/>
      <c r="C304" s="622"/>
      <c r="D304" s="623"/>
      <c r="E304" s="624"/>
    </row>
    <row r="305" spans="1:5" x14ac:dyDescent="0.25">
      <c r="A305" s="620"/>
      <c r="B305" s="621"/>
      <c r="C305" s="622"/>
      <c r="D305" s="623"/>
      <c r="E305" s="624"/>
    </row>
    <row r="306" spans="1:5" x14ac:dyDescent="0.25">
      <c r="A306" s="620"/>
      <c r="B306" s="621"/>
      <c r="C306" s="622"/>
      <c r="D306" s="623"/>
      <c r="E306" s="624"/>
    </row>
    <row r="307" spans="1:5" x14ac:dyDescent="0.25">
      <c r="A307" s="620"/>
      <c r="B307" s="621"/>
      <c r="C307" s="622"/>
      <c r="D307" s="623"/>
      <c r="E307" s="624"/>
    </row>
    <row r="308" spans="1:5" x14ac:dyDescent="0.25">
      <c r="A308" s="620"/>
      <c r="B308" s="621"/>
      <c r="C308" s="622"/>
      <c r="D308" s="623"/>
      <c r="E308" s="624"/>
    </row>
    <row r="309" spans="1:5" x14ac:dyDescent="0.25">
      <c r="A309" s="620"/>
      <c r="B309" s="621"/>
      <c r="C309" s="622"/>
      <c r="D309" s="623"/>
      <c r="E309" s="624"/>
    </row>
    <row r="310" spans="1:5" x14ac:dyDescent="0.25">
      <c r="A310" s="620"/>
      <c r="B310" s="621"/>
      <c r="C310" s="622"/>
      <c r="D310" s="623"/>
      <c r="E310" s="624"/>
    </row>
    <row r="311" spans="1:5" x14ac:dyDescent="0.25">
      <c r="A311" s="620"/>
      <c r="B311" s="621"/>
      <c r="C311" s="622"/>
      <c r="D311" s="623"/>
      <c r="E311" s="624"/>
    </row>
    <row r="312" spans="1:5" x14ac:dyDescent="0.25">
      <c r="A312" s="620"/>
      <c r="B312" s="621"/>
      <c r="C312" s="622"/>
      <c r="D312" s="623"/>
      <c r="E312" s="624"/>
    </row>
    <row r="313" spans="1:5" x14ac:dyDescent="0.25">
      <c r="A313" s="620"/>
      <c r="B313" s="621"/>
      <c r="C313" s="622"/>
      <c r="D313" s="623"/>
      <c r="E313" s="624"/>
    </row>
    <row r="314" spans="1:5" x14ac:dyDescent="0.25">
      <c r="A314" s="620"/>
      <c r="B314" s="621"/>
      <c r="C314" s="622"/>
      <c r="D314" s="623"/>
      <c r="E314" s="624"/>
    </row>
    <row r="315" spans="1:5" x14ac:dyDescent="0.25">
      <c r="A315" s="620"/>
      <c r="B315" s="621"/>
      <c r="C315" s="622"/>
      <c r="D315" s="623"/>
      <c r="E315" s="624"/>
    </row>
    <row r="316" spans="1:5" x14ac:dyDescent="0.25">
      <c r="A316" s="620"/>
      <c r="B316" s="621"/>
      <c r="C316" s="622"/>
      <c r="D316" s="623"/>
      <c r="E316" s="624"/>
    </row>
    <row r="317" spans="1:5" x14ac:dyDescent="0.25">
      <c r="A317" s="620"/>
      <c r="B317" s="621"/>
      <c r="C317" s="622"/>
      <c r="D317" s="623"/>
      <c r="E317" s="624"/>
    </row>
    <row r="318" spans="1:5" x14ac:dyDescent="0.25">
      <c r="A318" s="620"/>
      <c r="B318" s="621"/>
      <c r="C318" s="622"/>
      <c r="D318" s="623"/>
      <c r="E318" s="624"/>
    </row>
    <row r="319" spans="1:5" x14ac:dyDescent="0.25">
      <c r="A319" s="620"/>
      <c r="B319" s="621"/>
      <c r="C319" s="622"/>
      <c r="D319" s="623"/>
      <c r="E319" s="624"/>
    </row>
    <row r="320" spans="1:5" x14ac:dyDescent="0.25">
      <c r="A320" s="620"/>
      <c r="B320" s="621"/>
      <c r="C320" s="622"/>
      <c r="D320" s="623"/>
      <c r="E320" s="624"/>
    </row>
    <row r="321" spans="1:5" x14ac:dyDescent="0.25">
      <c r="A321" s="620"/>
      <c r="B321" s="621"/>
      <c r="C321" s="622"/>
      <c r="D321" s="623"/>
      <c r="E321" s="624"/>
    </row>
    <row r="322" spans="1:5" x14ac:dyDescent="0.25">
      <c r="A322" s="620"/>
      <c r="B322" s="621"/>
      <c r="C322" s="622"/>
      <c r="D322" s="623"/>
      <c r="E322" s="624"/>
    </row>
    <row r="323" spans="1:5" x14ac:dyDescent="0.25">
      <c r="A323" s="620"/>
      <c r="B323" s="621"/>
      <c r="C323" s="622"/>
      <c r="D323" s="623"/>
      <c r="E323" s="624"/>
    </row>
    <row r="324" spans="1:5" x14ac:dyDescent="0.25">
      <c r="A324" s="620"/>
      <c r="B324" s="621"/>
      <c r="C324" s="622"/>
      <c r="D324" s="623"/>
      <c r="E324" s="624"/>
    </row>
    <row r="325" spans="1:5" x14ac:dyDescent="0.25">
      <c r="A325" s="620"/>
      <c r="B325" s="621"/>
      <c r="C325" s="622"/>
      <c r="D325" s="623"/>
      <c r="E325" s="624"/>
    </row>
    <row r="326" spans="1:5" x14ac:dyDescent="0.25">
      <c r="A326" s="620"/>
      <c r="B326" s="621"/>
      <c r="C326" s="622"/>
      <c r="D326" s="623"/>
      <c r="E326" s="624"/>
    </row>
    <row r="327" spans="1:5" x14ac:dyDescent="0.25">
      <c r="A327" s="620"/>
      <c r="B327" s="621"/>
      <c r="C327" s="622"/>
      <c r="D327" s="623"/>
      <c r="E327" s="624"/>
    </row>
    <row r="328" spans="1:5" x14ac:dyDescent="0.25">
      <c r="A328" s="620"/>
      <c r="B328" s="621"/>
      <c r="C328" s="622"/>
      <c r="D328" s="623"/>
      <c r="E328" s="624"/>
    </row>
    <row r="329" spans="1:5" x14ac:dyDescent="0.25">
      <c r="A329" s="620"/>
      <c r="B329" s="621"/>
      <c r="C329" s="622"/>
      <c r="D329" s="623"/>
      <c r="E329" s="624"/>
    </row>
    <row r="330" spans="1:5" x14ac:dyDescent="0.25">
      <c r="A330" s="620"/>
      <c r="B330" s="621"/>
      <c r="C330" s="622"/>
      <c r="D330" s="623"/>
      <c r="E330" s="624"/>
    </row>
    <row r="331" spans="1:5" x14ac:dyDescent="0.25">
      <c r="A331" s="620"/>
      <c r="B331" s="621"/>
      <c r="C331" s="622"/>
      <c r="D331" s="623"/>
      <c r="E331" s="624"/>
    </row>
    <row r="332" spans="1:5" x14ac:dyDescent="0.25">
      <c r="A332" s="620"/>
      <c r="B332" s="621"/>
      <c r="C332" s="622"/>
      <c r="D332" s="623"/>
      <c r="E332" s="624"/>
    </row>
    <row r="333" spans="1:5" x14ac:dyDescent="0.25">
      <c r="A333" s="620"/>
      <c r="B333" s="621"/>
      <c r="C333" s="622"/>
      <c r="D333" s="623"/>
      <c r="E333" s="624"/>
    </row>
    <row r="334" spans="1:5" x14ac:dyDescent="0.25">
      <c r="A334" s="620"/>
      <c r="B334" s="621"/>
      <c r="C334" s="622"/>
      <c r="D334" s="623"/>
      <c r="E334" s="624"/>
    </row>
    <row r="335" spans="1:5" x14ac:dyDescent="0.25">
      <c r="A335" s="620"/>
      <c r="B335" s="621"/>
      <c r="C335" s="622"/>
      <c r="D335" s="623"/>
      <c r="E335" s="624"/>
    </row>
    <row r="336" spans="1:5" x14ac:dyDescent="0.25">
      <c r="A336" s="620"/>
      <c r="B336" s="621"/>
      <c r="C336" s="622"/>
      <c r="D336" s="623"/>
      <c r="E336" s="624"/>
    </row>
    <row r="337" spans="1:5" x14ac:dyDescent="0.25">
      <c r="A337" s="620"/>
      <c r="B337" s="621"/>
      <c r="C337" s="622"/>
      <c r="D337" s="623"/>
      <c r="E337" s="624"/>
    </row>
    <row r="338" spans="1:5" x14ac:dyDescent="0.25">
      <c r="A338" s="620"/>
      <c r="B338" s="621"/>
      <c r="C338" s="622"/>
      <c r="D338" s="623"/>
      <c r="E338" s="624"/>
    </row>
    <row r="339" spans="1:5" x14ac:dyDescent="0.25">
      <c r="A339" s="620"/>
      <c r="B339" s="621"/>
      <c r="C339" s="622"/>
      <c r="D339" s="623"/>
      <c r="E339" s="624"/>
    </row>
    <row r="340" spans="1:5" x14ac:dyDescent="0.25">
      <c r="A340" s="620"/>
      <c r="B340" s="621"/>
      <c r="C340" s="622"/>
      <c r="D340" s="623"/>
      <c r="E340" s="624"/>
    </row>
    <row r="341" spans="1:5" x14ac:dyDescent="0.25">
      <c r="A341" s="620"/>
      <c r="B341" s="621"/>
      <c r="C341" s="622"/>
      <c r="D341" s="623"/>
      <c r="E341" s="624"/>
    </row>
    <row r="342" spans="1:5" x14ac:dyDescent="0.25">
      <c r="A342" s="620"/>
      <c r="B342" s="621"/>
      <c r="C342" s="622"/>
      <c r="D342" s="623"/>
      <c r="E342" s="624"/>
    </row>
    <row r="343" spans="1:5" x14ac:dyDescent="0.25">
      <c r="A343" s="620"/>
      <c r="B343" s="621"/>
      <c r="C343" s="622"/>
      <c r="D343" s="623"/>
      <c r="E343" s="624"/>
    </row>
    <row r="344" spans="1:5" x14ac:dyDescent="0.25">
      <c r="A344" s="620"/>
      <c r="B344" s="621"/>
      <c r="C344" s="622"/>
      <c r="D344" s="623"/>
      <c r="E344" s="624"/>
    </row>
    <row r="345" spans="1:5" x14ac:dyDescent="0.25">
      <c r="A345" s="620"/>
      <c r="B345" s="621"/>
      <c r="C345" s="622"/>
      <c r="D345" s="623"/>
      <c r="E345" s="624"/>
    </row>
    <row r="346" spans="1:5" x14ac:dyDescent="0.25">
      <c r="A346" s="620"/>
      <c r="B346" s="621"/>
      <c r="C346" s="622"/>
      <c r="D346" s="623"/>
      <c r="E346" s="624"/>
    </row>
    <row r="347" spans="1:5" x14ac:dyDescent="0.25">
      <c r="A347" s="620"/>
      <c r="B347" s="621"/>
      <c r="C347" s="622"/>
      <c r="D347" s="623"/>
      <c r="E347" s="624"/>
    </row>
    <row r="348" spans="1:5" x14ac:dyDescent="0.25">
      <c r="A348" s="620"/>
      <c r="B348" s="621"/>
      <c r="C348" s="622"/>
      <c r="D348" s="623"/>
      <c r="E348" s="624"/>
    </row>
    <row r="349" spans="1:5" x14ac:dyDescent="0.25">
      <c r="A349" s="620"/>
      <c r="B349" s="621"/>
      <c r="C349" s="622"/>
      <c r="D349" s="623"/>
      <c r="E349" s="624"/>
    </row>
    <row r="350" spans="1:5" x14ac:dyDescent="0.25">
      <c r="A350" s="620"/>
      <c r="B350" s="621"/>
      <c r="C350" s="622"/>
      <c r="D350" s="623"/>
      <c r="E350" s="624"/>
    </row>
    <row r="351" spans="1:5" x14ac:dyDescent="0.25">
      <c r="A351" s="620"/>
      <c r="B351" s="621"/>
      <c r="C351" s="622"/>
      <c r="D351" s="623"/>
      <c r="E351" s="624"/>
    </row>
    <row r="352" spans="1:5" x14ac:dyDescent="0.25">
      <c r="A352" s="620"/>
      <c r="B352" s="621"/>
      <c r="C352" s="622"/>
      <c r="D352" s="623"/>
      <c r="E352" s="624"/>
    </row>
    <row r="353" spans="1:5" x14ac:dyDescent="0.25">
      <c r="A353" s="620"/>
      <c r="B353" s="621"/>
      <c r="C353" s="622"/>
      <c r="D353" s="623"/>
      <c r="E353" s="624"/>
    </row>
    <row r="354" spans="1:5" x14ac:dyDescent="0.25">
      <c r="A354" s="620"/>
      <c r="B354" s="621"/>
      <c r="C354" s="622"/>
      <c r="D354" s="623"/>
      <c r="E354" s="624"/>
    </row>
    <row r="355" spans="1:5" x14ac:dyDescent="0.25">
      <c r="A355" s="620"/>
      <c r="B355" s="621"/>
      <c r="C355" s="622"/>
      <c r="D355" s="623"/>
      <c r="E355" s="624"/>
    </row>
    <row r="356" spans="1:5" x14ac:dyDescent="0.25">
      <c r="A356" s="620"/>
      <c r="B356" s="621"/>
      <c r="C356" s="622"/>
      <c r="D356" s="623"/>
      <c r="E356" s="624"/>
    </row>
    <row r="357" spans="1:5" x14ac:dyDescent="0.25">
      <c r="A357" s="620"/>
      <c r="B357" s="621"/>
      <c r="C357" s="622"/>
      <c r="D357" s="623"/>
      <c r="E357" s="624"/>
    </row>
    <row r="358" spans="1:5" x14ac:dyDescent="0.25">
      <c r="A358" s="620"/>
      <c r="B358" s="621"/>
      <c r="C358" s="622"/>
      <c r="D358" s="623"/>
      <c r="E358" s="624"/>
    </row>
    <row r="359" spans="1:5" x14ac:dyDescent="0.25">
      <c r="A359" s="620"/>
      <c r="B359" s="621"/>
      <c r="C359" s="622"/>
      <c r="D359" s="623"/>
      <c r="E359" s="624"/>
    </row>
    <row r="360" spans="1:5" x14ac:dyDescent="0.25">
      <c r="A360" s="620"/>
      <c r="B360" s="621"/>
      <c r="C360" s="622"/>
      <c r="D360" s="623"/>
      <c r="E360" s="624"/>
    </row>
    <row r="361" spans="1:5" x14ac:dyDescent="0.25">
      <c r="A361" s="620"/>
      <c r="B361" s="621"/>
      <c r="C361" s="622"/>
      <c r="D361" s="623"/>
      <c r="E361" s="624"/>
    </row>
    <row r="362" spans="1:5" x14ac:dyDescent="0.25">
      <c r="A362" s="620"/>
      <c r="B362" s="621"/>
      <c r="C362" s="622"/>
      <c r="D362" s="623"/>
      <c r="E362" s="624"/>
    </row>
    <row r="363" spans="1:5" x14ac:dyDescent="0.25">
      <c r="A363" s="620"/>
      <c r="B363" s="621"/>
      <c r="C363" s="622"/>
      <c r="D363" s="623"/>
      <c r="E363" s="624"/>
    </row>
    <row r="364" spans="1:5" x14ac:dyDescent="0.25">
      <c r="A364" s="620"/>
      <c r="B364" s="621"/>
      <c r="C364" s="622"/>
      <c r="D364" s="623"/>
      <c r="E364" s="624"/>
    </row>
    <row r="365" spans="1:5" x14ac:dyDescent="0.25">
      <c r="A365" s="620"/>
      <c r="B365" s="621"/>
      <c r="C365" s="622"/>
      <c r="D365" s="623"/>
      <c r="E365" s="624"/>
    </row>
    <row r="366" spans="1:5" x14ac:dyDescent="0.25">
      <c r="A366" s="620"/>
      <c r="B366" s="621"/>
      <c r="C366" s="622"/>
      <c r="D366" s="623"/>
      <c r="E366" s="624"/>
    </row>
    <row r="367" spans="1:5" x14ac:dyDescent="0.25">
      <c r="A367" s="620"/>
      <c r="B367" s="621"/>
      <c r="C367" s="622"/>
      <c r="D367" s="623"/>
      <c r="E367" s="624"/>
    </row>
    <row r="368" spans="1:5" x14ac:dyDescent="0.25">
      <c r="A368" s="620"/>
      <c r="B368" s="621"/>
      <c r="C368" s="622"/>
      <c r="D368" s="623"/>
      <c r="E368" s="624"/>
    </row>
    <row r="369" spans="1:5" x14ac:dyDescent="0.25">
      <c r="A369" s="620"/>
      <c r="B369" s="621"/>
      <c r="C369" s="622"/>
      <c r="D369" s="623"/>
      <c r="E369" s="624"/>
    </row>
    <row r="370" spans="1:5" x14ac:dyDescent="0.25">
      <c r="A370" s="620"/>
      <c r="B370" s="621"/>
      <c r="C370" s="622"/>
      <c r="D370" s="623"/>
      <c r="E370" s="624"/>
    </row>
    <row r="371" spans="1:5" x14ac:dyDescent="0.25">
      <c r="A371" s="620"/>
      <c r="B371" s="621"/>
      <c r="C371" s="622"/>
      <c r="D371" s="623"/>
      <c r="E371" s="624"/>
    </row>
    <row r="372" spans="1:5" x14ac:dyDescent="0.25">
      <c r="A372" s="620"/>
      <c r="B372" s="621"/>
      <c r="C372" s="622"/>
      <c r="D372" s="623"/>
      <c r="E372" s="624"/>
    </row>
    <row r="373" spans="1:5" x14ac:dyDescent="0.25">
      <c r="A373" s="620"/>
      <c r="B373" s="621"/>
      <c r="C373" s="622"/>
      <c r="D373" s="623"/>
      <c r="E373" s="624"/>
    </row>
    <row r="374" spans="1:5" x14ac:dyDescent="0.25">
      <c r="A374" s="620"/>
      <c r="B374" s="621"/>
      <c r="C374" s="622"/>
      <c r="D374" s="623"/>
      <c r="E374" s="624"/>
    </row>
    <row r="375" spans="1:5" x14ac:dyDescent="0.25">
      <c r="A375" s="620"/>
      <c r="B375" s="621"/>
      <c r="C375" s="622"/>
      <c r="D375" s="623"/>
      <c r="E375" s="624"/>
    </row>
    <row r="376" spans="1:5" x14ac:dyDescent="0.25">
      <c r="A376" s="620"/>
      <c r="B376" s="621"/>
      <c r="C376" s="622"/>
      <c r="D376" s="623"/>
      <c r="E376" s="624"/>
    </row>
    <row r="377" spans="1:5" x14ac:dyDescent="0.25">
      <c r="A377" s="620"/>
      <c r="B377" s="621"/>
      <c r="C377" s="622"/>
      <c r="D377" s="623"/>
      <c r="E377" s="624"/>
    </row>
    <row r="378" spans="1:5" x14ac:dyDescent="0.25">
      <c r="A378" s="620"/>
      <c r="B378" s="621"/>
      <c r="C378" s="622"/>
      <c r="D378" s="623"/>
      <c r="E378" s="624"/>
    </row>
    <row r="379" spans="1:5" x14ac:dyDescent="0.25">
      <c r="A379" s="620"/>
      <c r="B379" s="621"/>
      <c r="C379" s="622"/>
      <c r="D379" s="623"/>
      <c r="E379" s="624"/>
    </row>
    <row r="380" spans="1:5" x14ac:dyDescent="0.25">
      <c r="A380" s="620"/>
      <c r="B380" s="621"/>
      <c r="C380" s="622"/>
      <c r="D380" s="623"/>
      <c r="E380" s="624"/>
    </row>
    <row r="381" spans="1:5" x14ac:dyDescent="0.25">
      <c r="A381" s="620"/>
      <c r="B381" s="621"/>
      <c r="C381" s="622"/>
      <c r="D381" s="623"/>
      <c r="E381" s="624"/>
    </row>
    <row r="382" spans="1:5" x14ac:dyDescent="0.25">
      <c r="A382" s="620"/>
      <c r="B382" s="621"/>
      <c r="C382" s="622"/>
      <c r="D382" s="623"/>
      <c r="E382" s="624"/>
    </row>
    <row r="383" spans="1:5" x14ac:dyDescent="0.25">
      <c r="A383" s="620"/>
      <c r="B383" s="621"/>
      <c r="C383" s="622"/>
      <c r="D383" s="623"/>
      <c r="E383" s="624"/>
    </row>
    <row r="384" spans="1:5" x14ac:dyDescent="0.25">
      <c r="A384" s="620"/>
      <c r="B384" s="621"/>
      <c r="C384" s="622"/>
      <c r="D384" s="623"/>
      <c r="E384" s="624"/>
    </row>
    <row r="385" spans="1:5" x14ac:dyDescent="0.25">
      <c r="A385" s="620"/>
      <c r="B385" s="621"/>
      <c r="C385" s="622"/>
      <c r="D385" s="623"/>
      <c r="E385" s="624"/>
    </row>
    <row r="386" spans="1:5" x14ac:dyDescent="0.25">
      <c r="A386" s="620"/>
      <c r="B386" s="621"/>
      <c r="C386" s="622"/>
      <c r="D386" s="623"/>
      <c r="E386" s="624"/>
    </row>
    <row r="387" spans="1:5" x14ac:dyDescent="0.25">
      <c r="A387" s="620"/>
      <c r="B387" s="621"/>
      <c r="C387" s="622"/>
      <c r="D387" s="623"/>
      <c r="E387" s="624"/>
    </row>
    <row r="388" spans="1:5" x14ac:dyDescent="0.25">
      <c r="A388" s="620"/>
      <c r="B388" s="621"/>
      <c r="C388" s="622"/>
      <c r="D388" s="623"/>
      <c r="E388" s="624"/>
    </row>
    <row r="389" spans="1:5" x14ac:dyDescent="0.25">
      <c r="A389" s="620"/>
      <c r="B389" s="621"/>
      <c r="C389" s="622"/>
      <c r="D389" s="623"/>
      <c r="E389" s="624"/>
    </row>
    <row r="390" spans="1:5" x14ac:dyDescent="0.25">
      <c r="A390" s="620"/>
      <c r="B390" s="621"/>
      <c r="C390" s="622"/>
      <c r="D390" s="623"/>
      <c r="E390" s="624"/>
    </row>
    <row r="391" spans="1:5" x14ac:dyDescent="0.25">
      <c r="A391" s="620"/>
      <c r="B391" s="621"/>
      <c r="C391" s="622"/>
      <c r="D391" s="623"/>
      <c r="E391" s="624"/>
    </row>
    <row r="392" spans="1:5" x14ac:dyDescent="0.25">
      <c r="A392" s="620"/>
      <c r="B392" s="621"/>
      <c r="C392" s="622"/>
      <c r="D392" s="623"/>
      <c r="E392" s="624"/>
    </row>
    <row r="393" spans="1:5" x14ac:dyDescent="0.25">
      <c r="A393" s="620"/>
      <c r="B393" s="621"/>
      <c r="C393" s="622"/>
      <c r="D393" s="623"/>
      <c r="E393" s="624"/>
    </row>
    <row r="394" spans="1:5" x14ac:dyDescent="0.25">
      <c r="A394" s="620"/>
      <c r="B394" s="621"/>
      <c r="C394" s="622"/>
      <c r="D394" s="623"/>
      <c r="E394" s="624"/>
    </row>
    <row r="395" spans="1:5" x14ac:dyDescent="0.25">
      <c r="A395" s="620"/>
      <c r="B395" s="621"/>
      <c r="C395" s="622"/>
      <c r="D395" s="623"/>
      <c r="E395" s="624"/>
    </row>
    <row r="396" spans="1:5" x14ac:dyDescent="0.25">
      <c r="A396" s="620"/>
      <c r="B396" s="621"/>
      <c r="C396" s="622"/>
      <c r="D396" s="623"/>
      <c r="E396" s="624"/>
    </row>
    <row r="397" spans="1:5" x14ac:dyDescent="0.25">
      <c r="A397" s="620"/>
      <c r="B397" s="621"/>
      <c r="C397" s="622"/>
      <c r="D397" s="623"/>
      <c r="E397" s="624"/>
    </row>
    <row r="398" spans="1:5" x14ac:dyDescent="0.25">
      <c r="A398" s="620"/>
      <c r="B398" s="621"/>
      <c r="C398" s="622"/>
      <c r="D398" s="623"/>
      <c r="E398" s="624"/>
    </row>
    <row r="399" spans="1:5" x14ac:dyDescent="0.25">
      <c r="A399" s="620"/>
      <c r="B399" s="621"/>
      <c r="C399" s="622"/>
      <c r="D399" s="623"/>
      <c r="E399" s="624"/>
    </row>
    <row r="400" spans="1:5" x14ac:dyDescent="0.25">
      <c r="A400" s="620"/>
      <c r="B400" s="621"/>
      <c r="C400" s="622"/>
      <c r="D400" s="623"/>
      <c r="E400" s="624"/>
    </row>
    <row r="401" spans="1:5" x14ac:dyDescent="0.25">
      <c r="A401" s="620"/>
      <c r="B401" s="621"/>
      <c r="C401" s="622"/>
      <c r="D401" s="623"/>
      <c r="E401" s="624"/>
    </row>
    <row r="402" spans="1:5" x14ac:dyDescent="0.25">
      <c r="A402" s="620"/>
      <c r="B402" s="621"/>
      <c r="C402" s="622"/>
      <c r="D402" s="623"/>
      <c r="E402" s="624"/>
    </row>
    <row r="403" spans="1:5" x14ac:dyDescent="0.25">
      <c r="A403" s="620"/>
      <c r="B403" s="621"/>
      <c r="C403" s="622"/>
      <c r="D403" s="623"/>
      <c r="E403" s="624"/>
    </row>
    <row r="404" spans="1:5" x14ac:dyDescent="0.25">
      <c r="A404" s="620"/>
      <c r="B404" s="621"/>
      <c r="C404" s="622"/>
      <c r="D404" s="623"/>
      <c r="E404" s="624"/>
    </row>
    <row r="405" spans="1:5" x14ac:dyDescent="0.25">
      <c r="A405" s="620"/>
      <c r="B405" s="621"/>
      <c r="C405" s="622"/>
      <c r="D405" s="623"/>
      <c r="E405" s="624"/>
    </row>
    <row r="406" spans="1:5" x14ac:dyDescent="0.25">
      <c r="A406" s="620"/>
      <c r="B406" s="621"/>
      <c r="C406" s="622"/>
      <c r="D406" s="623"/>
      <c r="E406" s="624"/>
    </row>
    <row r="407" spans="1:5" x14ac:dyDescent="0.25">
      <c r="A407" s="620"/>
      <c r="B407" s="621"/>
      <c r="C407" s="622"/>
      <c r="D407" s="623"/>
      <c r="E407" s="624"/>
    </row>
    <row r="408" spans="1:5" x14ac:dyDescent="0.25">
      <c r="A408" s="620"/>
      <c r="B408" s="621"/>
      <c r="C408" s="622"/>
      <c r="D408" s="623"/>
      <c r="E408" s="624"/>
    </row>
    <row r="409" spans="1:5" x14ac:dyDescent="0.25">
      <c r="A409" s="620"/>
      <c r="B409" s="621"/>
      <c r="C409" s="622"/>
      <c r="D409" s="623"/>
      <c r="E409" s="624"/>
    </row>
    <row r="410" spans="1:5" x14ac:dyDescent="0.25">
      <c r="A410" s="620"/>
      <c r="B410" s="621"/>
      <c r="C410" s="622"/>
      <c r="D410" s="623"/>
      <c r="E410" s="624"/>
    </row>
    <row r="411" spans="1:5" x14ac:dyDescent="0.25">
      <c r="A411" s="620"/>
      <c r="B411" s="621"/>
      <c r="C411" s="622"/>
      <c r="D411" s="623"/>
      <c r="E411" s="624"/>
    </row>
    <row r="412" spans="1:5" x14ac:dyDescent="0.25">
      <c r="A412" s="620"/>
      <c r="B412" s="621"/>
      <c r="C412" s="622"/>
      <c r="D412" s="623"/>
      <c r="E412" s="624"/>
    </row>
    <row r="413" spans="1:5" x14ac:dyDescent="0.25">
      <c r="A413" s="620"/>
      <c r="B413" s="621"/>
      <c r="C413" s="622"/>
      <c r="D413" s="623"/>
      <c r="E413" s="624"/>
    </row>
    <row r="414" spans="1:5" x14ac:dyDescent="0.25">
      <c r="A414" s="620"/>
      <c r="B414" s="621"/>
      <c r="C414" s="622"/>
      <c r="D414" s="623"/>
      <c r="E414" s="624"/>
    </row>
    <row r="415" spans="1:5" x14ac:dyDescent="0.25">
      <c r="A415" s="620"/>
      <c r="B415" s="621"/>
      <c r="C415" s="622"/>
      <c r="D415" s="623"/>
      <c r="E415" s="624"/>
    </row>
    <row r="416" spans="1:5" x14ac:dyDescent="0.25">
      <c r="A416" s="620"/>
      <c r="B416" s="621"/>
      <c r="C416" s="622"/>
      <c r="D416" s="623"/>
      <c r="E416" s="624"/>
    </row>
    <row r="417" spans="1:5" x14ac:dyDescent="0.25">
      <c r="A417" s="620"/>
      <c r="B417" s="621"/>
      <c r="C417" s="622"/>
      <c r="D417" s="623"/>
      <c r="E417" s="624"/>
    </row>
    <row r="418" spans="1:5" x14ac:dyDescent="0.25">
      <c r="A418" s="620"/>
      <c r="B418" s="621"/>
      <c r="C418" s="622"/>
      <c r="D418" s="623"/>
      <c r="E418" s="624"/>
    </row>
    <row r="419" spans="1:5" x14ac:dyDescent="0.25">
      <c r="A419" s="620"/>
      <c r="B419" s="621"/>
      <c r="C419" s="622"/>
      <c r="D419" s="623"/>
      <c r="E419" s="624"/>
    </row>
    <row r="420" spans="1:5" x14ac:dyDescent="0.25">
      <c r="A420" s="620"/>
      <c r="B420" s="621"/>
      <c r="C420" s="622"/>
      <c r="D420" s="623"/>
      <c r="E420" s="624"/>
    </row>
    <row r="421" spans="1:5" x14ac:dyDescent="0.25">
      <c r="A421" s="620"/>
      <c r="B421" s="621"/>
      <c r="C421" s="622"/>
      <c r="D421" s="623"/>
      <c r="E421" s="624"/>
    </row>
    <row r="422" spans="1:5" x14ac:dyDescent="0.25">
      <c r="A422" s="620"/>
      <c r="B422" s="621"/>
      <c r="C422" s="622"/>
      <c r="D422" s="623"/>
      <c r="E422" s="624"/>
    </row>
    <row r="423" spans="1:5" x14ac:dyDescent="0.25">
      <c r="A423" s="620"/>
      <c r="B423" s="621"/>
      <c r="C423" s="622"/>
      <c r="D423" s="623"/>
      <c r="E423" s="624"/>
    </row>
    <row r="424" spans="1:5" x14ac:dyDescent="0.25">
      <c r="A424" s="620"/>
      <c r="B424" s="621"/>
      <c r="C424" s="622"/>
      <c r="D424" s="623"/>
      <c r="E424" s="624"/>
    </row>
    <row r="425" spans="1:5" x14ac:dyDescent="0.25">
      <c r="A425" s="620"/>
      <c r="B425" s="621"/>
      <c r="C425" s="622"/>
      <c r="D425" s="623"/>
      <c r="E425" s="624"/>
    </row>
    <row r="426" spans="1:5" x14ac:dyDescent="0.25">
      <c r="A426" s="620"/>
      <c r="B426" s="621"/>
      <c r="C426" s="622"/>
      <c r="D426" s="623"/>
      <c r="E426" s="624"/>
    </row>
    <row r="427" spans="1:5" x14ac:dyDescent="0.25">
      <c r="A427" s="620"/>
      <c r="B427" s="621"/>
      <c r="C427" s="622"/>
      <c r="D427" s="623"/>
      <c r="E427" s="624"/>
    </row>
    <row r="428" spans="1:5" x14ac:dyDescent="0.25">
      <c r="A428" s="620"/>
      <c r="B428" s="621"/>
      <c r="C428" s="622"/>
      <c r="D428" s="623"/>
      <c r="E428" s="624"/>
    </row>
    <row r="429" spans="1:5" x14ac:dyDescent="0.25">
      <c r="A429" s="620"/>
      <c r="B429" s="621"/>
      <c r="C429" s="622"/>
      <c r="D429" s="623"/>
      <c r="E429" s="624"/>
    </row>
    <row r="430" spans="1:5" x14ac:dyDescent="0.25">
      <c r="A430" s="620"/>
      <c r="B430" s="621"/>
      <c r="C430" s="622"/>
      <c r="D430" s="623"/>
      <c r="E430" s="624"/>
    </row>
    <row r="431" spans="1:5" x14ac:dyDescent="0.25">
      <c r="A431" s="620"/>
      <c r="B431" s="621"/>
      <c r="C431" s="622"/>
      <c r="D431" s="623"/>
      <c r="E431" s="624"/>
    </row>
    <row r="432" spans="1:5" x14ac:dyDescent="0.25">
      <c r="A432" s="620"/>
      <c r="B432" s="621"/>
      <c r="C432" s="622"/>
      <c r="D432" s="623"/>
      <c r="E432" s="624"/>
    </row>
    <row r="433" spans="1:5" x14ac:dyDescent="0.25">
      <c r="A433" s="620"/>
      <c r="B433" s="621"/>
      <c r="C433" s="622"/>
      <c r="D433" s="623"/>
      <c r="E433" s="624"/>
    </row>
    <row r="434" spans="1:5" x14ac:dyDescent="0.25">
      <c r="A434" s="620"/>
      <c r="B434" s="621"/>
      <c r="C434" s="622"/>
      <c r="D434" s="623"/>
      <c r="E434" s="624"/>
    </row>
    <row r="435" spans="1:5" x14ac:dyDescent="0.25">
      <c r="A435" s="620"/>
      <c r="B435" s="621"/>
      <c r="C435" s="622"/>
      <c r="D435" s="623"/>
      <c r="E435" s="624"/>
    </row>
    <row r="436" spans="1:5" x14ac:dyDescent="0.25">
      <c r="A436" s="620"/>
      <c r="B436" s="621"/>
      <c r="C436" s="622"/>
      <c r="D436" s="623"/>
      <c r="E436" s="624"/>
    </row>
    <row r="437" spans="1:5" x14ac:dyDescent="0.25">
      <c r="A437" s="620"/>
      <c r="B437" s="621"/>
      <c r="C437" s="622"/>
      <c r="D437" s="623"/>
      <c r="E437" s="624"/>
    </row>
    <row r="438" spans="1:5" x14ac:dyDescent="0.25">
      <c r="A438" s="620"/>
      <c r="B438" s="621"/>
      <c r="C438" s="622"/>
      <c r="D438" s="623"/>
      <c r="E438" s="624"/>
    </row>
    <row r="439" spans="1:5" x14ac:dyDescent="0.25">
      <c r="A439" s="620"/>
      <c r="B439" s="621"/>
      <c r="C439" s="622"/>
      <c r="D439" s="623"/>
      <c r="E439" s="624"/>
    </row>
    <row r="440" spans="1:5" x14ac:dyDescent="0.25">
      <c r="A440" s="620"/>
      <c r="B440" s="621"/>
      <c r="C440" s="622"/>
      <c r="D440" s="623"/>
      <c r="E440" s="624"/>
    </row>
    <row r="441" spans="1:5" x14ac:dyDescent="0.25">
      <c r="A441" s="620"/>
      <c r="B441" s="621"/>
      <c r="C441" s="622"/>
      <c r="D441" s="623"/>
      <c r="E441" s="624"/>
    </row>
    <row r="442" spans="1:5" x14ac:dyDescent="0.25">
      <c r="A442" s="620"/>
      <c r="B442" s="621"/>
      <c r="C442" s="622"/>
      <c r="D442" s="623"/>
      <c r="E442" s="624"/>
    </row>
    <row r="443" spans="1:5" x14ac:dyDescent="0.25">
      <c r="A443" s="620"/>
      <c r="B443" s="621"/>
      <c r="C443" s="622"/>
      <c r="D443" s="623"/>
      <c r="E443" s="624"/>
    </row>
    <row r="444" spans="1:5" x14ac:dyDescent="0.25">
      <c r="A444" s="620"/>
      <c r="B444" s="621"/>
      <c r="C444" s="622"/>
      <c r="D444" s="623"/>
      <c r="E444" s="624"/>
    </row>
    <row r="445" spans="1:5" x14ac:dyDescent="0.25">
      <c r="A445" s="620"/>
      <c r="B445" s="621"/>
      <c r="C445" s="622"/>
      <c r="D445" s="623"/>
      <c r="E445" s="624"/>
    </row>
    <row r="446" spans="1:5" x14ac:dyDescent="0.25">
      <c r="A446" s="620"/>
      <c r="B446" s="621"/>
      <c r="C446" s="622"/>
      <c r="D446" s="623"/>
      <c r="E446" s="624"/>
    </row>
    <row r="447" spans="1:5" x14ac:dyDescent="0.25">
      <c r="A447" s="620"/>
      <c r="B447" s="621"/>
      <c r="C447" s="622"/>
      <c r="D447" s="623"/>
      <c r="E447" s="624"/>
    </row>
    <row r="448" spans="1:5" x14ac:dyDescent="0.25">
      <c r="A448" s="620"/>
      <c r="B448" s="621"/>
      <c r="C448" s="622"/>
      <c r="D448" s="623"/>
      <c r="E448" s="624"/>
    </row>
    <row r="449" spans="1:5" x14ac:dyDescent="0.25">
      <c r="A449" s="620"/>
      <c r="B449" s="621"/>
      <c r="C449" s="622"/>
      <c r="D449" s="623"/>
      <c r="E449" s="624"/>
    </row>
    <row r="450" spans="1:5" x14ac:dyDescent="0.25">
      <c r="A450" s="620"/>
      <c r="B450" s="621"/>
      <c r="C450" s="622"/>
      <c r="D450" s="623"/>
      <c r="E450" s="624"/>
    </row>
    <row r="451" spans="1:5" x14ac:dyDescent="0.25">
      <c r="A451" s="620"/>
      <c r="B451" s="621"/>
      <c r="C451" s="622"/>
      <c r="D451" s="623"/>
      <c r="E451" s="624"/>
    </row>
    <row r="452" spans="1:5" x14ac:dyDescent="0.25">
      <c r="A452" s="620"/>
      <c r="B452" s="621"/>
      <c r="C452" s="622"/>
      <c r="D452" s="623"/>
      <c r="E452" s="624"/>
    </row>
    <row r="453" spans="1:5" x14ac:dyDescent="0.25">
      <c r="A453" s="620"/>
      <c r="B453" s="621"/>
      <c r="C453" s="622"/>
      <c r="D453" s="623"/>
      <c r="E453" s="624"/>
    </row>
    <row r="454" spans="1:5" x14ac:dyDescent="0.25">
      <c r="A454" s="620"/>
      <c r="B454" s="621"/>
      <c r="C454" s="622"/>
      <c r="D454" s="623"/>
      <c r="E454" s="624"/>
    </row>
    <row r="455" spans="1:5" x14ac:dyDescent="0.25">
      <c r="A455" s="620"/>
      <c r="B455" s="621"/>
      <c r="C455" s="622"/>
      <c r="D455" s="623"/>
      <c r="E455" s="624"/>
    </row>
    <row r="456" spans="1:5" x14ac:dyDescent="0.25">
      <c r="A456" s="620"/>
      <c r="B456" s="621"/>
      <c r="C456" s="622"/>
      <c r="D456" s="623"/>
      <c r="E456" s="624"/>
    </row>
    <row r="457" spans="1:5" x14ac:dyDescent="0.25">
      <c r="A457" s="620"/>
      <c r="B457" s="621"/>
      <c r="C457" s="622"/>
      <c r="D457" s="623"/>
      <c r="E457" s="624"/>
    </row>
    <row r="458" spans="1:5" x14ac:dyDescent="0.25">
      <c r="A458" s="620"/>
      <c r="B458" s="621"/>
      <c r="C458" s="622"/>
      <c r="D458" s="623"/>
      <c r="E458" s="624"/>
    </row>
    <row r="459" spans="1:5" x14ac:dyDescent="0.25">
      <c r="A459" s="620"/>
      <c r="B459" s="621"/>
      <c r="C459" s="622"/>
      <c r="D459" s="623"/>
      <c r="E459" s="624"/>
    </row>
    <row r="460" spans="1:5" x14ac:dyDescent="0.25">
      <c r="A460" s="620"/>
      <c r="B460" s="621"/>
      <c r="C460" s="622"/>
      <c r="D460" s="623"/>
      <c r="E460" s="624"/>
    </row>
    <row r="461" spans="1:5" x14ac:dyDescent="0.25">
      <c r="A461" s="620"/>
      <c r="B461" s="621"/>
      <c r="C461" s="622"/>
      <c r="D461" s="623"/>
      <c r="E461" s="624"/>
    </row>
    <row r="462" spans="1:5" x14ac:dyDescent="0.25">
      <c r="A462" s="620"/>
      <c r="B462" s="621"/>
      <c r="C462" s="622"/>
      <c r="D462" s="623"/>
      <c r="E462" s="624"/>
    </row>
    <row r="463" spans="1:5" x14ac:dyDescent="0.25">
      <c r="A463" s="620"/>
      <c r="B463" s="621"/>
      <c r="C463" s="622"/>
      <c r="D463" s="623"/>
      <c r="E463" s="624"/>
    </row>
    <row r="464" spans="1:5" x14ac:dyDescent="0.25">
      <c r="A464" s="620"/>
      <c r="B464" s="621"/>
      <c r="C464" s="622"/>
      <c r="D464" s="623"/>
      <c r="E464" s="624"/>
    </row>
    <row r="465" spans="1:5" x14ac:dyDescent="0.25">
      <c r="A465" s="620"/>
      <c r="B465" s="621"/>
      <c r="C465" s="622"/>
      <c r="D465" s="623"/>
      <c r="E465" s="624"/>
    </row>
    <row r="466" spans="1:5" x14ac:dyDescent="0.25">
      <c r="A466" s="620"/>
      <c r="B466" s="621"/>
      <c r="C466" s="622"/>
      <c r="D466" s="623"/>
      <c r="E466" s="624"/>
    </row>
    <row r="467" spans="1:5" x14ac:dyDescent="0.25">
      <c r="A467" s="620"/>
      <c r="B467" s="621"/>
      <c r="C467" s="622"/>
      <c r="D467" s="623"/>
      <c r="E467" s="624"/>
    </row>
    <row r="468" spans="1:5" x14ac:dyDescent="0.25">
      <c r="A468" s="620"/>
      <c r="B468" s="621"/>
      <c r="C468" s="622"/>
      <c r="D468" s="623"/>
      <c r="E468" s="624"/>
    </row>
    <row r="469" spans="1:5" x14ac:dyDescent="0.25">
      <c r="A469" s="620"/>
      <c r="B469" s="621"/>
      <c r="C469" s="622"/>
      <c r="D469" s="623"/>
      <c r="E469" s="624"/>
    </row>
    <row r="470" spans="1:5" x14ac:dyDescent="0.25">
      <c r="A470" s="620"/>
      <c r="B470" s="621"/>
      <c r="C470" s="622"/>
      <c r="D470" s="623"/>
      <c r="E470" s="624"/>
    </row>
    <row r="471" spans="1:5" x14ac:dyDescent="0.25">
      <c r="A471" s="620"/>
      <c r="B471" s="621"/>
      <c r="C471" s="622"/>
      <c r="D471" s="623"/>
      <c r="E471" s="624"/>
    </row>
    <row r="472" spans="1:5" x14ac:dyDescent="0.25">
      <c r="A472" s="620"/>
      <c r="B472" s="621"/>
      <c r="C472" s="622"/>
      <c r="D472" s="623"/>
      <c r="E472" s="624"/>
    </row>
    <row r="473" spans="1:5" x14ac:dyDescent="0.25">
      <c r="A473" s="620"/>
      <c r="B473" s="621"/>
      <c r="C473" s="622"/>
      <c r="D473" s="623"/>
      <c r="E473" s="624"/>
    </row>
    <row r="474" spans="1:5" x14ac:dyDescent="0.25">
      <c r="A474" s="620"/>
      <c r="B474" s="621"/>
      <c r="C474" s="622"/>
      <c r="D474" s="623"/>
      <c r="E474" s="624"/>
    </row>
    <row r="475" spans="1:5" x14ac:dyDescent="0.25">
      <c r="A475" s="620"/>
      <c r="B475" s="621"/>
      <c r="C475" s="622"/>
      <c r="D475" s="623"/>
      <c r="E475" s="624"/>
    </row>
    <row r="476" spans="1:5" x14ac:dyDescent="0.25">
      <c r="A476" s="620"/>
      <c r="B476" s="621"/>
      <c r="C476" s="622"/>
      <c r="D476" s="623"/>
      <c r="E476" s="624"/>
    </row>
    <row r="477" spans="1:5" x14ac:dyDescent="0.25">
      <c r="A477" s="620"/>
      <c r="B477" s="621"/>
      <c r="C477" s="622"/>
      <c r="D477" s="623"/>
      <c r="E477" s="624"/>
    </row>
    <row r="478" spans="1:5" x14ac:dyDescent="0.25">
      <c r="A478" s="620"/>
      <c r="B478" s="621"/>
      <c r="C478" s="622"/>
      <c r="D478" s="623"/>
      <c r="E478" s="624"/>
    </row>
    <row r="479" spans="1:5" x14ac:dyDescent="0.25">
      <c r="A479" s="620"/>
      <c r="B479" s="621"/>
      <c r="C479" s="622"/>
      <c r="D479" s="623"/>
      <c r="E479" s="624"/>
    </row>
    <row r="480" spans="1:5" x14ac:dyDescent="0.25">
      <c r="A480" s="620"/>
      <c r="B480" s="621"/>
      <c r="C480" s="622"/>
      <c r="D480" s="623"/>
      <c r="E480" s="624"/>
    </row>
    <row r="481" spans="1:5" x14ac:dyDescent="0.25">
      <c r="A481" s="620"/>
      <c r="B481" s="621"/>
      <c r="C481" s="622"/>
      <c r="D481" s="623"/>
      <c r="E481" s="624"/>
    </row>
    <row r="482" spans="1:5" x14ac:dyDescent="0.25">
      <c r="A482" s="620"/>
      <c r="B482" s="621"/>
      <c r="C482" s="622"/>
      <c r="D482" s="623"/>
      <c r="E482" s="624"/>
    </row>
    <row r="483" spans="1:5" x14ac:dyDescent="0.25">
      <c r="A483" s="620"/>
      <c r="B483" s="621"/>
      <c r="C483" s="622"/>
      <c r="D483" s="623"/>
      <c r="E483" s="624"/>
    </row>
    <row r="484" spans="1:5" x14ac:dyDescent="0.25">
      <c r="A484" s="620"/>
      <c r="B484" s="621"/>
      <c r="C484" s="622"/>
      <c r="D484" s="623"/>
      <c r="E484" s="624"/>
    </row>
    <row r="485" spans="1:5" x14ac:dyDescent="0.25">
      <c r="A485" s="620"/>
      <c r="B485" s="621"/>
      <c r="C485" s="622"/>
      <c r="D485" s="623"/>
      <c r="E485" s="624"/>
    </row>
    <row r="486" spans="1:5" x14ac:dyDescent="0.25">
      <c r="A486" s="620"/>
      <c r="B486" s="621"/>
      <c r="C486" s="622"/>
      <c r="D486" s="623"/>
      <c r="E486" s="624"/>
    </row>
    <row r="487" spans="1:5" x14ac:dyDescent="0.25">
      <c r="A487" s="620"/>
      <c r="B487" s="621"/>
      <c r="C487" s="622"/>
      <c r="D487" s="623"/>
      <c r="E487" s="624"/>
    </row>
    <row r="488" spans="1:5" x14ac:dyDescent="0.25">
      <c r="A488" s="620"/>
      <c r="B488" s="621"/>
      <c r="C488" s="622"/>
      <c r="D488" s="623"/>
      <c r="E488" s="624"/>
    </row>
    <row r="489" spans="1:5" x14ac:dyDescent="0.25">
      <c r="A489" s="620"/>
      <c r="B489" s="621"/>
      <c r="C489" s="622"/>
      <c r="D489" s="623"/>
      <c r="E489" s="624"/>
    </row>
    <row r="490" spans="1:5" x14ac:dyDescent="0.25">
      <c r="A490" s="620"/>
      <c r="B490" s="621"/>
      <c r="C490" s="622"/>
      <c r="D490" s="623"/>
      <c r="E490" s="624"/>
    </row>
    <row r="491" spans="1:5" x14ac:dyDescent="0.25">
      <c r="A491" s="620"/>
      <c r="B491" s="621"/>
      <c r="C491" s="622"/>
      <c r="D491" s="623"/>
      <c r="E491" s="624"/>
    </row>
    <row r="492" spans="1:5" x14ac:dyDescent="0.25">
      <c r="A492" s="620"/>
      <c r="B492" s="621"/>
      <c r="C492" s="622"/>
      <c r="D492" s="623"/>
      <c r="E492" s="624"/>
    </row>
    <row r="493" spans="1:5" x14ac:dyDescent="0.25">
      <c r="A493" s="620"/>
      <c r="B493" s="621"/>
      <c r="C493" s="622"/>
      <c r="D493" s="623"/>
      <c r="E493" s="624"/>
    </row>
    <row r="494" spans="1:5" x14ac:dyDescent="0.25">
      <c r="A494" s="620"/>
      <c r="B494" s="621"/>
      <c r="C494" s="622"/>
      <c r="D494" s="623"/>
      <c r="E494" s="624"/>
    </row>
    <row r="495" spans="1:5" x14ac:dyDescent="0.25">
      <c r="A495" s="620"/>
      <c r="B495" s="621"/>
      <c r="C495" s="622"/>
      <c r="D495" s="623"/>
      <c r="E495" s="624"/>
    </row>
    <row r="496" spans="1:5" x14ac:dyDescent="0.25">
      <c r="A496" s="620"/>
      <c r="B496" s="621"/>
      <c r="C496" s="622"/>
      <c r="D496" s="623"/>
      <c r="E496" s="624"/>
    </row>
    <row r="497" spans="1:5" x14ac:dyDescent="0.25">
      <c r="A497" s="620"/>
      <c r="B497" s="621"/>
      <c r="C497" s="622"/>
      <c r="D497" s="623"/>
      <c r="E497" s="624"/>
    </row>
    <row r="498" spans="1:5" x14ac:dyDescent="0.25">
      <c r="A498" s="620"/>
      <c r="B498" s="621"/>
      <c r="C498" s="622"/>
      <c r="D498" s="623"/>
      <c r="E498" s="624"/>
    </row>
    <row r="499" spans="1:5" x14ac:dyDescent="0.25">
      <c r="A499" s="620"/>
      <c r="B499" s="621"/>
      <c r="C499" s="622"/>
      <c r="D499" s="623"/>
      <c r="E499" s="624"/>
    </row>
    <row r="500" spans="1:5" x14ac:dyDescent="0.25">
      <c r="A500" s="620"/>
      <c r="B500" s="621"/>
      <c r="C500" s="622"/>
      <c r="D500" s="623"/>
      <c r="E500" s="624"/>
    </row>
    <row r="501" spans="1:5" x14ac:dyDescent="0.25">
      <c r="A501" s="620"/>
      <c r="B501" s="621"/>
      <c r="C501" s="622"/>
      <c r="D501" s="623"/>
      <c r="E501" s="624"/>
    </row>
    <row r="502" spans="1:5" x14ac:dyDescent="0.25">
      <c r="A502" s="620"/>
      <c r="B502" s="621"/>
      <c r="C502" s="622"/>
      <c r="D502" s="623"/>
      <c r="E502" s="624"/>
    </row>
    <row r="503" spans="1:5" x14ac:dyDescent="0.25">
      <c r="A503" s="620"/>
      <c r="B503" s="621"/>
      <c r="C503" s="622"/>
      <c r="D503" s="623"/>
      <c r="E503" s="624"/>
    </row>
    <row r="504" spans="1:5" x14ac:dyDescent="0.25">
      <c r="A504" s="620"/>
      <c r="B504" s="621"/>
      <c r="C504" s="622"/>
      <c r="D504" s="623"/>
      <c r="E504" s="624"/>
    </row>
    <row r="505" spans="1:5" x14ac:dyDescent="0.25">
      <c r="A505" s="620"/>
      <c r="B505" s="621"/>
      <c r="C505" s="622"/>
      <c r="D505" s="623"/>
      <c r="E505" s="624"/>
    </row>
    <row r="506" spans="1:5" x14ac:dyDescent="0.25">
      <c r="A506" s="620"/>
      <c r="B506" s="621"/>
      <c r="C506" s="622"/>
      <c r="D506" s="623"/>
      <c r="E506" s="624"/>
    </row>
    <row r="507" spans="1:5" x14ac:dyDescent="0.25">
      <c r="A507" s="620"/>
      <c r="B507" s="621"/>
      <c r="C507" s="622"/>
      <c r="D507" s="623"/>
      <c r="E507" s="624"/>
    </row>
    <row r="508" spans="1:5" x14ac:dyDescent="0.25">
      <c r="A508" s="620"/>
      <c r="B508" s="621"/>
      <c r="C508" s="622"/>
      <c r="D508" s="623"/>
      <c r="E508" s="624"/>
    </row>
    <row r="509" spans="1:5" x14ac:dyDescent="0.25">
      <c r="A509" s="620"/>
      <c r="B509" s="621"/>
      <c r="C509" s="622"/>
      <c r="D509" s="623"/>
      <c r="E509" s="624"/>
    </row>
    <row r="510" spans="1:5" x14ac:dyDescent="0.25">
      <c r="A510" s="620"/>
      <c r="B510" s="621"/>
      <c r="C510" s="622"/>
      <c r="D510" s="623"/>
      <c r="E510" s="624"/>
    </row>
    <row r="511" spans="1:5" x14ac:dyDescent="0.25">
      <c r="A511" s="620"/>
      <c r="B511" s="621"/>
      <c r="C511" s="622"/>
      <c r="D511" s="623"/>
      <c r="E511" s="624"/>
    </row>
    <row r="512" spans="1:5" x14ac:dyDescent="0.25">
      <c r="A512" s="620"/>
      <c r="B512" s="621"/>
      <c r="C512" s="622"/>
      <c r="D512" s="623"/>
      <c r="E512" s="624"/>
    </row>
    <row r="513" spans="1:5" x14ac:dyDescent="0.25">
      <c r="A513" s="620"/>
      <c r="B513" s="621"/>
      <c r="C513" s="622"/>
      <c r="D513" s="623"/>
      <c r="E513" s="624"/>
    </row>
    <row r="514" spans="1:5" x14ac:dyDescent="0.25">
      <c r="A514" s="620"/>
      <c r="B514" s="621"/>
      <c r="C514" s="622"/>
      <c r="D514" s="623"/>
      <c r="E514" s="624"/>
    </row>
    <row r="515" spans="1:5" x14ac:dyDescent="0.25">
      <c r="A515" s="620"/>
      <c r="B515" s="621"/>
      <c r="C515" s="622"/>
      <c r="D515" s="623"/>
      <c r="E515" s="624"/>
    </row>
    <row r="516" spans="1:5" x14ac:dyDescent="0.25">
      <c r="A516" s="620"/>
      <c r="B516" s="621"/>
      <c r="C516" s="622"/>
      <c r="D516" s="623"/>
      <c r="E516" s="624"/>
    </row>
    <row r="517" spans="1:5" x14ac:dyDescent="0.25">
      <c r="A517" s="620"/>
      <c r="B517" s="621"/>
      <c r="C517" s="622"/>
      <c r="D517" s="623"/>
      <c r="E517" s="624"/>
    </row>
    <row r="518" spans="1:5" x14ac:dyDescent="0.25">
      <c r="A518" s="620"/>
      <c r="B518" s="621"/>
      <c r="C518" s="622"/>
      <c r="D518" s="623"/>
      <c r="E518" s="624"/>
    </row>
    <row r="519" spans="1:5" x14ac:dyDescent="0.25">
      <c r="A519" s="620"/>
      <c r="B519" s="621"/>
      <c r="C519" s="622"/>
      <c r="D519" s="623"/>
      <c r="E519" s="624"/>
    </row>
    <row r="520" spans="1:5" x14ac:dyDescent="0.25">
      <c r="A520" s="620"/>
      <c r="B520" s="621"/>
      <c r="C520" s="622"/>
      <c r="D520" s="623"/>
      <c r="E520" s="624"/>
    </row>
    <row r="521" spans="1:5" x14ac:dyDescent="0.25">
      <c r="A521" s="620"/>
      <c r="B521" s="621"/>
      <c r="C521" s="622"/>
      <c r="D521" s="623"/>
      <c r="E521" s="624"/>
    </row>
    <row r="522" spans="1:5" x14ac:dyDescent="0.25">
      <c r="A522" s="620"/>
      <c r="B522" s="621"/>
      <c r="C522" s="622"/>
      <c r="D522" s="623"/>
      <c r="E522" s="624"/>
    </row>
    <row r="523" spans="1:5" x14ac:dyDescent="0.25">
      <c r="A523" s="620"/>
      <c r="B523" s="621"/>
      <c r="C523" s="622"/>
      <c r="D523" s="623"/>
      <c r="E523" s="624"/>
    </row>
    <row r="524" spans="1:5" x14ac:dyDescent="0.25">
      <c r="A524" s="620"/>
      <c r="B524" s="621"/>
      <c r="C524" s="622"/>
      <c r="D524" s="623"/>
      <c r="E524" s="624"/>
    </row>
    <row r="525" spans="1:5" x14ac:dyDescent="0.25">
      <c r="A525" s="620"/>
      <c r="B525" s="621"/>
      <c r="C525" s="622"/>
      <c r="D525" s="623"/>
      <c r="E525" s="624"/>
    </row>
    <row r="526" spans="1:5" x14ac:dyDescent="0.25">
      <c r="A526" s="620"/>
      <c r="B526" s="621"/>
      <c r="C526" s="622"/>
      <c r="D526" s="623"/>
      <c r="E526" s="624"/>
    </row>
    <row r="527" spans="1:5" x14ac:dyDescent="0.25">
      <c r="A527" s="620"/>
      <c r="B527" s="621"/>
      <c r="C527" s="622"/>
      <c r="D527" s="623"/>
      <c r="E527" s="624"/>
    </row>
    <row r="528" spans="1:5" x14ac:dyDescent="0.25">
      <c r="A528" s="620"/>
      <c r="B528" s="621"/>
      <c r="C528" s="622"/>
      <c r="D528" s="623"/>
      <c r="E528" s="624"/>
    </row>
    <row r="529" spans="1:5" x14ac:dyDescent="0.25">
      <c r="A529" s="620"/>
      <c r="B529" s="621"/>
      <c r="C529" s="622"/>
      <c r="D529" s="623"/>
      <c r="E529" s="624"/>
    </row>
    <row r="530" spans="1:5" x14ac:dyDescent="0.25">
      <c r="A530" s="620"/>
      <c r="B530" s="621"/>
      <c r="C530" s="622"/>
      <c r="D530" s="623"/>
      <c r="E530" s="624"/>
    </row>
    <row r="531" spans="1:5" x14ac:dyDescent="0.25">
      <c r="A531" s="620"/>
      <c r="B531" s="621"/>
      <c r="C531" s="622"/>
      <c r="D531" s="623"/>
      <c r="E531" s="624"/>
    </row>
    <row r="532" spans="1:5" x14ac:dyDescent="0.25">
      <c r="A532" s="620"/>
      <c r="B532" s="621"/>
      <c r="C532" s="622"/>
      <c r="D532" s="623"/>
      <c r="E532" s="624"/>
    </row>
    <row r="533" spans="1:5" x14ac:dyDescent="0.25">
      <c r="A533" s="620"/>
      <c r="B533" s="621"/>
      <c r="C533" s="622"/>
      <c r="D533" s="623"/>
      <c r="E533" s="624"/>
    </row>
    <row r="534" spans="1:5" x14ac:dyDescent="0.25">
      <c r="A534" s="620"/>
      <c r="B534" s="621"/>
      <c r="C534" s="622"/>
      <c r="D534" s="623"/>
      <c r="E534" s="624"/>
    </row>
    <row r="535" spans="1:5" x14ac:dyDescent="0.25">
      <c r="A535" s="620"/>
      <c r="B535" s="621"/>
      <c r="C535" s="622"/>
      <c r="D535" s="623"/>
      <c r="E535" s="624"/>
    </row>
    <row r="536" spans="1:5" x14ac:dyDescent="0.25">
      <c r="A536" s="620"/>
      <c r="B536" s="621"/>
      <c r="C536" s="622"/>
      <c r="D536" s="623"/>
      <c r="E536" s="624"/>
    </row>
    <row r="537" spans="1:5" x14ac:dyDescent="0.25">
      <c r="A537" s="620"/>
      <c r="B537" s="621"/>
      <c r="C537" s="622"/>
      <c r="D537" s="623"/>
      <c r="E537" s="624"/>
    </row>
    <row r="538" spans="1:5" x14ac:dyDescent="0.25">
      <c r="A538" s="620"/>
      <c r="B538" s="621"/>
      <c r="C538" s="622"/>
      <c r="D538" s="623"/>
      <c r="E538" s="624"/>
    </row>
    <row r="539" spans="1:5" x14ac:dyDescent="0.25">
      <c r="A539" s="620"/>
      <c r="B539" s="621"/>
      <c r="C539" s="622"/>
      <c r="D539" s="623"/>
      <c r="E539" s="624"/>
    </row>
    <row r="540" spans="1:5" x14ac:dyDescent="0.25">
      <c r="A540" s="620"/>
      <c r="B540" s="621"/>
      <c r="C540" s="622"/>
      <c r="D540" s="623"/>
      <c r="E540" s="624"/>
    </row>
    <row r="541" spans="1:5" x14ac:dyDescent="0.25">
      <c r="A541" s="620"/>
      <c r="B541" s="621"/>
      <c r="C541" s="622"/>
      <c r="D541" s="623"/>
      <c r="E541" s="624"/>
    </row>
    <row r="542" spans="1:5" x14ac:dyDescent="0.25">
      <c r="A542" s="620"/>
      <c r="B542" s="621"/>
      <c r="C542" s="622"/>
      <c r="D542" s="623"/>
      <c r="E542" s="624"/>
    </row>
    <row r="543" spans="1:5" x14ac:dyDescent="0.25">
      <c r="A543" s="620"/>
      <c r="B543" s="621"/>
      <c r="C543" s="622"/>
      <c r="D543" s="623"/>
      <c r="E543" s="624"/>
    </row>
    <row r="544" spans="1:5" x14ac:dyDescent="0.25">
      <c r="A544" s="620"/>
      <c r="B544" s="621"/>
      <c r="C544" s="622"/>
      <c r="D544" s="623"/>
      <c r="E544" s="624"/>
    </row>
    <row r="545" spans="1:5" x14ac:dyDescent="0.25">
      <c r="A545" s="620"/>
      <c r="B545" s="621"/>
      <c r="C545" s="622"/>
      <c r="D545" s="623"/>
      <c r="E545" s="624"/>
    </row>
    <row r="546" spans="1:5" x14ac:dyDescent="0.25">
      <c r="A546" s="620"/>
      <c r="B546" s="621"/>
      <c r="C546" s="622"/>
      <c r="D546" s="623"/>
      <c r="E546" s="624"/>
    </row>
    <row r="547" spans="1:5" x14ac:dyDescent="0.25">
      <c r="A547" s="620"/>
      <c r="B547" s="621"/>
      <c r="C547" s="622"/>
      <c r="D547" s="623"/>
      <c r="E547" s="624"/>
    </row>
    <row r="548" spans="1:5" x14ac:dyDescent="0.25">
      <c r="A548" s="620"/>
      <c r="B548" s="621"/>
      <c r="C548" s="622"/>
      <c r="D548" s="623"/>
      <c r="E548" s="624"/>
    </row>
    <row r="549" spans="1:5" x14ac:dyDescent="0.25">
      <c r="A549" s="620"/>
      <c r="B549" s="621"/>
      <c r="C549" s="622"/>
      <c r="D549" s="623"/>
      <c r="E549" s="624"/>
    </row>
    <row r="550" spans="1:5" x14ac:dyDescent="0.25">
      <c r="A550" s="620"/>
      <c r="B550" s="621"/>
      <c r="C550" s="622"/>
      <c r="D550" s="623"/>
      <c r="E550" s="624"/>
    </row>
    <row r="551" spans="1:5" x14ac:dyDescent="0.25">
      <c r="A551" s="620"/>
      <c r="B551" s="621"/>
      <c r="C551" s="622"/>
      <c r="D551" s="623"/>
      <c r="E551" s="624"/>
    </row>
    <row r="552" spans="1:5" x14ac:dyDescent="0.25">
      <c r="A552" s="620"/>
      <c r="B552" s="621"/>
      <c r="C552" s="622"/>
      <c r="D552" s="623"/>
      <c r="E552" s="624"/>
    </row>
    <row r="553" spans="1:5" x14ac:dyDescent="0.25">
      <c r="A553" s="620"/>
      <c r="B553" s="621"/>
      <c r="C553" s="622"/>
      <c r="D553" s="623"/>
      <c r="E553" s="624"/>
    </row>
    <row r="554" spans="1:5" x14ac:dyDescent="0.25">
      <c r="A554" s="620"/>
      <c r="B554" s="621"/>
      <c r="C554" s="622"/>
      <c r="D554" s="623"/>
      <c r="E554" s="624"/>
    </row>
    <row r="555" spans="1:5" x14ac:dyDescent="0.25">
      <c r="A555" s="620"/>
      <c r="B555" s="621"/>
      <c r="C555" s="622"/>
      <c r="D555" s="623"/>
      <c r="E555" s="624"/>
    </row>
    <row r="556" spans="1:5" x14ac:dyDescent="0.25">
      <c r="A556" s="620"/>
      <c r="B556" s="621"/>
      <c r="C556" s="622"/>
      <c r="D556" s="623"/>
      <c r="E556" s="624"/>
    </row>
    <row r="557" spans="1:5" x14ac:dyDescent="0.25">
      <c r="A557" s="620"/>
      <c r="B557" s="621"/>
      <c r="C557" s="622"/>
      <c r="D557" s="623"/>
      <c r="E557" s="624"/>
    </row>
    <row r="558" spans="1:5" x14ac:dyDescent="0.25">
      <c r="A558" s="620"/>
      <c r="B558" s="621"/>
      <c r="C558" s="622"/>
      <c r="D558" s="623"/>
      <c r="E558" s="624"/>
    </row>
    <row r="559" spans="1:5" x14ac:dyDescent="0.25">
      <c r="A559" s="620"/>
      <c r="B559" s="621"/>
      <c r="C559" s="622"/>
      <c r="D559" s="623"/>
      <c r="E559" s="624"/>
    </row>
    <row r="560" spans="1:5" x14ac:dyDescent="0.25">
      <c r="A560" s="620"/>
      <c r="B560" s="621"/>
      <c r="C560" s="622"/>
      <c r="D560" s="623"/>
      <c r="E560" s="624"/>
    </row>
    <row r="561" spans="1:5" x14ac:dyDescent="0.25">
      <c r="A561" s="620"/>
      <c r="B561" s="621"/>
      <c r="C561" s="622"/>
      <c r="D561" s="623"/>
      <c r="E561" s="624"/>
    </row>
    <row r="562" spans="1:5" x14ac:dyDescent="0.25">
      <c r="A562" s="620"/>
      <c r="B562" s="621"/>
      <c r="C562" s="622"/>
      <c r="D562" s="623"/>
      <c r="E562" s="624"/>
    </row>
    <row r="563" spans="1:5" x14ac:dyDescent="0.25">
      <c r="A563" s="620"/>
      <c r="B563" s="621"/>
      <c r="C563" s="622"/>
      <c r="D563" s="623"/>
      <c r="E563" s="624"/>
    </row>
    <row r="564" spans="1:5" x14ac:dyDescent="0.25">
      <c r="A564" s="620"/>
      <c r="B564" s="621"/>
      <c r="C564" s="622"/>
      <c r="D564" s="623"/>
      <c r="E564" s="624"/>
    </row>
    <row r="565" spans="1:5" x14ac:dyDescent="0.25">
      <c r="A565" s="620"/>
      <c r="B565" s="621"/>
      <c r="C565" s="622"/>
      <c r="D565" s="623"/>
      <c r="E565" s="624"/>
    </row>
    <row r="566" spans="1:5" x14ac:dyDescent="0.25">
      <c r="A566" s="620"/>
      <c r="B566" s="621"/>
      <c r="C566" s="622"/>
      <c r="D566" s="623"/>
      <c r="E566" s="624"/>
    </row>
    <row r="567" spans="1:5" x14ac:dyDescent="0.25">
      <c r="A567" s="620"/>
      <c r="B567" s="621"/>
      <c r="C567" s="622"/>
      <c r="D567" s="623"/>
      <c r="E567" s="624"/>
    </row>
    <row r="568" spans="1:5" x14ac:dyDescent="0.25">
      <c r="A568" s="620"/>
      <c r="B568" s="621"/>
      <c r="C568" s="622"/>
      <c r="D568" s="623"/>
      <c r="E568" s="624"/>
    </row>
    <row r="569" spans="1:5" x14ac:dyDescent="0.25">
      <c r="A569" s="620"/>
      <c r="B569" s="621"/>
      <c r="C569" s="622"/>
      <c r="D569" s="623"/>
      <c r="E569" s="624"/>
    </row>
    <row r="570" spans="1:5" x14ac:dyDescent="0.25">
      <c r="A570" s="620"/>
      <c r="B570" s="621"/>
      <c r="C570" s="622"/>
      <c r="D570" s="623"/>
      <c r="E570" s="624"/>
    </row>
    <row r="571" spans="1:5" x14ac:dyDescent="0.25">
      <c r="A571" s="620"/>
      <c r="B571" s="621"/>
      <c r="C571" s="622"/>
      <c r="D571" s="623"/>
      <c r="E571" s="624"/>
    </row>
    <row r="572" spans="1:5" x14ac:dyDescent="0.25">
      <c r="A572" s="620"/>
      <c r="B572" s="621"/>
      <c r="C572" s="622"/>
      <c r="D572" s="623"/>
      <c r="E572" s="624"/>
    </row>
    <row r="573" spans="1:5" x14ac:dyDescent="0.25">
      <c r="A573" s="620"/>
      <c r="B573" s="621"/>
      <c r="C573" s="622"/>
      <c r="D573" s="623"/>
      <c r="E573" s="624"/>
    </row>
    <row r="574" spans="1:5" x14ac:dyDescent="0.25">
      <c r="A574" s="620"/>
      <c r="B574" s="621"/>
      <c r="C574" s="622"/>
      <c r="D574" s="623"/>
      <c r="E574" s="624"/>
    </row>
    <row r="575" spans="1:5" x14ac:dyDescent="0.25">
      <c r="A575" s="620"/>
      <c r="B575" s="621"/>
      <c r="C575" s="622"/>
      <c r="D575" s="623"/>
      <c r="E575" s="624"/>
    </row>
    <row r="576" spans="1:5" x14ac:dyDescent="0.25">
      <c r="A576" s="620"/>
      <c r="B576" s="621"/>
      <c r="C576" s="622"/>
      <c r="D576" s="623"/>
      <c r="E576" s="624"/>
    </row>
    <row r="577" spans="1:5" x14ac:dyDescent="0.25">
      <c r="A577" s="620"/>
      <c r="B577" s="621"/>
      <c r="C577" s="622"/>
      <c r="D577" s="623"/>
      <c r="E577" s="624"/>
    </row>
    <row r="578" spans="1:5" x14ac:dyDescent="0.25">
      <c r="A578" s="620"/>
      <c r="B578" s="621"/>
      <c r="C578" s="622"/>
      <c r="D578" s="623"/>
      <c r="E578" s="624"/>
    </row>
    <row r="579" spans="1:5" x14ac:dyDescent="0.25">
      <c r="A579" s="620"/>
      <c r="B579" s="621"/>
      <c r="C579" s="622"/>
      <c r="D579" s="623"/>
      <c r="E579" s="624"/>
    </row>
    <row r="580" spans="1:5" x14ac:dyDescent="0.25">
      <c r="A580" s="620"/>
      <c r="B580" s="621"/>
      <c r="C580" s="622"/>
      <c r="D580" s="623"/>
      <c r="E580" s="624"/>
    </row>
    <row r="581" spans="1:5" x14ac:dyDescent="0.25">
      <c r="A581" s="620"/>
      <c r="B581" s="621"/>
      <c r="C581" s="622"/>
      <c r="D581" s="623"/>
      <c r="E581" s="624"/>
    </row>
    <row r="582" spans="1:5" x14ac:dyDescent="0.25">
      <c r="A582" s="620"/>
      <c r="B582" s="621"/>
      <c r="C582" s="622"/>
      <c r="D582" s="623"/>
      <c r="E582" s="624"/>
    </row>
    <row r="583" spans="1:5" x14ac:dyDescent="0.25">
      <c r="A583" s="620"/>
      <c r="B583" s="621"/>
      <c r="C583" s="622"/>
      <c r="D583" s="623"/>
      <c r="E583" s="624"/>
    </row>
    <row r="584" spans="1:5" x14ac:dyDescent="0.25">
      <c r="A584" s="620"/>
      <c r="B584" s="621"/>
      <c r="C584" s="622"/>
      <c r="D584" s="623"/>
      <c r="E584" s="624"/>
    </row>
    <row r="585" spans="1:5" x14ac:dyDescent="0.25">
      <c r="A585" s="620"/>
      <c r="B585" s="621"/>
      <c r="C585" s="622"/>
      <c r="D585" s="623"/>
      <c r="E585" s="624"/>
    </row>
    <row r="586" spans="1:5" x14ac:dyDescent="0.25">
      <c r="A586" s="620"/>
      <c r="B586" s="621"/>
      <c r="C586" s="622"/>
      <c r="D586" s="623"/>
      <c r="E586" s="624"/>
    </row>
    <row r="587" spans="1:5" x14ac:dyDescent="0.25">
      <c r="A587" s="620"/>
      <c r="B587" s="621"/>
      <c r="C587" s="622"/>
      <c r="D587" s="623"/>
      <c r="E587" s="624"/>
    </row>
    <row r="588" spans="1:5" x14ac:dyDescent="0.25">
      <c r="A588" s="620"/>
      <c r="B588" s="621"/>
      <c r="C588" s="622"/>
      <c r="D588" s="623"/>
      <c r="E588" s="624"/>
    </row>
    <row r="589" spans="1:5" x14ac:dyDescent="0.25">
      <c r="A589" s="620"/>
      <c r="B589" s="621"/>
      <c r="C589" s="622"/>
      <c r="D589" s="623"/>
      <c r="E589" s="624"/>
    </row>
    <row r="590" spans="1:5" x14ac:dyDescent="0.25">
      <c r="A590" s="620"/>
      <c r="B590" s="621"/>
      <c r="C590" s="622"/>
      <c r="D590" s="623"/>
      <c r="E590" s="624"/>
    </row>
    <row r="591" spans="1:5" x14ac:dyDescent="0.25">
      <c r="A591" s="620"/>
      <c r="B591" s="621"/>
      <c r="C591" s="622"/>
      <c r="D591" s="623"/>
      <c r="E591" s="624"/>
    </row>
    <row r="592" spans="1:5" x14ac:dyDescent="0.25">
      <c r="A592" s="620"/>
      <c r="B592" s="621"/>
      <c r="C592" s="622"/>
      <c r="D592" s="623"/>
      <c r="E592" s="624"/>
    </row>
    <row r="593" spans="1:5" x14ac:dyDescent="0.25">
      <c r="A593" s="620"/>
      <c r="B593" s="621"/>
      <c r="C593" s="622"/>
      <c r="D593" s="623"/>
      <c r="E593" s="624"/>
    </row>
    <row r="594" spans="1:5" x14ac:dyDescent="0.25">
      <c r="A594" s="620"/>
      <c r="B594" s="621"/>
      <c r="C594" s="622"/>
      <c r="D594" s="623"/>
      <c r="E594" s="624"/>
    </row>
    <row r="595" spans="1:5" x14ac:dyDescent="0.25">
      <c r="A595" s="620"/>
      <c r="B595" s="621"/>
      <c r="C595" s="622"/>
      <c r="D595" s="623"/>
      <c r="E595" s="624"/>
    </row>
    <row r="596" spans="1:5" x14ac:dyDescent="0.25">
      <c r="A596" s="620"/>
      <c r="B596" s="621"/>
      <c r="C596" s="622"/>
      <c r="D596" s="623"/>
      <c r="E596" s="624"/>
    </row>
    <row r="597" spans="1:5" x14ac:dyDescent="0.25">
      <c r="A597" s="620"/>
      <c r="B597" s="621"/>
      <c r="C597" s="622"/>
      <c r="D597" s="623"/>
      <c r="E597" s="624"/>
    </row>
    <row r="598" spans="1:5" x14ac:dyDescent="0.25">
      <c r="A598" s="620"/>
      <c r="B598" s="621"/>
      <c r="C598" s="622"/>
      <c r="D598" s="623"/>
      <c r="E598" s="624"/>
    </row>
    <row r="599" spans="1:5" x14ac:dyDescent="0.25">
      <c r="A599" s="620"/>
      <c r="B599" s="621"/>
      <c r="C599" s="622"/>
      <c r="D599" s="623"/>
      <c r="E599" s="624"/>
    </row>
    <row r="600" spans="1:5" x14ac:dyDescent="0.25">
      <c r="A600" s="620"/>
      <c r="B600" s="621"/>
      <c r="C600" s="622"/>
      <c r="D600" s="623"/>
      <c r="E600" s="624"/>
    </row>
    <row r="601" spans="1:5" x14ac:dyDescent="0.25">
      <c r="A601" s="620"/>
      <c r="B601" s="621"/>
      <c r="C601" s="622"/>
      <c r="D601" s="623"/>
      <c r="E601" s="624"/>
    </row>
    <row r="602" spans="1:5" x14ac:dyDescent="0.25">
      <c r="A602" s="620"/>
      <c r="B602" s="621"/>
      <c r="C602" s="622"/>
      <c r="D602" s="623"/>
      <c r="E602" s="624"/>
    </row>
    <row r="603" spans="1:5" x14ac:dyDescent="0.25">
      <c r="A603" s="620"/>
      <c r="B603" s="621"/>
      <c r="C603" s="622"/>
      <c r="D603" s="623"/>
      <c r="E603" s="624"/>
    </row>
    <row r="604" spans="1:5" x14ac:dyDescent="0.25">
      <c r="A604" s="620"/>
      <c r="B604" s="621"/>
      <c r="C604" s="622"/>
      <c r="D604" s="623"/>
      <c r="E604" s="624"/>
    </row>
    <row r="605" spans="1:5" x14ac:dyDescent="0.25">
      <c r="A605" s="620"/>
      <c r="B605" s="621"/>
      <c r="C605" s="622"/>
      <c r="D605" s="623"/>
      <c r="E605" s="624"/>
    </row>
    <row r="606" spans="1:5" x14ac:dyDescent="0.25">
      <c r="A606" s="620"/>
      <c r="B606" s="621"/>
      <c r="C606" s="622"/>
      <c r="D606" s="623"/>
      <c r="E606" s="624"/>
    </row>
    <row r="607" spans="1:5" x14ac:dyDescent="0.25">
      <c r="A607" s="620"/>
      <c r="B607" s="621"/>
      <c r="C607" s="622"/>
      <c r="D607" s="623"/>
      <c r="E607" s="624"/>
    </row>
    <row r="608" spans="1:5" x14ac:dyDescent="0.25">
      <c r="A608" s="620"/>
      <c r="B608" s="621"/>
      <c r="C608" s="622"/>
      <c r="D608" s="623"/>
      <c r="E608" s="624"/>
    </row>
    <row r="609" spans="1:5" x14ac:dyDescent="0.25">
      <c r="A609" s="620"/>
      <c r="B609" s="621"/>
      <c r="C609" s="622"/>
      <c r="D609" s="623"/>
      <c r="E609" s="624"/>
    </row>
    <row r="610" spans="1:5" x14ac:dyDescent="0.25">
      <c r="A610" s="620"/>
      <c r="B610" s="621"/>
      <c r="C610" s="622"/>
      <c r="D610" s="623"/>
      <c r="E610" s="624"/>
    </row>
    <row r="611" spans="1:5" x14ac:dyDescent="0.25">
      <c r="A611" s="620"/>
      <c r="B611" s="621"/>
      <c r="C611" s="622"/>
      <c r="D611" s="623"/>
      <c r="E611" s="624"/>
    </row>
    <row r="612" spans="1:5" x14ac:dyDescent="0.25">
      <c r="A612" s="620"/>
      <c r="B612" s="621"/>
      <c r="C612" s="622"/>
      <c r="D612" s="623"/>
      <c r="E612" s="624"/>
    </row>
    <row r="613" spans="1:5" x14ac:dyDescent="0.25">
      <c r="A613" s="620"/>
      <c r="B613" s="621"/>
      <c r="C613" s="622"/>
      <c r="D613" s="623"/>
      <c r="E613" s="624"/>
    </row>
    <row r="614" spans="1:5" x14ac:dyDescent="0.25">
      <c r="A614" s="620"/>
      <c r="B614" s="621"/>
      <c r="C614" s="622"/>
      <c r="D614" s="623"/>
      <c r="E614" s="624"/>
    </row>
    <row r="615" spans="1:5" x14ac:dyDescent="0.25">
      <c r="A615" s="620"/>
      <c r="B615" s="621"/>
      <c r="C615" s="622"/>
      <c r="D615" s="623"/>
      <c r="E615" s="624"/>
    </row>
    <row r="616" spans="1:5" x14ac:dyDescent="0.25">
      <c r="A616" s="620"/>
      <c r="B616" s="621"/>
      <c r="C616" s="622"/>
      <c r="D616" s="623"/>
      <c r="E616" s="624"/>
    </row>
    <row r="617" spans="1:5" x14ac:dyDescent="0.25">
      <c r="A617" s="620"/>
      <c r="B617" s="621"/>
      <c r="C617" s="622"/>
      <c r="D617" s="623"/>
      <c r="E617" s="624"/>
    </row>
    <row r="618" spans="1:5" x14ac:dyDescent="0.25">
      <c r="A618" s="620"/>
      <c r="B618" s="621"/>
      <c r="C618" s="622"/>
      <c r="D618" s="623"/>
      <c r="E618" s="624"/>
    </row>
    <row r="619" spans="1:5" x14ac:dyDescent="0.25">
      <c r="A619" s="620"/>
      <c r="B619" s="621"/>
      <c r="C619" s="622"/>
      <c r="D619" s="623"/>
      <c r="E619" s="624"/>
    </row>
    <row r="620" spans="1:5" x14ac:dyDescent="0.25">
      <c r="A620" s="620"/>
      <c r="B620" s="621"/>
      <c r="C620" s="622"/>
      <c r="D620" s="623"/>
      <c r="E620" s="624"/>
    </row>
    <row r="621" spans="1:5" x14ac:dyDescent="0.25">
      <c r="A621" s="620"/>
      <c r="B621" s="621"/>
      <c r="C621" s="622"/>
      <c r="D621" s="623"/>
      <c r="E621" s="624"/>
    </row>
    <row r="622" spans="1:5" x14ac:dyDescent="0.25">
      <c r="A622" s="620"/>
      <c r="B622" s="621"/>
      <c r="C622" s="622"/>
      <c r="D622" s="623"/>
      <c r="E622" s="624"/>
    </row>
    <row r="623" spans="1:5" x14ac:dyDescent="0.25">
      <c r="A623" s="620"/>
      <c r="B623" s="621"/>
      <c r="C623" s="622"/>
      <c r="D623" s="623"/>
      <c r="E623" s="624"/>
    </row>
    <row r="624" spans="1:5" x14ac:dyDescent="0.25">
      <c r="A624" s="620"/>
      <c r="B624" s="621"/>
      <c r="C624" s="622"/>
      <c r="D624" s="623"/>
      <c r="E624" s="624"/>
    </row>
    <row r="625" spans="1:5" x14ac:dyDescent="0.25">
      <c r="A625" s="620"/>
      <c r="B625" s="621"/>
      <c r="C625" s="622"/>
      <c r="D625" s="623"/>
      <c r="E625" s="624"/>
    </row>
    <row r="626" spans="1:5" x14ac:dyDescent="0.25">
      <c r="A626" s="620"/>
      <c r="B626" s="621"/>
      <c r="C626" s="622"/>
      <c r="D626" s="623"/>
      <c r="E626" s="624"/>
    </row>
    <row r="627" spans="1:5" x14ac:dyDescent="0.25">
      <c r="A627" s="620"/>
      <c r="B627" s="621"/>
      <c r="C627" s="622"/>
      <c r="D627" s="623"/>
      <c r="E627" s="624"/>
    </row>
    <row r="628" spans="1:5" x14ac:dyDescent="0.25">
      <c r="A628" s="620"/>
      <c r="B628" s="621"/>
      <c r="C628" s="622"/>
      <c r="D628" s="623"/>
      <c r="E628" s="624"/>
    </row>
    <row r="629" spans="1:5" x14ac:dyDescent="0.25">
      <c r="A629" s="620"/>
      <c r="B629" s="621"/>
      <c r="C629" s="622"/>
      <c r="D629" s="623"/>
      <c r="E629" s="624"/>
    </row>
    <row r="630" spans="1:5" x14ac:dyDescent="0.25">
      <c r="A630" s="620"/>
      <c r="B630" s="621"/>
      <c r="C630" s="622"/>
      <c r="D630" s="623"/>
      <c r="E630" s="624"/>
    </row>
    <row r="631" spans="1:5" x14ac:dyDescent="0.25">
      <c r="A631" s="620"/>
      <c r="B631" s="621"/>
      <c r="C631" s="622"/>
      <c r="D631" s="623"/>
      <c r="E631" s="624"/>
    </row>
    <row r="632" spans="1:5" x14ac:dyDescent="0.25">
      <c r="A632" s="620"/>
      <c r="B632" s="621"/>
      <c r="C632" s="622"/>
      <c r="D632" s="623"/>
      <c r="E632" s="624"/>
    </row>
    <row r="633" spans="1:5" x14ac:dyDescent="0.25">
      <c r="A633" s="620"/>
      <c r="B633" s="621"/>
      <c r="C633" s="622"/>
      <c r="D633" s="623"/>
      <c r="E633" s="624"/>
    </row>
    <row r="634" spans="1:5" x14ac:dyDescent="0.25">
      <c r="A634" s="620"/>
      <c r="B634" s="621"/>
      <c r="C634" s="622"/>
      <c r="D634" s="623"/>
      <c r="E634" s="624"/>
    </row>
    <row r="635" spans="1:5" x14ac:dyDescent="0.25">
      <c r="A635" s="620"/>
      <c r="B635" s="621"/>
      <c r="C635" s="622"/>
      <c r="D635" s="623"/>
      <c r="E635" s="624"/>
    </row>
    <row r="636" spans="1:5" x14ac:dyDescent="0.25">
      <c r="A636" s="620"/>
      <c r="B636" s="621"/>
      <c r="C636" s="622"/>
      <c r="D636" s="623"/>
      <c r="E636" s="624"/>
    </row>
    <row r="637" spans="1:5" x14ac:dyDescent="0.25">
      <c r="A637" s="620"/>
      <c r="B637" s="621"/>
      <c r="C637" s="622"/>
      <c r="D637" s="623"/>
      <c r="E637" s="624"/>
    </row>
    <row r="638" spans="1:5" x14ac:dyDescent="0.25">
      <c r="A638" s="620"/>
      <c r="B638" s="621"/>
      <c r="C638" s="622"/>
      <c r="D638" s="623"/>
      <c r="E638" s="624"/>
    </row>
    <row r="639" spans="1:5" x14ac:dyDescent="0.25">
      <c r="A639" s="620"/>
      <c r="B639" s="621"/>
      <c r="C639" s="622"/>
      <c r="D639" s="623"/>
      <c r="E639" s="624"/>
    </row>
    <row r="640" spans="1:5" x14ac:dyDescent="0.25">
      <c r="A640" s="620"/>
      <c r="B640" s="621"/>
      <c r="C640" s="622"/>
      <c r="D640" s="623"/>
      <c r="E640" s="624"/>
    </row>
    <row r="641" spans="1:5" x14ac:dyDescent="0.25">
      <c r="A641" s="620"/>
      <c r="B641" s="621"/>
      <c r="C641" s="622"/>
      <c r="D641" s="623"/>
      <c r="E641" s="624"/>
    </row>
    <row r="642" spans="1:5" x14ac:dyDescent="0.25">
      <c r="A642" s="620"/>
      <c r="B642" s="621"/>
      <c r="C642" s="622"/>
      <c r="D642" s="623"/>
      <c r="E642" s="624"/>
    </row>
    <row r="643" spans="1:5" x14ac:dyDescent="0.25">
      <c r="A643" s="620"/>
      <c r="B643" s="621"/>
      <c r="C643" s="622"/>
      <c r="D643" s="623"/>
      <c r="E643" s="624"/>
    </row>
    <row r="644" spans="1:5" x14ac:dyDescent="0.25">
      <c r="A644" s="620"/>
      <c r="B644" s="621"/>
      <c r="C644" s="622"/>
      <c r="D644" s="623"/>
      <c r="E644" s="624"/>
    </row>
    <row r="645" spans="1:5" x14ac:dyDescent="0.25">
      <c r="A645" s="620"/>
      <c r="B645" s="621"/>
      <c r="C645" s="622"/>
      <c r="D645" s="623"/>
      <c r="E645" s="624"/>
    </row>
    <row r="646" spans="1:5" x14ac:dyDescent="0.25">
      <c r="A646" s="620"/>
      <c r="B646" s="621"/>
      <c r="C646" s="622"/>
      <c r="D646" s="623"/>
      <c r="E646" s="624"/>
    </row>
    <row r="647" spans="1:5" x14ac:dyDescent="0.25">
      <c r="A647" s="620"/>
      <c r="B647" s="621"/>
      <c r="C647" s="622"/>
      <c r="D647" s="623"/>
      <c r="E647" s="624"/>
    </row>
    <row r="648" spans="1:5" x14ac:dyDescent="0.25">
      <c r="A648" s="620"/>
      <c r="B648" s="621"/>
      <c r="C648" s="622"/>
      <c r="D648" s="623"/>
      <c r="E648" s="624"/>
    </row>
    <row r="649" spans="1:5" x14ac:dyDescent="0.25">
      <c r="A649" s="620"/>
      <c r="B649" s="621"/>
      <c r="C649" s="622"/>
      <c r="D649" s="623"/>
      <c r="E649" s="624"/>
    </row>
    <row r="650" spans="1:5" x14ac:dyDescent="0.25">
      <c r="A650" s="620"/>
      <c r="B650" s="621"/>
      <c r="C650" s="622"/>
      <c r="D650" s="623"/>
      <c r="E650" s="624"/>
    </row>
    <row r="651" spans="1:5" x14ac:dyDescent="0.25">
      <c r="A651" s="620"/>
      <c r="B651" s="621"/>
      <c r="C651" s="622"/>
      <c r="D651" s="623"/>
      <c r="E651" s="624"/>
    </row>
    <row r="652" spans="1:5" x14ac:dyDescent="0.25">
      <c r="A652" s="620"/>
      <c r="B652" s="621"/>
      <c r="C652" s="622"/>
      <c r="D652" s="623"/>
      <c r="E652" s="624"/>
    </row>
    <row r="653" spans="1:5" x14ac:dyDescent="0.25">
      <c r="A653" s="620"/>
      <c r="B653" s="621"/>
      <c r="C653" s="622"/>
      <c r="D653" s="623"/>
      <c r="E653" s="624"/>
    </row>
    <row r="654" spans="1:5" x14ac:dyDescent="0.25">
      <c r="A654" s="620"/>
      <c r="B654" s="621"/>
      <c r="C654" s="622"/>
      <c r="D654" s="623"/>
      <c r="E654" s="624"/>
    </row>
    <row r="655" spans="1:5" x14ac:dyDescent="0.25">
      <c r="A655" s="620"/>
      <c r="B655" s="621"/>
      <c r="C655" s="622"/>
      <c r="D655" s="623"/>
      <c r="E655" s="624"/>
    </row>
    <row r="656" spans="1:5" x14ac:dyDescent="0.25">
      <c r="A656" s="620"/>
      <c r="B656" s="621"/>
      <c r="C656" s="622"/>
      <c r="D656" s="623"/>
      <c r="E656" s="624"/>
    </row>
    <row r="657" spans="1:5" x14ac:dyDescent="0.25">
      <c r="A657" s="620"/>
      <c r="B657" s="621"/>
      <c r="C657" s="622"/>
      <c r="D657" s="623"/>
      <c r="E657" s="624"/>
    </row>
    <row r="658" spans="1:5" x14ac:dyDescent="0.25">
      <c r="A658" s="620"/>
      <c r="B658" s="621"/>
      <c r="C658" s="622"/>
      <c r="D658" s="623"/>
      <c r="E658" s="624"/>
    </row>
    <row r="659" spans="1:5" x14ac:dyDescent="0.25">
      <c r="A659" s="620"/>
      <c r="B659" s="621"/>
      <c r="C659" s="622"/>
      <c r="D659" s="623"/>
      <c r="E659" s="624"/>
    </row>
    <row r="660" spans="1:5" x14ac:dyDescent="0.25">
      <c r="A660" s="620"/>
      <c r="B660" s="621"/>
      <c r="C660" s="622"/>
      <c r="D660" s="623"/>
      <c r="E660" s="624"/>
    </row>
    <row r="661" spans="1:5" x14ac:dyDescent="0.25">
      <c r="A661" s="620"/>
      <c r="B661" s="621"/>
      <c r="C661" s="622"/>
      <c r="D661" s="623"/>
      <c r="E661" s="624"/>
    </row>
    <row r="662" spans="1:5" x14ac:dyDescent="0.25">
      <c r="A662" s="620"/>
      <c r="B662" s="621"/>
      <c r="C662" s="622"/>
      <c r="D662" s="623"/>
      <c r="E662" s="624"/>
    </row>
    <row r="663" spans="1:5" x14ac:dyDescent="0.25">
      <c r="A663" s="620"/>
      <c r="B663" s="621"/>
      <c r="C663" s="622"/>
      <c r="D663" s="623"/>
      <c r="E663" s="624"/>
    </row>
    <row r="664" spans="1:5" x14ac:dyDescent="0.25">
      <c r="A664" s="620"/>
      <c r="B664" s="621"/>
      <c r="C664" s="622"/>
      <c r="D664" s="623"/>
      <c r="E664" s="624"/>
    </row>
    <row r="665" spans="1:5" x14ac:dyDescent="0.25">
      <c r="A665" s="620"/>
      <c r="B665" s="621"/>
      <c r="C665" s="622"/>
      <c r="D665" s="623"/>
      <c r="E665" s="624"/>
    </row>
    <row r="666" spans="1:5" x14ac:dyDescent="0.25">
      <c r="A666" s="620"/>
      <c r="B666" s="621"/>
      <c r="C666" s="622"/>
      <c r="D666" s="623"/>
      <c r="E666" s="624"/>
    </row>
    <row r="667" spans="1:5" x14ac:dyDescent="0.25">
      <c r="A667" s="620"/>
      <c r="B667" s="621"/>
      <c r="C667" s="622"/>
      <c r="D667" s="623"/>
      <c r="E667" s="624"/>
    </row>
    <row r="668" spans="1:5" x14ac:dyDescent="0.25">
      <c r="A668" s="620"/>
      <c r="B668" s="621"/>
      <c r="C668" s="622"/>
      <c r="D668" s="623"/>
      <c r="E668" s="624"/>
    </row>
    <row r="669" spans="1:5" x14ac:dyDescent="0.25">
      <c r="A669" s="620"/>
      <c r="B669" s="621"/>
      <c r="C669" s="622"/>
      <c r="D669" s="623"/>
      <c r="E669" s="624"/>
    </row>
    <row r="670" spans="1:5" x14ac:dyDescent="0.25">
      <c r="A670" s="620"/>
      <c r="B670" s="621"/>
      <c r="C670" s="622"/>
      <c r="D670" s="623"/>
      <c r="E670" s="624"/>
    </row>
    <row r="671" spans="1:5" x14ac:dyDescent="0.25">
      <c r="A671" s="620"/>
      <c r="B671" s="621"/>
      <c r="C671" s="622"/>
      <c r="D671" s="623"/>
      <c r="E671" s="624"/>
    </row>
    <row r="672" spans="1:5" x14ac:dyDescent="0.25">
      <c r="A672" s="620"/>
      <c r="B672" s="621"/>
      <c r="C672" s="622"/>
      <c r="D672" s="623"/>
      <c r="E672" s="624"/>
    </row>
    <row r="673" spans="1:5" x14ac:dyDescent="0.25">
      <c r="A673" s="620"/>
      <c r="B673" s="621"/>
      <c r="C673" s="622"/>
      <c r="D673" s="623"/>
      <c r="E673" s="624"/>
    </row>
    <row r="674" spans="1:5" x14ac:dyDescent="0.25">
      <c r="A674" s="620"/>
      <c r="B674" s="621"/>
      <c r="C674" s="622"/>
      <c r="D674" s="623"/>
      <c r="E674" s="624"/>
    </row>
    <row r="675" spans="1:5" x14ac:dyDescent="0.25">
      <c r="A675" s="620"/>
      <c r="B675" s="621"/>
      <c r="C675" s="622"/>
      <c r="D675" s="623"/>
      <c r="E675" s="624"/>
    </row>
    <row r="676" spans="1:5" x14ac:dyDescent="0.25">
      <c r="A676" s="620"/>
      <c r="B676" s="621"/>
      <c r="C676" s="622"/>
      <c r="D676" s="623"/>
      <c r="E676" s="624"/>
    </row>
    <row r="677" spans="1:5" x14ac:dyDescent="0.25">
      <c r="A677" s="620"/>
      <c r="B677" s="621"/>
      <c r="C677" s="622"/>
      <c r="D677" s="623"/>
      <c r="E677" s="624"/>
    </row>
    <row r="678" spans="1:5" x14ac:dyDescent="0.25">
      <c r="A678" s="620"/>
      <c r="B678" s="621"/>
      <c r="C678" s="622"/>
      <c r="D678" s="623"/>
      <c r="E678" s="624"/>
    </row>
    <row r="679" spans="1:5" x14ac:dyDescent="0.25">
      <c r="A679" s="620"/>
      <c r="B679" s="621"/>
      <c r="C679" s="622"/>
      <c r="D679" s="623"/>
      <c r="E679" s="624"/>
    </row>
    <row r="680" spans="1:5" x14ac:dyDescent="0.25">
      <c r="A680" s="620"/>
      <c r="B680" s="621"/>
      <c r="C680" s="622"/>
      <c r="D680" s="623"/>
      <c r="E680" s="624"/>
    </row>
    <row r="681" spans="1:5" x14ac:dyDescent="0.25">
      <c r="A681" s="620"/>
      <c r="B681" s="621"/>
      <c r="C681" s="622"/>
      <c r="D681" s="623"/>
      <c r="E681" s="624"/>
    </row>
    <row r="682" spans="1:5" x14ac:dyDescent="0.25">
      <c r="A682" s="620"/>
      <c r="B682" s="621"/>
      <c r="C682" s="622"/>
      <c r="D682" s="623"/>
      <c r="E682" s="624"/>
    </row>
    <row r="683" spans="1:5" x14ac:dyDescent="0.25">
      <c r="A683" s="620"/>
      <c r="B683" s="621"/>
      <c r="C683" s="622"/>
      <c r="D683" s="623"/>
      <c r="E683" s="624"/>
    </row>
    <row r="684" spans="1:5" x14ac:dyDescent="0.25">
      <c r="A684" s="620"/>
      <c r="B684" s="621"/>
      <c r="C684" s="622"/>
      <c r="D684" s="623"/>
      <c r="E684" s="624"/>
    </row>
    <row r="685" spans="1:5" x14ac:dyDescent="0.25">
      <c r="A685" s="620"/>
      <c r="B685" s="621"/>
      <c r="C685" s="622"/>
      <c r="D685" s="623"/>
      <c r="E685" s="624"/>
    </row>
    <row r="686" spans="1:5" x14ac:dyDescent="0.25">
      <c r="A686" s="620"/>
      <c r="B686" s="621"/>
      <c r="C686" s="622"/>
      <c r="D686" s="623"/>
      <c r="E686" s="624"/>
    </row>
    <row r="687" spans="1:5" x14ac:dyDescent="0.25">
      <c r="A687" s="620"/>
      <c r="B687" s="621"/>
      <c r="C687" s="622"/>
      <c r="D687" s="623"/>
      <c r="E687" s="624"/>
    </row>
    <row r="688" spans="1:5" x14ac:dyDescent="0.25">
      <c r="A688" s="620"/>
      <c r="B688" s="621"/>
      <c r="C688" s="622"/>
      <c r="D688" s="623"/>
      <c r="E688" s="624"/>
    </row>
    <row r="689" spans="1:5" x14ac:dyDescent="0.25">
      <c r="A689" s="620"/>
      <c r="B689" s="621"/>
      <c r="C689" s="622"/>
      <c r="D689" s="623"/>
      <c r="E689" s="624"/>
    </row>
    <row r="690" spans="1:5" x14ac:dyDescent="0.25">
      <c r="A690" s="620"/>
      <c r="B690" s="621"/>
      <c r="C690" s="622"/>
      <c r="D690" s="623"/>
      <c r="E690" s="624"/>
    </row>
    <row r="691" spans="1:5" x14ac:dyDescent="0.25">
      <c r="A691" s="620"/>
      <c r="B691" s="621"/>
      <c r="C691" s="622"/>
      <c r="D691" s="623"/>
      <c r="E691" s="624"/>
    </row>
    <row r="692" spans="1:5" x14ac:dyDescent="0.25">
      <c r="A692" s="620"/>
      <c r="B692" s="621"/>
      <c r="C692" s="622"/>
      <c r="D692" s="623"/>
      <c r="E692" s="624"/>
    </row>
    <row r="693" spans="1:5" x14ac:dyDescent="0.25">
      <c r="A693" s="620"/>
      <c r="B693" s="621"/>
      <c r="C693" s="622"/>
      <c r="D693" s="623"/>
      <c r="E693" s="624"/>
    </row>
    <row r="694" spans="1:5" x14ac:dyDescent="0.25">
      <c r="A694" s="620"/>
      <c r="B694" s="621"/>
      <c r="C694" s="622"/>
      <c r="D694" s="623"/>
      <c r="E694" s="624"/>
    </row>
    <row r="695" spans="1:5" x14ac:dyDescent="0.25">
      <c r="A695" s="620"/>
      <c r="B695" s="621"/>
      <c r="C695" s="622"/>
      <c r="D695" s="623"/>
      <c r="E695" s="624"/>
    </row>
    <row r="696" spans="1:5" x14ac:dyDescent="0.25">
      <c r="A696" s="620"/>
      <c r="B696" s="621"/>
      <c r="C696" s="622"/>
      <c r="D696" s="623"/>
      <c r="E696" s="624"/>
    </row>
    <row r="697" spans="1:5" x14ac:dyDescent="0.25">
      <c r="A697" s="620"/>
      <c r="B697" s="621"/>
      <c r="C697" s="622"/>
      <c r="D697" s="623"/>
      <c r="E697" s="624"/>
    </row>
    <row r="698" spans="1:5" x14ac:dyDescent="0.25">
      <c r="A698" s="620"/>
      <c r="B698" s="621"/>
      <c r="C698" s="622"/>
      <c r="D698" s="623"/>
      <c r="E698" s="624"/>
    </row>
    <row r="699" spans="1:5" x14ac:dyDescent="0.25">
      <c r="A699" s="620"/>
      <c r="B699" s="621"/>
      <c r="C699" s="622"/>
      <c r="D699" s="623"/>
      <c r="E699" s="624"/>
    </row>
    <row r="700" spans="1:5" x14ac:dyDescent="0.25">
      <c r="A700" s="620"/>
      <c r="B700" s="621"/>
      <c r="C700" s="622"/>
      <c r="D700" s="623"/>
      <c r="E700" s="624"/>
    </row>
    <row r="701" spans="1:5" x14ac:dyDescent="0.25">
      <c r="A701" s="620"/>
      <c r="B701" s="621"/>
      <c r="C701" s="622"/>
      <c r="D701" s="623"/>
      <c r="E701" s="624"/>
    </row>
    <row r="702" spans="1:5" x14ac:dyDescent="0.25">
      <c r="A702" s="620"/>
      <c r="B702" s="621"/>
      <c r="C702" s="622"/>
      <c r="D702" s="623"/>
      <c r="E702" s="624"/>
    </row>
    <row r="703" spans="1:5" x14ac:dyDescent="0.25">
      <c r="A703" s="620"/>
      <c r="B703" s="621"/>
      <c r="C703" s="622"/>
      <c r="D703" s="623"/>
      <c r="E703" s="624"/>
    </row>
    <row r="704" spans="1:5" x14ac:dyDescent="0.25">
      <c r="A704" s="620"/>
      <c r="B704" s="621"/>
      <c r="C704" s="622"/>
      <c r="D704" s="623"/>
      <c r="E704" s="624"/>
    </row>
    <row r="705" spans="1:5" x14ac:dyDescent="0.25">
      <c r="A705" s="620"/>
      <c r="B705" s="621"/>
      <c r="C705" s="622"/>
      <c r="D705" s="623"/>
      <c r="E705" s="624"/>
    </row>
    <row r="706" spans="1:5" x14ac:dyDescent="0.25">
      <c r="A706" s="620"/>
      <c r="B706" s="621"/>
      <c r="C706" s="622"/>
      <c r="D706" s="623"/>
      <c r="E706" s="624"/>
    </row>
    <row r="707" spans="1:5" x14ac:dyDescent="0.25">
      <c r="A707" s="620"/>
      <c r="B707" s="621"/>
      <c r="C707" s="622"/>
      <c r="D707" s="623"/>
      <c r="E707" s="624"/>
    </row>
    <row r="708" spans="1:5" x14ac:dyDescent="0.25">
      <c r="A708" s="620"/>
      <c r="B708" s="621"/>
      <c r="C708" s="622"/>
      <c r="D708" s="623"/>
      <c r="E708" s="624"/>
    </row>
    <row r="709" spans="1:5" x14ac:dyDescent="0.25">
      <c r="A709" s="620"/>
      <c r="B709" s="621"/>
      <c r="C709" s="622"/>
      <c r="D709" s="623"/>
      <c r="E709" s="624"/>
    </row>
    <row r="710" spans="1:5" x14ac:dyDescent="0.25">
      <c r="A710" s="620"/>
      <c r="B710" s="621"/>
      <c r="C710" s="622"/>
      <c r="D710" s="623"/>
      <c r="E710" s="624"/>
    </row>
    <row r="711" spans="1:5" x14ac:dyDescent="0.25">
      <c r="A711" s="620"/>
      <c r="B711" s="621"/>
      <c r="C711" s="622"/>
      <c r="D711" s="623"/>
      <c r="E711" s="624"/>
    </row>
    <row r="712" spans="1:5" x14ac:dyDescent="0.25">
      <c r="A712" s="620"/>
      <c r="B712" s="621"/>
      <c r="C712" s="622"/>
      <c r="D712" s="623"/>
      <c r="E712" s="624"/>
    </row>
    <row r="713" spans="1:5" x14ac:dyDescent="0.25">
      <c r="A713" s="620"/>
      <c r="B713" s="621"/>
      <c r="C713" s="622"/>
      <c r="D713" s="623"/>
      <c r="E713" s="624"/>
    </row>
    <row r="714" spans="1:5" x14ac:dyDescent="0.25">
      <c r="A714" s="620"/>
      <c r="B714" s="621"/>
      <c r="C714" s="622"/>
      <c r="D714" s="623"/>
      <c r="E714" s="624"/>
    </row>
    <row r="715" spans="1:5" x14ac:dyDescent="0.25">
      <c r="A715" s="620"/>
      <c r="B715" s="621"/>
      <c r="C715" s="622"/>
      <c r="D715" s="623"/>
      <c r="E715" s="624"/>
    </row>
    <row r="716" spans="1:5" x14ac:dyDescent="0.25">
      <c r="A716" s="620"/>
      <c r="B716" s="621"/>
      <c r="C716" s="622"/>
      <c r="D716" s="623"/>
      <c r="E716" s="624"/>
    </row>
    <row r="717" spans="1:5" x14ac:dyDescent="0.25">
      <c r="A717" s="620"/>
      <c r="B717" s="621"/>
      <c r="C717" s="622"/>
      <c r="D717" s="623"/>
      <c r="E717" s="624"/>
    </row>
    <row r="718" spans="1:5" x14ac:dyDescent="0.25">
      <c r="A718" s="620"/>
      <c r="B718" s="621"/>
      <c r="C718" s="622"/>
      <c r="D718" s="623"/>
      <c r="E718" s="624"/>
    </row>
    <row r="719" spans="1:5" x14ac:dyDescent="0.25">
      <c r="A719" s="620"/>
      <c r="B719" s="621"/>
      <c r="C719" s="622"/>
      <c r="D719" s="623"/>
      <c r="E719" s="624"/>
    </row>
    <row r="720" spans="1:5" x14ac:dyDescent="0.25">
      <c r="A720" s="620"/>
      <c r="B720" s="621"/>
      <c r="C720" s="622"/>
      <c r="D720" s="623"/>
      <c r="E720" s="624"/>
    </row>
    <row r="721" spans="1:5" x14ac:dyDescent="0.25">
      <c r="A721" s="620"/>
      <c r="B721" s="621"/>
      <c r="C721" s="622"/>
      <c r="D721" s="623"/>
      <c r="E721" s="624"/>
    </row>
    <row r="722" spans="1:5" x14ac:dyDescent="0.25">
      <c r="A722" s="620"/>
      <c r="B722" s="621"/>
      <c r="C722" s="622"/>
      <c r="D722" s="623"/>
      <c r="E722" s="624"/>
    </row>
    <row r="723" spans="1:5" x14ac:dyDescent="0.25">
      <c r="A723" s="620"/>
      <c r="B723" s="621"/>
      <c r="C723" s="622"/>
      <c r="D723" s="623"/>
      <c r="E723" s="624"/>
    </row>
    <row r="724" spans="1:5" x14ac:dyDescent="0.25">
      <c r="A724" s="620"/>
      <c r="B724" s="621"/>
      <c r="C724" s="622"/>
      <c r="D724" s="623"/>
      <c r="E724" s="624"/>
    </row>
    <row r="725" spans="1:5" x14ac:dyDescent="0.25">
      <c r="A725" s="620"/>
      <c r="B725" s="621"/>
      <c r="C725" s="622"/>
      <c r="D725" s="623"/>
      <c r="E725" s="624"/>
    </row>
    <row r="726" spans="1:5" x14ac:dyDescent="0.25">
      <c r="A726" s="620"/>
      <c r="B726" s="621"/>
      <c r="C726" s="622"/>
      <c r="D726" s="623"/>
      <c r="E726" s="624"/>
    </row>
    <row r="727" spans="1:5" x14ac:dyDescent="0.25">
      <c r="A727" s="620"/>
      <c r="B727" s="621"/>
      <c r="C727" s="622"/>
      <c r="D727" s="623"/>
      <c r="E727" s="624"/>
    </row>
    <row r="728" spans="1:5" x14ac:dyDescent="0.25">
      <c r="A728" s="620"/>
      <c r="B728" s="621"/>
      <c r="C728" s="622"/>
      <c r="D728" s="623"/>
      <c r="E728" s="624"/>
    </row>
    <row r="729" spans="1:5" x14ac:dyDescent="0.25">
      <c r="A729" s="620"/>
      <c r="B729" s="621"/>
      <c r="C729" s="622"/>
      <c r="D729" s="623"/>
      <c r="E729" s="624"/>
    </row>
    <row r="730" spans="1:5" x14ac:dyDescent="0.25">
      <c r="A730" s="620"/>
      <c r="B730" s="621"/>
      <c r="C730" s="622"/>
      <c r="D730" s="623"/>
      <c r="E730" s="624"/>
    </row>
    <row r="731" spans="1:5" x14ac:dyDescent="0.25">
      <c r="A731" s="620"/>
      <c r="B731" s="621"/>
      <c r="C731" s="622"/>
      <c r="D731" s="623"/>
      <c r="E731" s="624"/>
    </row>
    <row r="732" spans="1:5" x14ac:dyDescent="0.25">
      <c r="A732" s="620"/>
      <c r="B732" s="621"/>
      <c r="C732" s="622"/>
      <c r="D732" s="623"/>
      <c r="E732" s="624"/>
    </row>
    <row r="733" spans="1:5" x14ac:dyDescent="0.25">
      <c r="A733" s="620"/>
      <c r="B733" s="621"/>
      <c r="C733" s="622"/>
      <c r="D733" s="623"/>
      <c r="E733" s="624"/>
    </row>
    <row r="734" spans="1:5" x14ac:dyDescent="0.25">
      <c r="A734" s="620"/>
      <c r="B734" s="621"/>
      <c r="C734" s="622"/>
      <c r="D734" s="623"/>
      <c r="E734" s="624"/>
    </row>
    <row r="735" spans="1:5" x14ac:dyDescent="0.25">
      <c r="A735" s="620"/>
      <c r="B735" s="621"/>
      <c r="C735" s="622"/>
      <c r="D735" s="623"/>
      <c r="E735" s="624"/>
    </row>
    <row r="736" spans="1:5" x14ac:dyDescent="0.25">
      <c r="A736" s="620"/>
      <c r="B736" s="621"/>
      <c r="C736" s="622"/>
      <c r="D736" s="623"/>
      <c r="E736" s="624"/>
    </row>
    <row r="737" spans="1:5" x14ac:dyDescent="0.25">
      <c r="A737" s="620"/>
      <c r="B737" s="621"/>
      <c r="C737" s="622"/>
      <c r="D737" s="623"/>
      <c r="E737" s="624"/>
    </row>
    <row r="738" spans="1:5" x14ac:dyDescent="0.25">
      <c r="A738" s="620"/>
      <c r="B738" s="621"/>
      <c r="C738" s="622"/>
      <c r="D738" s="623"/>
      <c r="E738" s="624"/>
    </row>
    <row r="739" spans="1:5" x14ac:dyDescent="0.25">
      <c r="A739" s="620"/>
      <c r="B739" s="621"/>
      <c r="C739" s="622"/>
      <c r="D739" s="623"/>
      <c r="E739" s="624"/>
    </row>
    <row r="740" spans="1:5" x14ac:dyDescent="0.25">
      <c r="A740" s="620"/>
      <c r="B740" s="621"/>
      <c r="C740" s="622"/>
      <c r="D740" s="623"/>
      <c r="E740" s="624"/>
    </row>
    <row r="741" spans="1:5" x14ac:dyDescent="0.25">
      <c r="A741" s="620"/>
      <c r="B741" s="621"/>
      <c r="C741" s="622"/>
      <c r="D741" s="623"/>
      <c r="E741" s="624"/>
    </row>
    <row r="742" spans="1:5" x14ac:dyDescent="0.25">
      <c r="A742" s="620"/>
      <c r="B742" s="621"/>
      <c r="C742" s="622"/>
      <c r="D742" s="623"/>
      <c r="E742" s="624"/>
    </row>
    <row r="743" spans="1:5" x14ac:dyDescent="0.25">
      <c r="A743" s="620"/>
      <c r="B743" s="621"/>
      <c r="C743" s="622"/>
      <c r="D743" s="623"/>
      <c r="E743" s="624"/>
    </row>
    <row r="744" spans="1:5" x14ac:dyDescent="0.25">
      <c r="A744" s="620"/>
      <c r="B744" s="621"/>
      <c r="C744" s="622"/>
      <c r="D744" s="623"/>
      <c r="E744" s="624"/>
    </row>
    <row r="745" spans="1:5" x14ac:dyDescent="0.25">
      <c r="A745" s="620"/>
      <c r="B745" s="621"/>
      <c r="C745" s="622"/>
      <c r="D745" s="623"/>
      <c r="E745" s="624"/>
    </row>
    <row r="746" spans="1:5" x14ac:dyDescent="0.25">
      <c r="A746" s="620"/>
      <c r="B746" s="621"/>
      <c r="C746" s="622"/>
      <c r="D746" s="623"/>
      <c r="E746" s="624"/>
    </row>
    <row r="747" spans="1:5" x14ac:dyDescent="0.25">
      <c r="A747" s="620"/>
      <c r="B747" s="621"/>
      <c r="C747" s="622"/>
      <c r="D747" s="623"/>
      <c r="E747" s="624"/>
    </row>
    <row r="748" spans="1:5" x14ac:dyDescent="0.25">
      <c r="A748" s="620"/>
      <c r="B748" s="621"/>
      <c r="C748" s="622"/>
      <c r="D748" s="623"/>
      <c r="E748" s="624"/>
    </row>
    <row r="749" spans="1:5" x14ac:dyDescent="0.25">
      <c r="A749" s="620"/>
      <c r="B749" s="621"/>
      <c r="C749" s="622"/>
      <c r="D749" s="623"/>
      <c r="E749" s="624"/>
    </row>
    <row r="750" spans="1:5" x14ac:dyDescent="0.25">
      <c r="A750" s="620"/>
      <c r="B750" s="621"/>
      <c r="C750" s="622"/>
      <c r="D750" s="623"/>
      <c r="E750" s="624"/>
    </row>
    <row r="751" spans="1:5" x14ac:dyDescent="0.25">
      <c r="A751" s="620"/>
      <c r="B751" s="621"/>
      <c r="C751" s="622"/>
      <c r="D751" s="623"/>
      <c r="E751" s="624"/>
    </row>
    <row r="752" spans="1:5" x14ac:dyDescent="0.25">
      <c r="A752" s="620"/>
      <c r="B752" s="621"/>
      <c r="C752" s="622"/>
      <c r="D752" s="623"/>
      <c r="E752" s="624"/>
    </row>
    <row r="753" spans="1:5" x14ac:dyDescent="0.25">
      <c r="A753" s="620"/>
      <c r="B753" s="621"/>
      <c r="C753" s="622"/>
      <c r="D753" s="623"/>
      <c r="E753" s="624"/>
    </row>
    <row r="754" spans="1:5" x14ac:dyDescent="0.25">
      <c r="A754" s="620"/>
      <c r="B754" s="621"/>
      <c r="C754" s="622"/>
      <c r="D754" s="623"/>
      <c r="E754" s="624"/>
    </row>
    <row r="755" spans="1:5" x14ac:dyDescent="0.25">
      <c r="A755" s="620"/>
      <c r="B755" s="621"/>
      <c r="C755" s="622"/>
      <c r="D755" s="623"/>
      <c r="E755" s="624"/>
    </row>
    <row r="756" spans="1:5" x14ac:dyDescent="0.25">
      <c r="A756" s="620"/>
      <c r="B756" s="621"/>
      <c r="C756" s="622"/>
      <c r="D756" s="623"/>
      <c r="E756" s="624"/>
    </row>
    <row r="757" spans="1:5" x14ac:dyDescent="0.25">
      <c r="A757" s="620"/>
      <c r="B757" s="621"/>
      <c r="C757" s="622"/>
      <c r="D757" s="623"/>
      <c r="E757" s="624"/>
    </row>
    <row r="758" spans="1:5" x14ac:dyDescent="0.25">
      <c r="A758" s="620"/>
      <c r="B758" s="621"/>
      <c r="C758" s="622"/>
      <c r="D758" s="623"/>
      <c r="E758" s="624"/>
    </row>
    <row r="759" spans="1:5" x14ac:dyDescent="0.25">
      <c r="A759" s="620"/>
      <c r="B759" s="621"/>
      <c r="C759" s="622"/>
      <c r="D759" s="623"/>
      <c r="E759" s="624"/>
    </row>
    <row r="760" spans="1:5" x14ac:dyDescent="0.25">
      <c r="A760" s="620"/>
      <c r="B760" s="621"/>
      <c r="C760" s="622"/>
      <c r="D760" s="623"/>
      <c r="E760" s="624"/>
    </row>
    <row r="761" spans="1:5" x14ac:dyDescent="0.25">
      <c r="A761" s="620"/>
      <c r="B761" s="621"/>
      <c r="C761" s="622"/>
      <c r="D761" s="623"/>
      <c r="E761" s="624"/>
    </row>
    <row r="762" spans="1:5" x14ac:dyDescent="0.25">
      <c r="A762" s="620"/>
      <c r="B762" s="621"/>
      <c r="C762" s="622"/>
      <c r="D762" s="623"/>
      <c r="E762" s="624"/>
    </row>
    <row r="763" spans="1:5" x14ac:dyDescent="0.25">
      <c r="A763" s="620"/>
      <c r="B763" s="621"/>
      <c r="C763" s="622"/>
      <c r="D763" s="623"/>
      <c r="E763" s="624"/>
    </row>
    <row r="764" spans="1:5" x14ac:dyDescent="0.25">
      <c r="A764" s="620"/>
      <c r="B764" s="621"/>
      <c r="C764" s="622"/>
      <c r="D764" s="623"/>
      <c r="E764" s="624"/>
    </row>
    <row r="765" spans="1:5" x14ac:dyDescent="0.25">
      <c r="A765" s="620"/>
      <c r="B765" s="621"/>
      <c r="C765" s="622"/>
      <c r="D765" s="623"/>
      <c r="E765" s="624"/>
    </row>
    <row r="766" spans="1:5" x14ac:dyDescent="0.25">
      <c r="A766" s="620"/>
      <c r="B766" s="621"/>
      <c r="C766" s="622"/>
      <c r="D766" s="623"/>
      <c r="E766" s="624"/>
    </row>
    <row r="767" spans="1:5" x14ac:dyDescent="0.25">
      <c r="A767" s="620"/>
      <c r="B767" s="621"/>
      <c r="C767" s="622"/>
      <c r="D767" s="623"/>
      <c r="E767" s="624"/>
    </row>
    <row r="768" spans="1:5" x14ac:dyDescent="0.25">
      <c r="A768" s="620"/>
      <c r="B768" s="621"/>
      <c r="C768" s="622"/>
      <c r="D768" s="623"/>
      <c r="E768" s="624"/>
    </row>
    <row r="769" spans="1:5" x14ac:dyDescent="0.25">
      <c r="A769" s="620"/>
      <c r="B769" s="621"/>
      <c r="C769" s="622"/>
      <c r="D769" s="623"/>
      <c r="E769" s="624"/>
    </row>
    <row r="770" spans="1:5" x14ac:dyDescent="0.25">
      <c r="A770" s="620"/>
      <c r="B770" s="621"/>
      <c r="C770" s="622"/>
      <c r="D770" s="623"/>
      <c r="E770" s="624"/>
    </row>
    <row r="771" spans="1:5" x14ac:dyDescent="0.25">
      <c r="A771" s="620"/>
      <c r="B771" s="621"/>
      <c r="C771" s="622"/>
      <c r="D771" s="623"/>
      <c r="E771" s="624"/>
    </row>
    <row r="772" spans="1:5" x14ac:dyDescent="0.25">
      <c r="A772" s="620"/>
      <c r="B772" s="621"/>
      <c r="C772" s="622"/>
      <c r="D772" s="623"/>
      <c r="E772" s="624"/>
    </row>
    <row r="773" spans="1:5" x14ac:dyDescent="0.25">
      <c r="A773" s="620"/>
      <c r="B773" s="621"/>
      <c r="C773" s="622"/>
      <c r="D773" s="623"/>
      <c r="E773" s="624"/>
    </row>
    <row r="774" spans="1:5" x14ac:dyDescent="0.25">
      <c r="A774" s="620"/>
      <c r="B774" s="621"/>
      <c r="C774" s="622"/>
      <c r="D774" s="623"/>
      <c r="E774" s="624"/>
    </row>
    <row r="775" spans="1:5" x14ac:dyDescent="0.25">
      <c r="A775" s="620"/>
      <c r="B775" s="621"/>
      <c r="C775" s="622"/>
      <c r="D775" s="623"/>
      <c r="E775" s="624"/>
    </row>
    <row r="776" spans="1:5" x14ac:dyDescent="0.25">
      <c r="A776" s="620"/>
      <c r="B776" s="621"/>
      <c r="C776" s="622"/>
      <c r="D776" s="623"/>
      <c r="E776" s="624"/>
    </row>
    <row r="777" spans="1:5" x14ac:dyDescent="0.25">
      <c r="A777" s="620"/>
      <c r="B777" s="621"/>
      <c r="C777" s="622"/>
      <c r="D777" s="623"/>
      <c r="E777" s="624"/>
    </row>
    <row r="778" spans="1:5" x14ac:dyDescent="0.25">
      <c r="A778" s="620"/>
      <c r="B778" s="621"/>
      <c r="C778" s="622"/>
      <c r="D778" s="623"/>
      <c r="E778" s="624"/>
    </row>
    <row r="779" spans="1:5" x14ac:dyDescent="0.25">
      <c r="A779" s="620"/>
      <c r="B779" s="621"/>
      <c r="C779" s="622"/>
      <c r="D779" s="623"/>
      <c r="E779" s="624"/>
    </row>
    <row r="780" spans="1:5" x14ac:dyDescent="0.25">
      <c r="A780" s="620"/>
      <c r="B780" s="621"/>
      <c r="C780" s="622"/>
      <c r="D780" s="623"/>
      <c r="E780" s="624"/>
    </row>
    <row r="781" spans="1:5" x14ac:dyDescent="0.25">
      <c r="A781" s="620"/>
      <c r="B781" s="621"/>
      <c r="C781" s="622"/>
      <c r="D781" s="623"/>
      <c r="E781" s="624"/>
    </row>
    <row r="782" spans="1:5" x14ac:dyDescent="0.25">
      <c r="A782" s="620"/>
      <c r="B782" s="621"/>
      <c r="C782" s="622"/>
      <c r="D782" s="623"/>
      <c r="E782" s="624"/>
    </row>
    <row r="783" spans="1:5" x14ac:dyDescent="0.25">
      <c r="A783" s="620"/>
      <c r="B783" s="621"/>
      <c r="C783" s="622"/>
      <c r="D783" s="623"/>
      <c r="E783" s="624"/>
    </row>
    <row r="784" spans="1:5" x14ac:dyDescent="0.25">
      <c r="A784" s="620"/>
      <c r="B784" s="621"/>
      <c r="C784" s="622"/>
      <c r="D784" s="623"/>
      <c r="E784" s="624"/>
    </row>
    <row r="785" spans="1:5" x14ac:dyDescent="0.25">
      <c r="A785" s="620"/>
      <c r="B785" s="621"/>
      <c r="C785" s="622"/>
      <c r="D785" s="623"/>
      <c r="E785" s="624"/>
    </row>
    <row r="786" spans="1:5" x14ac:dyDescent="0.25">
      <c r="A786" s="620"/>
      <c r="B786" s="621"/>
      <c r="C786" s="622"/>
      <c r="D786" s="623"/>
      <c r="E786" s="624"/>
    </row>
    <row r="787" spans="1:5" x14ac:dyDescent="0.25">
      <c r="A787" s="620"/>
      <c r="B787" s="621"/>
      <c r="C787" s="622"/>
      <c r="D787" s="623"/>
      <c r="E787" s="624"/>
    </row>
    <row r="788" spans="1:5" x14ac:dyDescent="0.25">
      <c r="A788" s="620"/>
      <c r="B788" s="621"/>
      <c r="C788" s="622"/>
      <c r="D788" s="623"/>
      <c r="E788" s="624"/>
    </row>
    <row r="789" spans="1:5" x14ac:dyDescent="0.25">
      <c r="A789" s="620"/>
      <c r="B789" s="621"/>
      <c r="C789" s="622"/>
      <c r="D789" s="623"/>
      <c r="E789" s="624"/>
    </row>
    <row r="790" spans="1:5" x14ac:dyDescent="0.25">
      <c r="A790" s="620"/>
      <c r="B790" s="621"/>
      <c r="C790" s="622"/>
      <c r="D790" s="623"/>
      <c r="E790" s="624"/>
    </row>
    <row r="791" spans="1:5" x14ac:dyDescent="0.25">
      <c r="A791" s="620"/>
      <c r="B791" s="621"/>
      <c r="C791" s="622"/>
      <c r="D791" s="623"/>
      <c r="E791" s="624"/>
    </row>
    <row r="792" spans="1:5" x14ac:dyDescent="0.25">
      <c r="A792" s="620"/>
      <c r="B792" s="621"/>
      <c r="C792" s="622"/>
      <c r="D792" s="623"/>
      <c r="E792" s="624"/>
    </row>
    <row r="793" spans="1:5" x14ac:dyDescent="0.25">
      <c r="A793" s="620"/>
      <c r="B793" s="621"/>
      <c r="C793" s="622"/>
      <c r="D793" s="623"/>
      <c r="E793" s="624"/>
    </row>
    <row r="794" spans="1:5" x14ac:dyDescent="0.25">
      <c r="A794" s="620"/>
      <c r="B794" s="621"/>
      <c r="C794" s="622"/>
      <c r="D794" s="623"/>
      <c r="E794" s="624"/>
    </row>
    <row r="795" spans="1:5" x14ac:dyDescent="0.25">
      <c r="A795" s="620"/>
      <c r="B795" s="621"/>
      <c r="C795" s="622"/>
      <c r="D795" s="623"/>
      <c r="E795" s="624"/>
    </row>
    <row r="796" spans="1:5" x14ac:dyDescent="0.25">
      <c r="A796" s="620"/>
      <c r="B796" s="621"/>
      <c r="C796" s="622"/>
      <c r="D796" s="623"/>
      <c r="E796" s="624"/>
    </row>
    <row r="797" spans="1:5" x14ac:dyDescent="0.25">
      <c r="A797" s="620"/>
      <c r="B797" s="621"/>
      <c r="C797" s="622"/>
      <c r="D797" s="623"/>
      <c r="E797" s="624"/>
    </row>
    <row r="798" spans="1:5" x14ac:dyDescent="0.25">
      <c r="A798" s="620"/>
      <c r="B798" s="621"/>
      <c r="C798" s="622"/>
      <c r="D798" s="623"/>
      <c r="E798" s="624"/>
    </row>
    <row r="799" spans="1:5" x14ac:dyDescent="0.25">
      <c r="A799" s="620"/>
      <c r="B799" s="621"/>
      <c r="C799" s="622"/>
      <c r="D799" s="623"/>
      <c r="E799" s="624"/>
    </row>
    <row r="800" spans="1:5" x14ac:dyDescent="0.25">
      <c r="A800" s="620"/>
      <c r="B800" s="621"/>
      <c r="C800" s="622"/>
      <c r="D800" s="623"/>
      <c r="E800" s="624"/>
    </row>
    <row r="801" spans="1:5" x14ac:dyDescent="0.25">
      <c r="A801" s="620"/>
      <c r="B801" s="621"/>
      <c r="C801" s="622"/>
      <c r="D801" s="623"/>
      <c r="E801" s="624"/>
    </row>
    <row r="802" spans="1:5" x14ac:dyDescent="0.25">
      <c r="A802" s="620"/>
      <c r="B802" s="621"/>
      <c r="C802" s="622"/>
      <c r="D802" s="623"/>
      <c r="E802" s="624"/>
    </row>
    <row r="803" spans="1:5" x14ac:dyDescent="0.25">
      <c r="A803" s="620"/>
      <c r="B803" s="621"/>
      <c r="C803" s="622"/>
      <c r="D803" s="623"/>
      <c r="E803" s="624"/>
    </row>
    <row r="804" spans="1:5" x14ac:dyDescent="0.25">
      <c r="A804" s="620"/>
      <c r="B804" s="621"/>
      <c r="C804" s="622"/>
      <c r="D804" s="623"/>
      <c r="E804" s="624"/>
    </row>
    <row r="805" spans="1:5" x14ac:dyDescent="0.25">
      <c r="A805" s="620"/>
      <c r="B805" s="621"/>
      <c r="C805" s="622"/>
      <c r="D805" s="623"/>
      <c r="E805" s="624"/>
    </row>
    <row r="806" spans="1:5" x14ac:dyDescent="0.25">
      <c r="A806" s="620"/>
      <c r="B806" s="621"/>
      <c r="C806" s="622"/>
      <c r="D806" s="623"/>
      <c r="E806" s="624"/>
    </row>
    <row r="807" spans="1:5" x14ac:dyDescent="0.25">
      <c r="A807" s="620"/>
      <c r="B807" s="621"/>
      <c r="C807" s="622"/>
      <c r="D807" s="623"/>
      <c r="E807" s="624"/>
    </row>
    <row r="808" spans="1:5" x14ac:dyDescent="0.25">
      <c r="A808" s="620"/>
      <c r="B808" s="621"/>
      <c r="C808" s="622"/>
      <c r="D808" s="623"/>
      <c r="E808" s="624"/>
    </row>
    <row r="809" spans="1:5" x14ac:dyDescent="0.25">
      <c r="A809" s="620"/>
      <c r="B809" s="621"/>
      <c r="C809" s="622"/>
      <c r="D809" s="623"/>
      <c r="E809" s="624"/>
    </row>
    <row r="810" spans="1:5" x14ac:dyDescent="0.25">
      <c r="A810" s="620"/>
      <c r="B810" s="621"/>
      <c r="C810" s="622"/>
      <c r="D810" s="623"/>
      <c r="E810" s="624"/>
    </row>
    <row r="811" spans="1:5" x14ac:dyDescent="0.25">
      <c r="A811" s="620"/>
      <c r="B811" s="621"/>
      <c r="C811" s="622"/>
      <c r="D811" s="623"/>
      <c r="E811" s="624"/>
    </row>
    <row r="812" spans="1:5" x14ac:dyDescent="0.25">
      <c r="A812" s="620"/>
      <c r="B812" s="621"/>
      <c r="C812" s="622"/>
      <c r="D812" s="623"/>
      <c r="E812" s="624"/>
    </row>
    <row r="813" spans="1:5" x14ac:dyDescent="0.25">
      <c r="A813" s="620"/>
      <c r="B813" s="621"/>
      <c r="C813" s="622"/>
      <c r="D813" s="623"/>
      <c r="E813" s="624"/>
    </row>
    <row r="814" spans="1:5" x14ac:dyDescent="0.25">
      <c r="A814" s="620"/>
      <c r="B814" s="621"/>
      <c r="C814" s="622"/>
      <c r="D814" s="623"/>
      <c r="E814" s="624"/>
    </row>
    <row r="815" spans="1:5" x14ac:dyDescent="0.25">
      <c r="A815" s="620"/>
      <c r="B815" s="621"/>
      <c r="C815" s="622"/>
      <c r="D815" s="623"/>
      <c r="E815" s="624"/>
    </row>
    <row r="816" spans="1:5" x14ac:dyDescent="0.25">
      <c r="A816" s="620"/>
      <c r="B816" s="621"/>
      <c r="C816" s="622"/>
      <c r="D816" s="623"/>
      <c r="E816" s="624"/>
    </row>
    <row r="817" spans="1:5" x14ac:dyDescent="0.25">
      <c r="A817" s="620"/>
      <c r="B817" s="621"/>
      <c r="C817" s="622"/>
      <c r="D817" s="623"/>
      <c r="E817" s="624"/>
    </row>
    <row r="818" spans="1:5" x14ac:dyDescent="0.25">
      <c r="A818" s="620"/>
      <c r="B818" s="621"/>
      <c r="C818" s="622"/>
      <c r="D818" s="623"/>
      <c r="E818" s="624"/>
    </row>
    <row r="819" spans="1:5" x14ac:dyDescent="0.25">
      <c r="A819" s="620"/>
      <c r="B819" s="621"/>
      <c r="C819" s="622"/>
      <c r="D819" s="623"/>
      <c r="E819" s="624"/>
    </row>
    <row r="820" spans="1:5" x14ac:dyDescent="0.25">
      <c r="A820" s="620"/>
      <c r="B820" s="621"/>
      <c r="C820" s="622"/>
      <c r="D820" s="623"/>
      <c r="E820" s="624"/>
    </row>
    <row r="821" spans="1:5" x14ac:dyDescent="0.25">
      <c r="A821" s="620"/>
      <c r="B821" s="621"/>
      <c r="C821" s="622"/>
      <c r="D821" s="623"/>
      <c r="E821" s="624"/>
    </row>
    <row r="822" spans="1:5" x14ac:dyDescent="0.25">
      <c r="A822" s="620"/>
      <c r="B822" s="621"/>
      <c r="C822" s="622"/>
      <c r="D822" s="623"/>
      <c r="E822" s="624"/>
    </row>
    <row r="823" spans="1:5" x14ac:dyDescent="0.25">
      <c r="A823" s="620"/>
      <c r="B823" s="621"/>
      <c r="C823" s="622"/>
      <c r="D823" s="623"/>
      <c r="E823" s="624"/>
    </row>
    <row r="824" spans="1:5" x14ac:dyDescent="0.25">
      <c r="A824" s="620"/>
      <c r="B824" s="621"/>
      <c r="C824" s="622"/>
      <c r="D824" s="623"/>
      <c r="E824" s="624"/>
    </row>
    <row r="825" spans="1:5" x14ac:dyDescent="0.25">
      <c r="A825" s="620"/>
      <c r="B825" s="621"/>
      <c r="C825" s="622"/>
      <c r="D825" s="623"/>
      <c r="E825" s="624"/>
    </row>
    <row r="826" spans="1:5" x14ac:dyDescent="0.25">
      <c r="A826" s="620"/>
      <c r="B826" s="621"/>
      <c r="C826" s="622"/>
      <c r="D826" s="623"/>
      <c r="E826" s="624"/>
    </row>
    <row r="827" spans="1:5" x14ac:dyDescent="0.25">
      <c r="A827" s="620"/>
      <c r="B827" s="621"/>
      <c r="C827" s="622"/>
      <c r="D827" s="623"/>
      <c r="E827" s="624"/>
    </row>
    <row r="828" spans="1:5" x14ac:dyDescent="0.25">
      <c r="A828" s="620"/>
      <c r="B828" s="621"/>
      <c r="C828" s="622"/>
      <c r="D828" s="623"/>
      <c r="E828" s="624"/>
    </row>
    <row r="829" spans="1:5" x14ac:dyDescent="0.25">
      <c r="A829" s="620"/>
      <c r="B829" s="621"/>
      <c r="C829" s="622"/>
      <c r="D829" s="623"/>
      <c r="E829" s="624"/>
    </row>
    <row r="830" spans="1:5" x14ac:dyDescent="0.25">
      <c r="A830" s="620"/>
      <c r="B830" s="621"/>
      <c r="C830" s="622"/>
      <c r="D830" s="623"/>
      <c r="E830" s="624"/>
    </row>
    <row r="831" spans="1:5" x14ac:dyDescent="0.25">
      <c r="A831" s="620"/>
      <c r="B831" s="621"/>
      <c r="C831" s="622"/>
      <c r="D831" s="623"/>
      <c r="E831" s="624"/>
    </row>
    <row r="832" spans="1:5" x14ac:dyDescent="0.25">
      <c r="A832" s="620"/>
      <c r="B832" s="621"/>
      <c r="C832" s="622"/>
      <c r="D832" s="623"/>
      <c r="E832" s="624"/>
    </row>
    <row r="833" spans="1:5" x14ac:dyDescent="0.25">
      <c r="A833" s="620"/>
      <c r="B833" s="621"/>
      <c r="C833" s="622"/>
      <c r="D833" s="623"/>
      <c r="E833" s="624"/>
    </row>
    <row r="834" spans="1:5" x14ac:dyDescent="0.25">
      <c r="A834" s="620"/>
      <c r="B834" s="621"/>
      <c r="C834" s="622"/>
      <c r="D834" s="623"/>
      <c r="E834" s="624"/>
    </row>
    <row r="835" spans="1:5" x14ac:dyDescent="0.25">
      <c r="A835" s="620"/>
      <c r="B835" s="621"/>
      <c r="C835" s="622"/>
      <c r="D835" s="623"/>
      <c r="E835" s="624"/>
    </row>
    <row r="836" spans="1:5" x14ac:dyDescent="0.25">
      <c r="A836" s="620"/>
      <c r="B836" s="621"/>
      <c r="C836" s="622"/>
      <c r="D836" s="623"/>
      <c r="E836" s="624"/>
    </row>
    <row r="837" spans="1:5" x14ac:dyDescent="0.25">
      <c r="A837" s="620"/>
      <c r="B837" s="621"/>
      <c r="C837" s="622"/>
      <c r="D837" s="623"/>
      <c r="E837" s="624"/>
    </row>
    <row r="838" spans="1:5" x14ac:dyDescent="0.25">
      <c r="A838" s="620"/>
      <c r="B838" s="621"/>
      <c r="C838" s="622"/>
      <c r="D838" s="623"/>
      <c r="E838" s="624"/>
    </row>
    <row r="839" spans="1:5" x14ac:dyDescent="0.25">
      <c r="A839" s="620"/>
      <c r="B839" s="621"/>
      <c r="C839" s="622"/>
      <c r="D839" s="623"/>
      <c r="E839" s="624"/>
    </row>
    <row r="840" spans="1:5" x14ac:dyDescent="0.25">
      <c r="A840" s="620"/>
      <c r="B840" s="621"/>
      <c r="C840" s="622"/>
      <c r="D840" s="623"/>
      <c r="E840" s="624"/>
    </row>
    <row r="841" spans="1:5" x14ac:dyDescent="0.25">
      <c r="A841" s="620"/>
      <c r="B841" s="621"/>
      <c r="C841" s="622"/>
      <c r="D841" s="623"/>
      <c r="E841" s="624"/>
    </row>
    <row r="842" spans="1:5" x14ac:dyDescent="0.25">
      <c r="A842" s="620"/>
      <c r="B842" s="621"/>
      <c r="C842" s="622"/>
      <c r="D842" s="623"/>
      <c r="E842" s="624"/>
    </row>
    <row r="843" spans="1:5" x14ac:dyDescent="0.25">
      <c r="A843" s="620"/>
      <c r="B843" s="621"/>
      <c r="C843" s="622"/>
      <c r="D843" s="623"/>
      <c r="E843" s="624"/>
    </row>
    <row r="844" spans="1:5" x14ac:dyDescent="0.25">
      <c r="A844" s="620"/>
      <c r="B844" s="621"/>
      <c r="C844" s="622"/>
      <c r="D844" s="623"/>
      <c r="E844" s="624"/>
    </row>
    <row r="845" spans="1:5" x14ac:dyDescent="0.25">
      <c r="A845" s="620"/>
      <c r="B845" s="621"/>
      <c r="C845" s="622"/>
      <c r="D845" s="623"/>
      <c r="E845" s="624"/>
    </row>
    <row r="846" spans="1:5" x14ac:dyDescent="0.25">
      <c r="A846" s="620"/>
      <c r="B846" s="621"/>
      <c r="C846" s="622"/>
      <c r="D846" s="623"/>
      <c r="E846" s="624"/>
    </row>
    <row r="847" spans="1:5" x14ac:dyDescent="0.25">
      <c r="A847" s="620"/>
      <c r="B847" s="621"/>
      <c r="C847" s="622"/>
      <c r="D847" s="623"/>
      <c r="E847" s="624"/>
    </row>
    <row r="848" spans="1:5" x14ac:dyDescent="0.25">
      <c r="A848" s="620"/>
      <c r="B848" s="621"/>
      <c r="C848" s="622"/>
      <c r="D848" s="623"/>
      <c r="E848" s="624"/>
    </row>
    <row r="849" spans="1:5" x14ac:dyDescent="0.25">
      <c r="A849" s="620"/>
      <c r="B849" s="621"/>
      <c r="C849" s="622"/>
      <c r="D849" s="623"/>
      <c r="E849" s="624"/>
    </row>
    <row r="850" spans="1:5" x14ac:dyDescent="0.25">
      <c r="A850" s="620"/>
      <c r="B850" s="621"/>
      <c r="C850" s="622"/>
      <c r="D850" s="623"/>
      <c r="E850" s="624"/>
    </row>
    <row r="851" spans="1:5" x14ac:dyDescent="0.25">
      <c r="A851" s="620"/>
      <c r="B851" s="621"/>
      <c r="C851" s="622"/>
      <c r="D851" s="623"/>
      <c r="E851" s="624"/>
    </row>
    <row r="852" spans="1:5" x14ac:dyDescent="0.25">
      <c r="A852" s="620"/>
      <c r="B852" s="621"/>
      <c r="C852" s="622"/>
      <c r="D852" s="623"/>
      <c r="E852" s="624"/>
    </row>
    <row r="853" spans="1:5" x14ac:dyDescent="0.25">
      <c r="A853" s="620"/>
      <c r="B853" s="621"/>
      <c r="C853" s="622"/>
      <c r="D853" s="623"/>
      <c r="E853" s="624"/>
    </row>
    <row r="854" spans="1:5" x14ac:dyDescent="0.25">
      <c r="A854" s="620"/>
      <c r="B854" s="621"/>
      <c r="C854" s="622"/>
      <c r="D854" s="623"/>
      <c r="E854" s="624"/>
    </row>
    <row r="855" spans="1:5" x14ac:dyDescent="0.25">
      <c r="A855" s="620"/>
      <c r="B855" s="621"/>
      <c r="C855" s="622"/>
      <c r="D855" s="623"/>
      <c r="E855" s="624"/>
    </row>
    <row r="856" spans="1:5" x14ac:dyDescent="0.25">
      <c r="A856" s="620"/>
      <c r="B856" s="621"/>
      <c r="C856" s="622"/>
      <c r="D856" s="623"/>
      <c r="E856" s="624"/>
    </row>
    <row r="857" spans="1:5" x14ac:dyDescent="0.25">
      <c r="A857" s="620"/>
      <c r="B857" s="621"/>
      <c r="C857" s="622"/>
      <c r="D857" s="623"/>
      <c r="E857" s="624"/>
    </row>
    <row r="858" spans="1:5" x14ac:dyDescent="0.25">
      <c r="A858" s="620"/>
      <c r="B858" s="621"/>
      <c r="C858" s="622"/>
      <c r="D858" s="623"/>
      <c r="E858" s="624"/>
    </row>
    <row r="859" spans="1:5" x14ac:dyDescent="0.25">
      <c r="A859" s="620"/>
      <c r="B859" s="621"/>
      <c r="C859" s="622"/>
      <c r="D859" s="623"/>
      <c r="E859" s="624"/>
    </row>
    <row r="860" spans="1:5" x14ac:dyDescent="0.25">
      <c r="A860" s="620"/>
      <c r="B860" s="621"/>
      <c r="C860" s="622"/>
      <c r="D860" s="623"/>
      <c r="E860" s="624"/>
    </row>
    <row r="861" spans="1:5" x14ac:dyDescent="0.25">
      <c r="A861" s="620"/>
      <c r="B861" s="621"/>
      <c r="C861" s="622"/>
      <c r="D861" s="623"/>
      <c r="E861" s="624"/>
    </row>
    <row r="862" spans="1:5" x14ac:dyDescent="0.25">
      <c r="A862" s="620"/>
      <c r="B862" s="621"/>
      <c r="C862" s="622"/>
      <c r="D862" s="623"/>
      <c r="E862" s="624"/>
    </row>
    <row r="863" spans="1:5" x14ac:dyDescent="0.25">
      <c r="A863" s="620"/>
      <c r="B863" s="621"/>
      <c r="C863" s="622"/>
      <c r="D863" s="623"/>
      <c r="E863" s="624"/>
    </row>
    <row r="864" spans="1:5" x14ac:dyDescent="0.25">
      <c r="A864" s="620"/>
      <c r="B864" s="621"/>
      <c r="C864" s="622"/>
      <c r="D864" s="623"/>
      <c r="E864" s="624"/>
    </row>
    <row r="865" spans="1:5" x14ac:dyDescent="0.25">
      <c r="A865" s="620"/>
      <c r="B865" s="621"/>
      <c r="C865" s="622"/>
      <c r="D865" s="623"/>
      <c r="E865" s="624"/>
    </row>
    <row r="866" spans="1:5" x14ac:dyDescent="0.25">
      <c r="A866" s="620"/>
      <c r="B866" s="621"/>
      <c r="C866" s="622"/>
      <c r="D866" s="623"/>
      <c r="E866" s="624"/>
    </row>
    <row r="867" spans="1:5" x14ac:dyDescent="0.25">
      <c r="A867" s="620"/>
      <c r="B867" s="621"/>
      <c r="C867" s="622"/>
      <c r="D867" s="623"/>
      <c r="E867" s="624"/>
    </row>
    <row r="868" spans="1:5" x14ac:dyDescent="0.25">
      <c r="A868" s="620"/>
      <c r="B868" s="621"/>
      <c r="C868" s="622"/>
      <c r="D868" s="623"/>
      <c r="E868" s="624"/>
    </row>
    <row r="869" spans="1:5" x14ac:dyDescent="0.25">
      <c r="A869" s="620"/>
      <c r="B869" s="621"/>
      <c r="C869" s="622"/>
      <c r="D869" s="623"/>
      <c r="E869" s="624"/>
    </row>
    <row r="870" spans="1:5" x14ac:dyDescent="0.25">
      <c r="A870" s="620"/>
      <c r="B870" s="621"/>
      <c r="C870" s="622"/>
      <c r="D870" s="623"/>
      <c r="E870" s="624"/>
    </row>
    <row r="871" spans="1:5" x14ac:dyDescent="0.25">
      <c r="A871" s="620"/>
      <c r="B871" s="621"/>
      <c r="C871" s="622"/>
      <c r="D871" s="623"/>
      <c r="E871" s="624"/>
    </row>
    <row r="872" spans="1:5" x14ac:dyDescent="0.25">
      <c r="A872" s="620"/>
      <c r="B872" s="621"/>
      <c r="C872" s="622"/>
      <c r="D872" s="623"/>
      <c r="E872" s="624"/>
    </row>
    <row r="873" spans="1:5" x14ac:dyDescent="0.25">
      <c r="A873" s="620"/>
      <c r="B873" s="621"/>
      <c r="C873" s="622"/>
      <c r="D873" s="623"/>
      <c r="E873" s="624"/>
    </row>
    <row r="874" spans="1:5" x14ac:dyDescent="0.25">
      <c r="A874" s="620"/>
      <c r="B874" s="621"/>
      <c r="C874" s="622"/>
      <c r="D874" s="623"/>
      <c r="E874" s="624"/>
    </row>
    <row r="875" spans="1:5" x14ac:dyDescent="0.25">
      <c r="A875" s="620"/>
      <c r="B875" s="621"/>
      <c r="C875" s="622"/>
      <c r="D875" s="623"/>
      <c r="E875" s="624"/>
    </row>
    <row r="876" spans="1:5" x14ac:dyDescent="0.25">
      <c r="A876" s="620"/>
      <c r="B876" s="621"/>
      <c r="C876" s="622"/>
      <c r="D876" s="623"/>
      <c r="E876" s="624"/>
    </row>
    <row r="877" spans="1:5" x14ac:dyDescent="0.25">
      <c r="A877" s="620"/>
      <c r="B877" s="621"/>
      <c r="C877" s="622"/>
      <c r="D877" s="623"/>
      <c r="E877" s="624"/>
    </row>
    <row r="878" spans="1:5" x14ac:dyDescent="0.25">
      <c r="A878" s="620"/>
      <c r="B878" s="621"/>
      <c r="C878" s="622"/>
      <c r="D878" s="623"/>
      <c r="E878" s="624"/>
    </row>
    <row r="879" spans="1:5" x14ac:dyDescent="0.25">
      <c r="A879" s="620"/>
      <c r="B879" s="621"/>
      <c r="C879" s="622"/>
      <c r="D879" s="623"/>
      <c r="E879" s="624"/>
    </row>
    <row r="880" spans="1:5" x14ac:dyDescent="0.25">
      <c r="A880" s="620"/>
      <c r="B880" s="621"/>
      <c r="C880" s="622"/>
      <c r="D880" s="623"/>
      <c r="E880" s="624"/>
    </row>
    <row r="881" spans="1:5" x14ac:dyDescent="0.25">
      <c r="A881" s="620"/>
      <c r="B881" s="621"/>
      <c r="C881" s="622"/>
      <c r="D881" s="623"/>
      <c r="E881" s="624"/>
    </row>
    <row r="882" spans="1:5" x14ac:dyDescent="0.25">
      <c r="A882" s="620"/>
      <c r="B882" s="621"/>
      <c r="C882" s="622"/>
      <c r="D882" s="623"/>
      <c r="E882" s="624"/>
    </row>
    <row r="883" spans="1:5" x14ac:dyDescent="0.25">
      <c r="A883" s="620"/>
      <c r="B883" s="621"/>
      <c r="C883" s="622"/>
      <c r="D883" s="623"/>
      <c r="E883" s="624"/>
    </row>
    <row r="884" spans="1:5" x14ac:dyDescent="0.25">
      <c r="A884" s="620"/>
      <c r="B884" s="621"/>
      <c r="C884" s="622"/>
      <c r="D884" s="623"/>
      <c r="E884" s="624"/>
    </row>
    <row r="885" spans="1:5" x14ac:dyDescent="0.25">
      <c r="A885" s="620"/>
      <c r="B885" s="621"/>
      <c r="C885" s="622"/>
      <c r="D885" s="623"/>
      <c r="E885" s="624"/>
    </row>
    <row r="886" spans="1:5" x14ac:dyDescent="0.25">
      <c r="A886" s="620"/>
      <c r="B886" s="621"/>
      <c r="C886" s="622"/>
      <c r="D886" s="623"/>
      <c r="E886" s="624"/>
    </row>
    <row r="887" spans="1:5" x14ac:dyDescent="0.25">
      <c r="A887" s="620"/>
      <c r="B887" s="621"/>
      <c r="C887" s="622"/>
      <c r="D887" s="623"/>
      <c r="E887" s="624"/>
    </row>
    <row r="888" spans="1:5" x14ac:dyDescent="0.25">
      <c r="A888" s="620"/>
      <c r="B888" s="621"/>
      <c r="C888" s="622"/>
      <c r="D888" s="623"/>
      <c r="E888" s="624"/>
    </row>
    <row r="889" spans="1:5" x14ac:dyDescent="0.25">
      <c r="A889" s="620"/>
      <c r="B889" s="621"/>
      <c r="C889" s="622"/>
      <c r="D889" s="623"/>
      <c r="E889" s="624"/>
    </row>
    <row r="890" spans="1:5" x14ac:dyDescent="0.25">
      <c r="A890" s="620"/>
      <c r="B890" s="621"/>
      <c r="C890" s="622"/>
      <c r="D890" s="623"/>
      <c r="E890" s="624"/>
    </row>
    <row r="891" spans="1:5" x14ac:dyDescent="0.25">
      <c r="A891" s="620"/>
      <c r="B891" s="621"/>
      <c r="C891" s="622"/>
      <c r="D891" s="623"/>
      <c r="E891" s="624"/>
    </row>
    <row r="892" spans="1:5" x14ac:dyDescent="0.25">
      <c r="A892" s="620"/>
      <c r="B892" s="621"/>
      <c r="C892" s="622"/>
      <c r="D892" s="623"/>
      <c r="E892" s="624"/>
    </row>
    <row r="893" spans="1:5" x14ac:dyDescent="0.25">
      <c r="A893" s="620"/>
      <c r="B893" s="621"/>
      <c r="C893" s="622"/>
      <c r="D893" s="623"/>
      <c r="E893" s="624"/>
    </row>
    <row r="894" spans="1:5" x14ac:dyDescent="0.25">
      <c r="A894" s="620"/>
      <c r="B894" s="621"/>
      <c r="C894" s="622"/>
      <c r="D894" s="623"/>
      <c r="E894" s="624"/>
    </row>
    <row r="895" spans="1:5" x14ac:dyDescent="0.25">
      <c r="A895" s="620"/>
      <c r="B895" s="621"/>
      <c r="C895" s="622"/>
      <c r="D895" s="623"/>
      <c r="E895" s="624"/>
    </row>
    <row r="896" spans="1:5" x14ac:dyDescent="0.25">
      <c r="A896" s="620"/>
      <c r="B896" s="621"/>
      <c r="C896" s="622"/>
      <c r="D896" s="623"/>
      <c r="E896" s="624"/>
    </row>
    <row r="897" spans="1:5" x14ac:dyDescent="0.25">
      <c r="A897" s="620"/>
      <c r="B897" s="621"/>
      <c r="C897" s="622"/>
      <c r="D897" s="623"/>
      <c r="E897" s="624"/>
    </row>
    <row r="898" spans="1:5" x14ac:dyDescent="0.25">
      <c r="A898" s="620"/>
      <c r="B898" s="621"/>
      <c r="C898" s="622"/>
      <c r="D898" s="623"/>
      <c r="E898" s="624"/>
    </row>
    <row r="899" spans="1:5" x14ac:dyDescent="0.25">
      <c r="A899" s="620"/>
      <c r="B899" s="621"/>
      <c r="C899" s="622"/>
      <c r="D899" s="623"/>
      <c r="E899" s="624"/>
    </row>
    <row r="900" spans="1:5" x14ac:dyDescent="0.25">
      <c r="A900" s="620"/>
      <c r="B900" s="621"/>
      <c r="C900" s="622"/>
      <c r="D900" s="623"/>
      <c r="E900" s="624"/>
    </row>
    <row r="901" spans="1:5" x14ac:dyDescent="0.25">
      <c r="A901" s="620"/>
      <c r="B901" s="621"/>
      <c r="C901" s="622"/>
      <c r="D901" s="623"/>
      <c r="E901" s="624"/>
    </row>
    <row r="902" spans="1:5" x14ac:dyDescent="0.25">
      <c r="A902" s="620"/>
      <c r="B902" s="621"/>
      <c r="C902" s="622"/>
      <c r="D902" s="623"/>
      <c r="E902" s="624"/>
    </row>
    <row r="903" spans="1:5" x14ac:dyDescent="0.25">
      <c r="A903" s="620"/>
      <c r="B903" s="621"/>
      <c r="C903" s="622"/>
      <c r="D903" s="623"/>
      <c r="E903" s="624"/>
    </row>
    <row r="904" spans="1:5" x14ac:dyDescent="0.25">
      <c r="A904" s="620"/>
      <c r="B904" s="621"/>
      <c r="C904" s="622"/>
      <c r="D904" s="623"/>
      <c r="E904" s="624"/>
    </row>
    <row r="905" spans="1:5" x14ac:dyDescent="0.25">
      <c r="A905" s="620"/>
      <c r="B905" s="621"/>
      <c r="C905" s="622"/>
      <c r="D905" s="623"/>
      <c r="E905" s="624"/>
    </row>
    <row r="906" spans="1:5" x14ac:dyDescent="0.25">
      <c r="A906" s="620"/>
      <c r="B906" s="621"/>
      <c r="C906" s="622"/>
      <c r="D906" s="623"/>
      <c r="E906" s="624"/>
    </row>
    <row r="907" spans="1:5" x14ac:dyDescent="0.25">
      <c r="A907" s="620"/>
      <c r="B907" s="621"/>
      <c r="C907" s="622"/>
      <c r="D907" s="623"/>
      <c r="E907" s="624"/>
    </row>
    <row r="908" spans="1:5" x14ac:dyDescent="0.25">
      <c r="A908" s="620"/>
      <c r="B908" s="621"/>
      <c r="C908" s="622"/>
      <c r="D908" s="623"/>
      <c r="E908" s="624"/>
    </row>
    <row r="909" spans="1:5" x14ac:dyDescent="0.25">
      <c r="A909" s="620"/>
      <c r="B909" s="621"/>
      <c r="C909" s="622"/>
      <c r="D909" s="623"/>
      <c r="E909" s="624"/>
    </row>
    <row r="910" spans="1:5" x14ac:dyDescent="0.25">
      <c r="A910" s="620"/>
      <c r="B910" s="621"/>
      <c r="C910" s="622"/>
      <c r="D910" s="623"/>
      <c r="E910" s="624"/>
    </row>
    <row r="911" spans="1:5" x14ac:dyDescent="0.25">
      <c r="A911" s="620"/>
      <c r="B911" s="621"/>
      <c r="C911" s="622"/>
      <c r="D911" s="623"/>
      <c r="E911" s="624"/>
    </row>
    <row r="912" spans="1:5" x14ac:dyDescent="0.25">
      <c r="A912" s="620"/>
      <c r="B912" s="621"/>
      <c r="C912" s="622"/>
      <c r="D912" s="623"/>
      <c r="E912" s="624"/>
    </row>
    <row r="913" spans="1:5" x14ac:dyDescent="0.25">
      <c r="A913" s="620"/>
      <c r="B913" s="621"/>
      <c r="C913" s="622"/>
      <c r="D913" s="623"/>
      <c r="E913" s="624"/>
    </row>
    <row r="914" spans="1:5" x14ac:dyDescent="0.25">
      <c r="A914" s="620"/>
      <c r="B914" s="621"/>
      <c r="C914" s="622"/>
      <c r="D914" s="623"/>
      <c r="E914" s="624"/>
    </row>
    <row r="915" spans="1:5" x14ac:dyDescent="0.25">
      <c r="A915" s="620"/>
      <c r="B915" s="621"/>
      <c r="C915" s="622"/>
      <c r="D915" s="623"/>
      <c r="E915" s="624"/>
    </row>
    <row r="916" spans="1:5" x14ac:dyDescent="0.25">
      <c r="A916" s="620"/>
      <c r="B916" s="621"/>
      <c r="C916" s="622"/>
      <c r="D916" s="623"/>
      <c r="E916" s="624"/>
    </row>
    <row r="917" spans="1:5" x14ac:dyDescent="0.25">
      <c r="A917" s="620"/>
      <c r="B917" s="621"/>
      <c r="C917" s="622"/>
      <c r="D917" s="623"/>
      <c r="E917" s="624"/>
    </row>
    <row r="918" spans="1:5" x14ac:dyDescent="0.25">
      <c r="A918" s="620"/>
      <c r="B918" s="621"/>
      <c r="C918" s="622"/>
      <c r="D918" s="623"/>
      <c r="E918" s="624"/>
    </row>
    <row r="919" spans="1:5" x14ac:dyDescent="0.25">
      <c r="A919" s="620"/>
      <c r="B919" s="621"/>
      <c r="C919" s="622"/>
      <c r="D919" s="623"/>
      <c r="E919" s="624"/>
    </row>
    <row r="920" spans="1:5" x14ac:dyDescent="0.25">
      <c r="A920" s="620"/>
      <c r="B920" s="621"/>
      <c r="C920" s="622"/>
      <c r="D920" s="623"/>
      <c r="E920" s="624"/>
    </row>
    <row r="921" spans="1:5" x14ac:dyDescent="0.25">
      <c r="A921" s="620"/>
      <c r="B921" s="621"/>
      <c r="C921" s="622"/>
      <c r="D921" s="623"/>
      <c r="E921" s="624"/>
    </row>
    <row r="922" spans="1:5" x14ac:dyDescent="0.25">
      <c r="A922" s="620"/>
      <c r="B922" s="621"/>
      <c r="C922" s="622"/>
      <c r="D922" s="623"/>
      <c r="E922" s="624"/>
    </row>
    <row r="923" spans="1:5" x14ac:dyDescent="0.25">
      <c r="A923" s="620"/>
      <c r="B923" s="621"/>
      <c r="C923" s="622"/>
      <c r="D923" s="623"/>
      <c r="E923" s="624"/>
    </row>
    <row r="924" spans="1:5" x14ac:dyDescent="0.25">
      <c r="A924" s="620"/>
      <c r="B924" s="621"/>
      <c r="C924" s="622"/>
      <c r="D924" s="623"/>
      <c r="E924" s="624"/>
    </row>
    <row r="925" spans="1:5" x14ac:dyDescent="0.25">
      <c r="A925" s="620"/>
      <c r="B925" s="621"/>
      <c r="C925" s="622"/>
      <c r="D925" s="623"/>
      <c r="E925" s="624"/>
    </row>
    <row r="926" spans="1:5" x14ac:dyDescent="0.25">
      <c r="A926" s="620"/>
      <c r="B926" s="621"/>
      <c r="C926" s="622"/>
      <c r="D926" s="623"/>
      <c r="E926" s="624"/>
    </row>
    <row r="927" spans="1:5" x14ac:dyDescent="0.25">
      <c r="A927" s="620"/>
      <c r="B927" s="621"/>
      <c r="C927" s="622"/>
      <c r="D927" s="623"/>
      <c r="E927" s="624"/>
    </row>
    <row r="928" spans="1:5" x14ac:dyDescent="0.25">
      <c r="A928" s="620"/>
      <c r="B928" s="621"/>
      <c r="C928" s="622"/>
      <c r="D928" s="623"/>
      <c r="E928" s="624"/>
    </row>
    <row r="929" spans="1:5" x14ac:dyDescent="0.25">
      <c r="A929" s="620"/>
      <c r="B929" s="621"/>
      <c r="C929" s="622"/>
      <c r="D929" s="623"/>
      <c r="E929" s="624"/>
    </row>
    <row r="930" spans="1:5" x14ac:dyDescent="0.25">
      <c r="A930" s="620"/>
      <c r="B930" s="621"/>
      <c r="C930" s="622"/>
      <c r="D930" s="623"/>
      <c r="E930" s="624"/>
    </row>
    <row r="931" spans="1:5" x14ac:dyDescent="0.25">
      <c r="A931" s="620"/>
      <c r="B931" s="621"/>
      <c r="C931" s="622"/>
      <c r="D931" s="623"/>
      <c r="E931" s="624"/>
    </row>
    <row r="932" spans="1:5" x14ac:dyDescent="0.25">
      <c r="A932" s="620"/>
      <c r="B932" s="621"/>
      <c r="C932" s="622"/>
      <c r="D932" s="623"/>
      <c r="E932" s="624"/>
    </row>
    <row r="933" spans="1:5" x14ac:dyDescent="0.25">
      <c r="A933" s="620"/>
      <c r="B933" s="621"/>
      <c r="C933" s="622"/>
      <c r="D933" s="623"/>
      <c r="E933" s="624"/>
    </row>
    <row r="934" spans="1:5" x14ac:dyDescent="0.25">
      <c r="A934" s="620"/>
      <c r="B934" s="621"/>
      <c r="C934" s="622"/>
      <c r="D934" s="623"/>
      <c r="E934" s="624"/>
    </row>
    <row r="935" spans="1:5" x14ac:dyDescent="0.25">
      <c r="A935" s="620"/>
      <c r="B935" s="621"/>
      <c r="C935" s="622"/>
      <c r="D935" s="623"/>
      <c r="E935" s="624"/>
    </row>
    <row r="936" spans="1:5" x14ac:dyDescent="0.25">
      <c r="A936" s="620"/>
      <c r="B936" s="621"/>
      <c r="C936" s="622"/>
      <c r="D936" s="623"/>
      <c r="E936" s="624"/>
    </row>
    <row r="937" spans="1:5" x14ac:dyDescent="0.25">
      <c r="A937" s="620"/>
      <c r="B937" s="621"/>
      <c r="C937" s="622"/>
      <c r="D937" s="623"/>
      <c r="E937" s="624"/>
    </row>
    <row r="938" spans="1:5" x14ac:dyDescent="0.25">
      <c r="A938" s="620"/>
      <c r="B938" s="621"/>
      <c r="C938" s="622"/>
      <c r="D938" s="623"/>
      <c r="E938" s="624"/>
    </row>
    <row r="939" spans="1:5" x14ac:dyDescent="0.25">
      <c r="A939" s="620"/>
      <c r="B939" s="621"/>
      <c r="C939" s="622"/>
      <c r="D939" s="623"/>
      <c r="E939" s="624"/>
    </row>
    <row r="940" spans="1:5" x14ac:dyDescent="0.25">
      <c r="A940" s="620"/>
      <c r="B940" s="621"/>
      <c r="C940" s="622"/>
      <c r="D940" s="623"/>
      <c r="E940" s="624"/>
    </row>
    <row r="941" spans="1:5" x14ac:dyDescent="0.25">
      <c r="A941" s="620"/>
      <c r="B941" s="621"/>
      <c r="C941" s="622"/>
      <c r="D941" s="623"/>
      <c r="E941" s="624"/>
    </row>
    <row r="942" spans="1:5" x14ac:dyDescent="0.25">
      <c r="A942" s="620"/>
      <c r="B942" s="621"/>
      <c r="C942" s="622"/>
      <c r="D942" s="623"/>
      <c r="E942" s="624"/>
    </row>
    <row r="943" spans="1:5" x14ac:dyDescent="0.25">
      <c r="A943" s="620"/>
      <c r="B943" s="621"/>
      <c r="C943" s="622"/>
      <c r="D943" s="623"/>
      <c r="E943" s="624"/>
    </row>
    <row r="944" spans="1:5" x14ac:dyDescent="0.25">
      <c r="A944" s="620"/>
      <c r="B944" s="621"/>
      <c r="C944" s="622"/>
      <c r="D944" s="623"/>
      <c r="E944" s="624"/>
    </row>
    <row r="945" spans="1:5" x14ac:dyDescent="0.25">
      <c r="A945" s="620"/>
      <c r="B945" s="621"/>
      <c r="C945" s="622"/>
      <c r="D945" s="623"/>
      <c r="E945" s="624"/>
    </row>
    <row r="946" spans="1:5" x14ac:dyDescent="0.25">
      <c r="A946" s="620"/>
      <c r="B946" s="621"/>
      <c r="C946" s="622"/>
      <c r="D946" s="623"/>
      <c r="E946" s="624"/>
    </row>
    <row r="947" spans="1:5" x14ac:dyDescent="0.25">
      <c r="A947" s="620"/>
      <c r="B947" s="621"/>
      <c r="C947" s="622"/>
      <c r="D947" s="623"/>
      <c r="E947" s="624"/>
    </row>
    <row r="948" spans="1:5" x14ac:dyDescent="0.25">
      <c r="A948" s="620"/>
      <c r="B948" s="621"/>
      <c r="C948" s="622"/>
      <c r="D948" s="623"/>
      <c r="E948" s="624"/>
    </row>
    <row r="949" spans="1:5" x14ac:dyDescent="0.25">
      <c r="A949" s="620"/>
      <c r="B949" s="621"/>
      <c r="C949" s="622"/>
      <c r="D949" s="623"/>
      <c r="E949" s="624"/>
    </row>
    <row r="950" spans="1:5" x14ac:dyDescent="0.25">
      <c r="A950" s="620"/>
      <c r="B950" s="621"/>
      <c r="C950" s="622"/>
      <c r="D950" s="623"/>
      <c r="E950" s="624"/>
    </row>
    <row r="951" spans="1:5" x14ac:dyDescent="0.25">
      <c r="A951" s="620"/>
      <c r="B951" s="621"/>
      <c r="C951" s="622"/>
      <c r="D951" s="623"/>
      <c r="E951" s="624"/>
    </row>
    <row r="952" spans="1:5" x14ac:dyDescent="0.25">
      <c r="A952" s="620"/>
      <c r="B952" s="621"/>
      <c r="C952" s="622"/>
      <c r="D952" s="623"/>
      <c r="E952" s="624"/>
    </row>
    <row r="953" spans="1:5" x14ac:dyDescent="0.25">
      <c r="A953" s="620"/>
      <c r="B953" s="621"/>
      <c r="C953" s="622"/>
      <c r="D953" s="623"/>
      <c r="E953" s="624"/>
    </row>
    <row r="954" spans="1:5" x14ac:dyDescent="0.25">
      <c r="A954" s="620"/>
      <c r="B954" s="621"/>
      <c r="C954" s="622"/>
      <c r="D954" s="623"/>
      <c r="E954" s="624"/>
    </row>
    <row r="955" spans="1:5" x14ac:dyDescent="0.25">
      <c r="A955" s="620"/>
      <c r="B955" s="621"/>
      <c r="C955" s="622"/>
      <c r="D955" s="623"/>
      <c r="E955" s="624"/>
    </row>
    <row r="956" spans="1:5" x14ac:dyDescent="0.25">
      <c r="A956" s="620"/>
      <c r="B956" s="621"/>
      <c r="C956" s="622"/>
      <c r="D956" s="623"/>
      <c r="E956" s="624"/>
    </row>
    <row r="957" spans="1:5" x14ac:dyDescent="0.25">
      <c r="A957" s="620"/>
      <c r="B957" s="621"/>
      <c r="C957" s="622"/>
      <c r="D957" s="623"/>
      <c r="E957" s="624"/>
    </row>
    <row r="958" spans="1:5" x14ac:dyDescent="0.25">
      <c r="A958" s="620"/>
      <c r="B958" s="621"/>
      <c r="C958" s="622"/>
      <c r="D958" s="623"/>
      <c r="E958" s="624"/>
    </row>
    <row r="959" spans="1:5" x14ac:dyDescent="0.25">
      <c r="A959" s="620"/>
      <c r="B959" s="621"/>
      <c r="C959" s="622"/>
      <c r="D959" s="623"/>
      <c r="E959" s="624"/>
    </row>
    <row r="960" spans="1:5" x14ac:dyDescent="0.25">
      <c r="A960" s="620"/>
      <c r="B960" s="621"/>
      <c r="C960" s="622"/>
      <c r="D960" s="623"/>
      <c r="E960" s="624"/>
    </row>
    <row r="961" spans="1:5" x14ac:dyDescent="0.25">
      <c r="A961" s="620"/>
      <c r="B961" s="621"/>
      <c r="C961" s="622"/>
      <c r="D961" s="623"/>
      <c r="E961" s="624"/>
    </row>
    <row r="962" spans="1:5" x14ac:dyDescent="0.25">
      <c r="A962" s="620"/>
      <c r="B962" s="621"/>
      <c r="C962" s="622"/>
      <c r="D962" s="623"/>
      <c r="E962" s="624"/>
    </row>
    <row r="963" spans="1:5" x14ac:dyDescent="0.25">
      <c r="A963" s="620"/>
      <c r="B963" s="621"/>
      <c r="C963" s="622"/>
      <c r="D963" s="623"/>
      <c r="E963" s="624"/>
    </row>
    <row r="964" spans="1:5" x14ac:dyDescent="0.25">
      <c r="A964" s="620"/>
      <c r="B964" s="621"/>
      <c r="C964" s="622"/>
      <c r="D964" s="623"/>
      <c r="E964" s="624"/>
    </row>
    <row r="965" spans="1:5" x14ac:dyDescent="0.25">
      <c r="A965" s="620"/>
      <c r="B965" s="621"/>
      <c r="C965" s="622"/>
      <c r="D965" s="623"/>
      <c r="E965" s="624"/>
    </row>
    <row r="966" spans="1:5" x14ac:dyDescent="0.25">
      <c r="A966" s="620"/>
      <c r="B966" s="621"/>
      <c r="C966" s="622"/>
      <c r="D966" s="623"/>
      <c r="E966" s="624"/>
    </row>
    <row r="967" spans="1:5" x14ac:dyDescent="0.25">
      <c r="A967" s="620"/>
      <c r="B967" s="621"/>
      <c r="C967" s="622"/>
      <c r="D967" s="623"/>
      <c r="E967" s="624"/>
    </row>
    <row r="968" spans="1:5" x14ac:dyDescent="0.25">
      <c r="A968" s="620"/>
      <c r="B968" s="621"/>
      <c r="C968" s="622"/>
      <c r="D968" s="623"/>
      <c r="E968" s="624"/>
    </row>
    <row r="969" spans="1:5" x14ac:dyDescent="0.25">
      <c r="A969" s="620"/>
      <c r="B969" s="621"/>
      <c r="C969" s="622"/>
      <c r="D969" s="623"/>
      <c r="E969" s="624"/>
    </row>
    <row r="970" spans="1:5" x14ac:dyDescent="0.25">
      <c r="A970" s="620"/>
      <c r="B970" s="621"/>
      <c r="C970" s="622"/>
      <c r="D970" s="623"/>
      <c r="E970" s="624"/>
    </row>
    <row r="971" spans="1:5" x14ac:dyDescent="0.25">
      <c r="A971" s="620"/>
      <c r="B971" s="621"/>
      <c r="C971" s="622"/>
      <c r="D971" s="623"/>
      <c r="E971" s="624"/>
    </row>
    <row r="972" spans="1:5" x14ac:dyDescent="0.25">
      <c r="A972" s="620"/>
      <c r="B972" s="621"/>
      <c r="C972" s="622"/>
      <c r="D972" s="623"/>
      <c r="E972" s="624"/>
    </row>
    <row r="973" spans="1:5" x14ac:dyDescent="0.25">
      <c r="A973" s="620"/>
      <c r="B973" s="621"/>
      <c r="C973" s="622"/>
      <c r="D973" s="623"/>
      <c r="E973" s="624"/>
    </row>
    <row r="974" spans="1:5" x14ac:dyDescent="0.25">
      <c r="A974" s="620"/>
      <c r="B974" s="621"/>
      <c r="C974" s="622"/>
      <c r="D974" s="623"/>
      <c r="E974" s="624"/>
    </row>
    <row r="975" spans="1:5" x14ac:dyDescent="0.25">
      <c r="A975" s="620"/>
      <c r="B975" s="621"/>
      <c r="C975" s="622"/>
      <c r="D975" s="623"/>
      <c r="E975" s="624"/>
    </row>
    <row r="976" spans="1:5" x14ac:dyDescent="0.25">
      <c r="A976" s="620"/>
      <c r="B976" s="621"/>
      <c r="C976" s="622"/>
      <c r="D976" s="623"/>
      <c r="E976" s="624"/>
    </row>
    <row r="977" spans="1:5" x14ac:dyDescent="0.25">
      <c r="A977" s="620"/>
      <c r="B977" s="621"/>
      <c r="C977" s="622"/>
      <c r="D977" s="623"/>
      <c r="E977" s="624"/>
    </row>
    <row r="978" spans="1:5" x14ac:dyDescent="0.25">
      <c r="A978" s="620"/>
      <c r="B978" s="621"/>
      <c r="C978" s="622"/>
      <c r="D978" s="623"/>
      <c r="E978" s="624"/>
    </row>
    <row r="979" spans="1:5" x14ac:dyDescent="0.25">
      <c r="A979" s="620"/>
      <c r="B979" s="621"/>
      <c r="C979" s="622"/>
      <c r="D979" s="623"/>
      <c r="E979" s="624"/>
    </row>
    <row r="980" spans="1:5" x14ac:dyDescent="0.25">
      <c r="A980" s="620"/>
      <c r="B980" s="621"/>
      <c r="C980" s="622"/>
      <c r="D980" s="623"/>
      <c r="E980" s="624"/>
    </row>
    <row r="981" spans="1:5" x14ac:dyDescent="0.25">
      <c r="A981" s="620"/>
      <c r="B981" s="621"/>
      <c r="C981" s="622"/>
      <c r="D981" s="623"/>
      <c r="E981" s="624"/>
    </row>
    <row r="982" spans="1:5" x14ac:dyDescent="0.25">
      <c r="A982" s="620"/>
      <c r="B982" s="621"/>
      <c r="C982" s="622"/>
      <c r="D982" s="623"/>
      <c r="E982" s="624"/>
    </row>
    <row r="983" spans="1:5" x14ac:dyDescent="0.25">
      <c r="A983" s="620"/>
      <c r="B983" s="621"/>
      <c r="C983" s="622"/>
      <c r="D983" s="623"/>
      <c r="E983" s="624"/>
    </row>
    <row r="984" spans="1:5" x14ac:dyDescent="0.25">
      <c r="A984" s="620"/>
      <c r="B984" s="621"/>
      <c r="C984" s="622"/>
      <c r="D984" s="623"/>
      <c r="E984" s="624"/>
    </row>
    <row r="985" spans="1:5" x14ac:dyDescent="0.25">
      <c r="A985" s="620"/>
      <c r="B985" s="621"/>
      <c r="C985" s="622"/>
      <c r="D985" s="623"/>
      <c r="E985" s="624"/>
    </row>
    <row r="986" spans="1:5" x14ac:dyDescent="0.25">
      <c r="A986" s="620"/>
      <c r="B986" s="621"/>
      <c r="C986" s="622"/>
      <c r="D986" s="623"/>
      <c r="E986" s="624"/>
    </row>
    <row r="987" spans="1:5" x14ac:dyDescent="0.25">
      <c r="A987" s="620"/>
      <c r="B987" s="621"/>
      <c r="C987" s="622"/>
      <c r="D987" s="623"/>
      <c r="E987" s="624"/>
    </row>
    <row r="988" spans="1:5" x14ac:dyDescent="0.25">
      <c r="A988" s="620"/>
      <c r="B988" s="621"/>
      <c r="C988" s="622"/>
      <c r="D988" s="623"/>
      <c r="E988" s="624"/>
    </row>
    <row r="989" spans="1:5" x14ac:dyDescent="0.25">
      <c r="A989" s="620"/>
      <c r="B989" s="621"/>
      <c r="C989" s="622"/>
      <c r="D989" s="623"/>
      <c r="E989" s="624"/>
    </row>
    <row r="990" spans="1:5" x14ac:dyDescent="0.25">
      <c r="A990" s="620"/>
      <c r="B990" s="621"/>
      <c r="C990" s="622"/>
      <c r="D990" s="623"/>
      <c r="E990" s="624"/>
    </row>
    <row r="991" spans="1:5" x14ac:dyDescent="0.25">
      <c r="A991" s="620"/>
      <c r="B991" s="621"/>
      <c r="C991" s="622"/>
      <c r="D991" s="623"/>
      <c r="E991" s="624"/>
    </row>
    <row r="992" spans="1:5" x14ac:dyDescent="0.25">
      <c r="A992" s="620"/>
      <c r="B992" s="621"/>
      <c r="C992" s="622"/>
      <c r="D992" s="623"/>
      <c r="E992" s="624"/>
    </row>
    <row r="993" spans="1:5" x14ac:dyDescent="0.25">
      <c r="A993" s="620"/>
      <c r="B993" s="621"/>
      <c r="C993" s="622"/>
      <c r="D993" s="623"/>
      <c r="E993" s="624"/>
    </row>
    <row r="994" spans="1:5" x14ac:dyDescent="0.25">
      <c r="A994" s="620"/>
      <c r="B994" s="621"/>
      <c r="C994" s="622"/>
      <c r="D994" s="623"/>
      <c r="E994" s="624"/>
    </row>
    <row r="995" spans="1:5" x14ac:dyDescent="0.25">
      <c r="A995" s="620"/>
      <c r="B995" s="621"/>
      <c r="C995" s="622"/>
      <c r="D995" s="623"/>
      <c r="E995" s="624"/>
    </row>
    <row r="996" spans="1:5" x14ac:dyDescent="0.25">
      <c r="A996" s="620"/>
      <c r="B996" s="621"/>
      <c r="C996" s="622"/>
      <c r="D996" s="623"/>
      <c r="E996" s="624"/>
    </row>
    <row r="997" spans="1:5" x14ac:dyDescent="0.25">
      <c r="A997" s="620"/>
      <c r="B997" s="621"/>
      <c r="C997" s="622"/>
      <c r="D997" s="623"/>
      <c r="E997" s="624"/>
    </row>
    <row r="998" spans="1:5" x14ac:dyDescent="0.25">
      <c r="A998" s="620"/>
      <c r="B998" s="621"/>
      <c r="C998" s="622"/>
      <c r="D998" s="623"/>
      <c r="E998" s="624"/>
    </row>
    <row r="999" spans="1:5" x14ac:dyDescent="0.25">
      <c r="A999" s="620"/>
      <c r="B999" s="621"/>
      <c r="C999" s="622"/>
      <c r="D999" s="623"/>
      <c r="E999" s="624"/>
    </row>
    <row r="1000" spans="1:5" ht="15.75" thickBot="1" x14ac:dyDescent="0.3">
      <c r="A1000" s="626"/>
      <c r="B1000" s="627"/>
      <c r="C1000" s="628"/>
      <c r="D1000" s="629"/>
      <c r="E1000" s="630"/>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view="pageLayout" zoomScale="145" zoomScaleNormal="100" zoomScalePageLayoutView="145" workbookViewId="0">
      <selection activeCell="B4" sqref="B4"/>
    </sheetView>
  </sheetViews>
  <sheetFormatPr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8"/>
  <sheetViews>
    <sheetView workbookViewId="0">
      <selection activeCell="X32" sqref="X32"/>
    </sheetView>
  </sheetViews>
  <sheetFormatPr defaultRowHeight="15" x14ac:dyDescent="0.25"/>
  <cols>
    <col min="1" max="16384" width="9.140625" style="217"/>
  </cols>
  <sheetData>
    <row r="1" spans="1:1" x14ac:dyDescent="0.25">
      <c r="A1" s="217" t="s">
        <v>406</v>
      </c>
    </row>
    <row r="2" spans="1:1" x14ac:dyDescent="0.25">
      <c r="A2" s="217" t="s">
        <v>407</v>
      </c>
    </row>
    <row r="3" spans="1:1" x14ac:dyDescent="0.25">
      <c r="A3" s="217" t="s">
        <v>408</v>
      </c>
    </row>
    <row r="4" spans="1:1" x14ac:dyDescent="0.25">
      <c r="A4" s="217" t="s">
        <v>409</v>
      </c>
    </row>
    <row r="5" spans="1:1" x14ac:dyDescent="0.25">
      <c r="A5" s="217" t="s">
        <v>410</v>
      </c>
    </row>
    <row r="6" spans="1:1" x14ac:dyDescent="0.25">
      <c r="A6" s="217" t="s">
        <v>411</v>
      </c>
    </row>
    <row r="7" spans="1:1" x14ac:dyDescent="0.25">
      <c r="A7" s="217" t="s">
        <v>412</v>
      </c>
    </row>
    <row r="8" spans="1:1" x14ac:dyDescent="0.25">
      <c r="A8" s="217" t="s">
        <v>334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8"/>
  <sheetViews>
    <sheetView showGridLines="0" view="pageLayout" zoomScaleNormal="100" workbookViewId="0">
      <selection activeCell="A3" sqref="A3"/>
    </sheetView>
  </sheetViews>
  <sheetFormatPr defaultRowHeight="15" x14ac:dyDescent="0.25"/>
  <cols>
    <col min="1" max="1" width="31.85546875" style="2" customWidth="1"/>
    <col min="2" max="3" width="9.140625" style="12" hidden="1" customWidth="1"/>
    <col min="4" max="4" width="14.140625" style="47" hidden="1" customWidth="1"/>
    <col min="5" max="7" width="14.140625" style="47" customWidth="1"/>
    <col min="8" max="10" width="14.42578125" style="47" customWidth="1"/>
    <col min="11" max="12" width="13.5703125" style="47" customWidth="1"/>
    <col min="13" max="16384" width="9.140625" style="12"/>
  </cols>
  <sheetData>
    <row r="1" spans="1:13" ht="21" customHeight="1" thickBot="1" x14ac:dyDescent="0.3">
      <c r="A1" s="1070" t="s">
        <v>244</v>
      </c>
      <c r="B1" s="1071"/>
      <c r="C1" s="1071"/>
      <c r="D1" s="1071"/>
      <c r="E1" s="1071"/>
      <c r="F1" s="1071"/>
      <c r="G1" s="1071"/>
      <c r="H1" s="1071"/>
      <c r="I1" s="1071"/>
      <c r="J1" s="1071"/>
      <c r="K1" s="1071"/>
      <c r="L1" s="1072"/>
    </row>
    <row r="2" spans="1:13" s="22" customFormat="1" ht="32.25" hidden="1" customHeight="1" thickBot="1" x14ac:dyDescent="0.3">
      <c r="A2" s="76"/>
      <c r="B2" s="23"/>
      <c r="C2" s="23"/>
      <c r="D2" s="70"/>
      <c r="E2" s="70"/>
      <c r="F2" s="70"/>
      <c r="G2" s="70"/>
      <c r="H2" s="70"/>
      <c r="I2" s="70"/>
      <c r="J2" s="24" t="s">
        <v>16</v>
      </c>
      <c r="K2" s="77"/>
      <c r="L2" s="77"/>
    </row>
    <row r="3" spans="1:13" ht="49.5" customHeight="1" thickBot="1" x14ac:dyDescent="0.3">
      <c r="A3" s="148"/>
      <c r="B3" s="74" t="s">
        <v>1</v>
      </c>
      <c r="C3" s="74" t="s">
        <v>2</v>
      </c>
      <c r="D3" s="163" t="s">
        <v>316</v>
      </c>
      <c r="E3" s="163" t="s">
        <v>322</v>
      </c>
      <c r="F3" s="163" t="s">
        <v>317</v>
      </c>
      <c r="G3" s="163" t="s">
        <v>318</v>
      </c>
      <c r="H3" s="163" t="s">
        <v>319</v>
      </c>
      <c r="I3" s="163" t="s">
        <v>320</v>
      </c>
      <c r="J3" s="163" t="s">
        <v>375</v>
      </c>
      <c r="K3" s="163" t="s">
        <v>321</v>
      </c>
      <c r="L3" s="163" t="s">
        <v>546</v>
      </c>
    </row>
    <row r="4" spans="1:13" ht="39" customHeight="1" thickBot="1" x14ac:dyDescent="0.3">
      <c r="A4" s="272" t="s">
        <v>3</v>
      </c>
      <c r="B4" s="25">
        <v>22032</v>
      </c>
      <c r="C4" s="25">
        <v>22956</v>
      </c>
      <c r="D4" s="376">
        <v>25508</v>
      </c>
      <c r="E4" s="376">
        <v>26455</v>
      </c>
      <c r="F4" s="376">
        <v>24537</v>
      </c>
      <c r="G4" s="376">
        <v>24787</v>
      </c>
      <c r="H4" s="376">
        <v>23579</v>
      </c>
      <c r="I4" s="376">
        <v>24257</v>
      </c>
      <c r="J4" s="376">
        <v>24112</v>
      </c>
      <c r="K4" s="376">
        <v>23773</v>
      </c>
      <c r="L4" s="376">
        <f>'Reports of CAN'!Q6</f>
        <v>23939</v>
      </c>
    </row>
    <row r="5" spans="1:13" ht="39" customHeight="1" thickBot="1" x14ac:dyDescent="0.3">
      <c r="A5" s="870" t="s">
        <v>544</v>
      </c>
      <c r="B5" s="25">
        <v>2704</v>
      </c>
      <c r="C5" s="25">
        <v>3190</v>
      </c>
      <c r="D5" s="376">
        <v>3535</v>
      </c>
      <c r="E5" s="376">
        <v>3836</v>
      </c>
      <c r="F5" s="376">
        <v>3199</v>
      </c>
      <c r="G5" s="376">
        <v>3042</v>
      </c>
      <c r="H5" s="376">
        <v>3022</v>
      </c>
      <c r="I5" s="376">
        <v>3710</v>
      </c>
      <c r="J5" s="376">
        <v>3627</v>
      </c>
      <c r="K5" s="376">
        <f>SUM('Completed Investigations'!R120)</f>
        <v>4056</v>
      </c>
      <c r="L5" s="376">
        <f>'Completed Investigations'!R59</f>
        <v>3415</v>
      </c>
      <c r="M5" s="268"/>
    </row>
    <row r="6" spans="1:13" ht="39" customHeight="1" thickBot="1" x14ac:dyDescent="0.3">
      <c r="A6" s="871" t="s">
        <v>4</v>
      </c>
      <c r="B6" s="27">
        <v>0.12</v>
      </c>
      <c r="C6" s="27">
        <v>0.14000000000000001</v>
      </c>
      <c r="D6" s="377">
        <v>0.14000000000000001</v>
      </c>
      <c r="E6" s="377">
        <v>0.15</v>
      </c>
      <c r="F6" s="377">
        <v>0.13</v>
      </c>
      <c r="G6" s="377">
        <v>0.13</v>
      </c>
      <c r="H6" s="377">
        <v>0.13</v>
      </c>
      <c r="I6" s="377">
        <v>0.15</v>
      </c>
      <c r="J6" s="377">
        <f>SUM(J5/J4)</f>
        <v>0.15042302587923026</v>
      </c>
      <c r="K6" s="377">
        <f>SUM(K5/K4)</f>
        <v>0.17061372144870232</v>
      </c>
      <c r="L6" s="377">
        <f>SUM(L5/L4)</f>
        <v>0.14265424620911482</v>
      </c>
      <c r="M6" s="269"/>
    </row>
    <row r="7" spans="1:13" ht="39" customHeight="1" thickBot="1" x14ac:dyDescent="0.3">
      <c r="A7" s="871" t="s">
        <v>5</v>
      </c>
      <c r="B7" s="25">
        <v>11212</v>
      </c>
      <c r="C7" s="25">
        <v>11392</v>
      </c>
      <c r="D7" s="376">
        <v>13045</v>
      </c>
      <c r="E7" s="376">
        <v>15076</v>
      </c>
      <c r="F7" s="376">
        <v>18771</v>
      </c>
      <c r="G7" s="376">
        <v>22065</v>
      </c>
      <c r="H7" s="376">
        <v>22678</v>
      </c>
      <c r="I7" s="376">
        <v>23591</v>
      </c>
      <c r="J7" s="376">
        <v>23670</v>
      </c>
      <c r="K7" s="376">
        <f>SUM('Completed Investigations'!R120:R122)</f>
        <v>23326</v>
      </c>
      <c r="L7" s="376">
        <f>SUM('Completed Investigations'!R75:R77)</f>
        <v>23061</v>
      </c>
      <c r="M7" s="270"/>
    </row>
    <row r="8" spans="1:13" ht="39" customHeight="1" thickBot="1" x14ac:dyDescent="0.3">
      <c r="A8" s="871" t="s">
        <v>6</v>
      </c>
      <c r="B8" s="25">
        <v>20122</v>
      </c>
      <c r="C8" s="25">
        <v>22162</v>
      </c>
      <c r="D8" s="376">
        <v>25182</v>
      </c>
      <c r="E8" s="376">
        <v>26022</v>
      </c>
      <c r="F8" s="376">
        <v>24193</v>
      </c>
      <c r="G8" s="376">
        <v>24403</v>
      </c>
      <c r="H8" s="376">
        <v>23226</v>
      </c>
      <c r="I8" s="376">
        <v>23904</v>
      </c>
      <c r="J8" s="376">
        <v>23899</v>
      </c>
      <c r="K8" s="376">
        <v>23354</v>
      </c>
      <c r="L8" s="376">
        <f>SUM('Assigned Investigations'!Q32)</f>
        <v>23547</v>
      </c>
      <c r="M8" s="270"/>
    </row>
    <row r="9" spans="1:13" ht="39" customHeight="1" thickBot="1" x14ac:dyDescent="0.3">
      <c r="A9" s="871" t="s">
        <v>539</v>
      </c>
      <c r="B9" s="25">
        <v>5702</v>
      </c>
      <c r="C9" s="25">
        <v>5701</v>
      </c>
      <c r="D9" s="376">
        <v>5935</v>
      </c>
      <c r="E9" s="376">
        <v>6819</v>
      </c>
      <c r="F9" s="376">
        <v>6141</v>
      </c>
      <c r="G9" s="376">
        <v>5669</v>
      </c>
      <c r="H9" s="376">
        <v>5236</v>
      </c>
      <c r="I9" s="376">
        <v>4331</v>
      </c>
      <c r="J9" s="376">
        <v>4600</v>
      </c>
      <c r="K9" s="376">
        <v>4797</v>
      </c>
      <c r="L9" s="376">
        <f>SUM(Entries!Q33)</f>
        <v>4559</v>
      </c>
      <c r="M9" s="270"/>
    </row>
    <row r="10" spans="1:13" ht="39" customHeight="1" thickBot="1" x14ac:dyDescent="0.3">
      <c r="A10" s="871" t="s">
        <v>540</v>
      </c>
      <c r="B10" s="26">
        <v>118</v>
      </c>
      <c r="C10" s="26">
        <v>90</v>
      </c>
      <c r="D10" s="378">
        <v>131</v>
      </c>
      <c r="E10" s="378">
        <v>154</v>
      </c>
      <c r="F10" s="378">
        <v>107</v>
      </c>
      <c r="G10" s="378">
        <v>109</v>
      </c>
      <c r="H10" s="378">
        <v>102</v>
      </c>
      <c r="I10" s="378">
        <v>152</v>
      </c>
      <c r="J10" s="378">
        <v>140</v>
      </c>
      <c r="K10" s="378">
        <v>191</v>
      </c>
      <c r="L10" s="376">
        <f>SUM(Entries!Q38)</f>
        <v>134</v>
      </c>
      <c r="M10" s="268"/>
    </row>
    <row r="11" spans="1:13" ht="39" customHeight="1" thickBot="1" x14ac:dyDescent="0.3">
      <c r="A11" s="871" t="s">
        <v>7</v>
      </c>
      <c r="B11" s="25">
        <v>15037</v>
      </c>
      <c r="C11" s="25">
        <v>15751</v>
      </c>
      <c r="D11" s="376">
        <v>17592</v>
      </c>
      <c r="E11" s="376">
        <v>18657</v>
      </c>
      <c r="F11" s="376">
        <v>18906</v>
      </c>
      <c r="G11" s="376">
        <v>17984</v>
      </c>
      <c r="H11" s="376">
        <v>16899</v>
      </c>
      <c r="I11" s="376">
        <v>15840</v>
      </c>
      <c r="J11" s="376">
        <v>14929</v>
      </c>
      <c r="K11" s="376">
        <v>14491</v>
      </c>
      <c r="L11" s="376">
        <f>SUM(OOH!D13)</f>
        <v>13782</v>
      </c>
      <c r="M11" s="270"/>
    </row>
    <row r="12" spans="1:13" ht="39" customHeight="1" thickBot="1" x14ac:dyDescent="0.3">
      <c r="A12" s="871" t="s">
        <v>8</v>
      </c>
      <c r="B12" s="26">
        <v>824</v>
      </c>
      <c r="C12" s="26">
        <v>802</v>
      </c>
      <c r="D12" s="378">
        <v>900</v>
      </c>
      <c r="E12" s="378">
        <v>878</v>
      </c>
      <c r="F12" s="378">
        <v>974</v>
      </c>
      <c r="G12" s="376">
        <v>1054</v>
      </c>
      <c r="H12" s="378">
        <v>875</v>
      </c>
      <c r="I12" s="378">
        <v>673</v>
      </c>
      <c r="J12" s="378">
        <v>462</v>
      </c>
      <c r="K12" s="378">
        <v>386</v>
      </c>
      <c r="L12" s="376">
        <f>SUM(OOH!D69)</f>
        <v>208</v>
      </c>
      <c r="M12" s="268"/>
    </row>
    <row r="13" spans="1:13" ht="20.25" customHeight="1" x14ac:dyDescent="0.25">
      <c r="A13" s="1074" t="s">
        <v>9</v>
      </c>
      <c r="B13" s="29">
        <v>12997</v>
      </c>
      <c r="C13" s="29">
        <v>13818</v>
      </c>
      <c r="D13" s="379">
        <v>15323</v>
      </c>
      <c r="E13" s="379">
        <v>15746</v>
      </c>
      <c r="F13" s="379">
        <v>16985</v>
      </c>
      <c r="G13" s="379">
        <v>16947</v>
      </c>
      <c r="H13" s="380">
        <v>16169</v>
      </c>
      <c r="I13" s="380">
        <v>15180</v>
      </c>
      <c r="J13" s="380">
        <v>14434</v>
      </c>
      <c r="K13" s="380">
        <v>13931</v>
      </c>
      <c r="L13" s="380">
        <f>SUM('Case Mgt.'!D6)</f>
        <v>13264</v>
      </c>
      <c r="M13" s="271"/>
    </row>
    <row r="14" spans="1:13" ht="20.25" customHeight="1" thickBot="1" x14ac:dyDescent="0.3">
      <c r="A14" s="1075"/>
      <c r="B14" s="28">
        <v>-0.86399999999999999</v>
      </c>
      <c r="C14" s="28">
        <v>-0.877</v>
      </c>
      <c r="D14" s="381">
        <v>0.871</v>
      </c>
      <c r="E14" s="381">
        <v>0.84399999999999997</v>
      </c>
      <c r="F14" s="381">
        <v>0.89800000000000002</v>
      </c>
      <c r="G14" s="381">
        <v>0.94199999999999995</v>
      </c>
      <c r="H14" s="382">
        <v>0.95699999999999996</v>
      </c>
      <c r="I14" s="382">
        <v>0.95799999999999996</v>
      </c>
      <c r="J14" s="382">
        <v>0.96699999999999997</v>
      </c>
      <c r="K14" s="382">
        <v>0.96099999999999997</v>
      </c>
      <c r="L14" s="382">
        <f>SUM('Case Mgt.'!E6)</f>
        <v>0.96241474386881443</v>
      </c>
      <c r="M14" s="268"/>
    </row>
    <row r="15" spans="1:13" ht="20.25" customHeight="1" x14ac:dyDescent="0.25">
      <c r="A15" s="1074" t="s">
        <v>240</v>
      </c>
      <c r="B15" s="29">
        <v>2040</v>
      </c>
      <c r="C15" s="29">
        <v>1933</v>
      </c>
      <c r="D15" s="379">
        <v>2269</v>
      </c>
      <c r="E15" s="379">
        <v>2911</v>
      </c>
      <c r="F15" s="379">
        <v>1921</v>
      </c>
      <c r="G15" s="379">
        <v>1037</v>
      </c>
      <c r="H15" s="383">
        <v>730</v>
      </c>
      <c r="I15" s="383">
        <v>660</v>
      </c>
      <c r="J15" s="383">
        <v>495</v>
      </c>
      <c r="K15" s="383">
        <v>560</v>
      </c>
      <c r="L15" s="379">
        <f>SUM('Case Mgt.'!D7)</f>
        <v>518</v>
      </c>
      <c r="M15" s="271"/>
    </row>
    <row r="16" spans="1:13" ht="20.25" customHeight="1" thickBot="1" x14ac:dyDescent="0.3">
      <c r="A16" s="1075"/>
      <c r="B16" s="28">
        <v>-0.13600000000000001</v>
      </c>
      <c r="C16" s="28">
        <v>-0.123</v>
      </c>
      <c r="D16" s="381">
        <v>0.129</v>
      </c>
      <c r="E16" s="381">
        <v>0.156</v>
      </c>
      <c r="F16" s="381">
        <v>0.10199999999999999</v>
      </c>
      <c r="G16" s="381">
        <v>5.8000000000000003E-2</v>
      </c>
      <c r="H16" s="381">
        <v>4.2999999999999997E-2</v>
      </c>
      <c r="I16" s="381">
        <v>4.2000000000000003E-2</v>
      </c>
      <c r="J16" s="381">
        <v>3.3000000000000002E-2</v>
      </c>
      <c r="K16" s="381">
        <v>3.9E-2</v>
      </c>
      <c r="L16" s="381">
        <f>SUM('Case Mgt.'!E7)</f>
        <v>3.7585256131185601E-2</v>
      </c>
      <c r="M16" s="270"/>
    </row>
    <row r="17" spans="1:13" ht="26.25" thickBot="1" x14ac:dyDescent="0.3">
      <c r="A17" s="872" t="s">
        <v>467</v>
      </c>
      <c r="B17" s="28">
        <v>-0.52400000000000002</v>
      </c>
      <c r="C17" s="28">
        <v>-0.53800000000000003</v>
      </c>
      <c r="D17" s="381">
        <v>0.55700000000000005</v>
      </c>
      <c r="E17" s="381">
        <v>0.50900000000000001</v>
      </c>
      <c r="F17" s="381">
        <v>0.5</v>
      </c>
      <c r="G17" s="381">
        <v>0.48599999999999999</v>
      </c>
      <c r="H17" s="381">
        <v>0.55200000000000005</v>
      </c>
      <c r="I17" s="381">
        <v>0.56499999999999995</v>
      </c>
      <c r="J17" s="381">
        <v>0.64800000000000002</v>
      </c>
      <c r="K17" s="381">
        <v>0.64400000000000002</v>
      </c>
      <c r="L17" s="381">
        <f>SUM('Case Mgt.'!D10)</f>
        <v>0.60750000000000004</v>
      </c>
      <c r="M17" s="270"/>
    </row>
    <row r="18" spans="1:13" ht="39" customHeight="1" thickBot="1" x14ac:dyDescent="0.3">
      <c r="A18" s="873" t="s">
        <v>635</v>
      </c>
      <c r="B18" s="25">
        <v>3900</v>
      </c>
      <c r="C18" s="25">
        <v>4329</v>
      </c>
      <c r="D18" s="376">
        <v>4497</v>
      </c>
      <c r="E18" s="376">
        <v>4551</v>
      </c>
      <c r="F18" s="376">
        <v>4681</v>
      </c>
      <c r="G18" s="376">
        <v>4596</v>
      </c>
      <c r="H18" s="376">
        <v>5000</v>
      </c>
      <c r="I18" s="376">
        <v>4881</v>
      </c>
      <c r="J18" s="376">
        <v>5213</v>
      </c>
      <c r="K18" s="1025">
        <f>OOH!F82</f>
        <v>4449</v>
      </c>
      <c r="L18" s="1025">
        <f>SUM(OOH!D82)</f>
        <v>4243</v>
      </c>
      <c r="M18" s="270"/>
    </row>
    <row r="19" spans="1:13" ht="39" customHeight="1" thickBot="1" x14ac:dyDescent="0.3">
      <c r="A19" s="871" t="s">
        <v>10</v>
      </c>
      <c r="B19" s="25">
        <v>8573</v>
      </c>
      <c r="C19" s="25">
        <v>9049</v>
      </c>
      <c r="D19" s="376">
        <v>9079</v>
      </c>
      <c r="E19" s="376">
        <v>9114</v>
      </c>
      <c r="F19" s="376">
        <v>10337</v>
      </c>
      <c r="G19" s="376">
        <v>10786</v>
      </c>
      <c r="H19" s="376">
        <v>11405</v>
      </c>
      <c r="I19" s="376">
        <v>11092</v>
      </c>
      <c r="J19" s="376">
        <v>10211</v>
      </c>
      <c r="K19" s="376">
        <f>OOH!G82</f>
        <v>10015</v>
      </c>
      <c r="L19" s="1025">
        <f>OOH!E82</f>
        <v>9527</v>
      </c>
      <c r="M19" s="268"/>
    </row>
    <row r="20" spans="1:13" ht="39" customHeight="1" thickBot="1" x14ac:dyDescent="0.3">
      <c r="A20" s="871" t="s">
        <v>11</v>
      </c>
      <c r="B20" s="26">
        <v>717</v>
      </c>
      <c r="C20" s="25">
        <v>1050</v>
      </c>
      <c r="D20" s="378">
        <v>821</v>
      </c>
      <c r="E20" s="378">
        <v>774</v>
      </c>
      <c r="F20" s="378">
        <v>882</v>
      </c>
      <c r="G20" s="378">
        <v>985</v>
      </c>
      <c r="H20" s="376">
        <v>1071</v>
      </c>
      <c r="I20" s="376">
        <v>853</v>
      </c>
      <c r="J20" s="376">
        <v>681</v>
      </c>
      <c r="K20" s="378">
        <v>747</v>
      </c>
      <c r="L20" s="378">
        <v>750</v>
      </c>
      <c r="M20" s="268"/>
    </row>
    <row r="21" spans="1:13" ht="39" customHeight="1" thickBot="1" x14ac:dyDescent="0.3">
      <c r="A21" s="871" t="s">
        <v>12</v>
      </c>
      <c r="B21" s="26">
        <v>715</v>
      </c>
      <c r="C21" s="26">
        <v>787</v>
      </c>
      <c r="D21" s="378">
        <v>785</v>
      </c>
      <c r="E21" s="378">
        <v>767</v>
      </c>
      <c r="F21" s="378">
        <v>871</v>
      </c>
      <c r="G21" s="378">
        <v>994</v>
      </c>
      <c r="H21" s="378">
        <v>963</v>
      </c>
      <c r="I21" s="376">
        <v>1059</v>
      </c>
      <c r="J21" s="378">
        <v>945</v>
      </c>
      <c r="K21" s="376">
        <v>1111</v>
      </c>
      <c r="L21" s="376">
        <v>1039</v>
      </c>
      <c r="M21" s="270"/>
    </row>
    <row r="22" spans="1:13" ht="21" customHeight="1" x14ac:dyDescent="0.25">
      <c r="A22" s="1076" t="s">
        <v>612</v>
      </c>
      <c r="B22" s="29">
        <v>3491</v>
      </c>
      <c r="C22" s="29">
        <v>3689</v>
      </c>
      <c r="D22" s="379">
        <v>3881</v>
      </c>
      <c r="E22" s="379">
        <v>3925</v>
      </c>
      <c r="F22" s="379">
        <v>4258</v>
      </c>
      <c r="G22" s="379">
        <v>4365</v>
      </c>
      <c r="H22" s="379">
        <v>4969</v>
      </c>
      <c r="I22" s="379">
        <v>4250</v>
      </c>
      <c r="J22" s="379">
        <v>4469</v>
      </c>
      <c r="K22" s="1051">
        <f>'Case Mgt.'!F14</f>
        <v>3517</v>
      </c>
      <c r="L22" s="379">
        <f>SUM('Case Mgt.'!D14)</f>
        <v>2858</v>
      </c>
    </row>
    <row r="23" spans="1:13" ht="30.75" customHeight="1" thickBot="1" x14ac:dyDescent="0.3">
      <c r="A23" s="1077"/>
      <c r="B23" s="28">
        <v>-0.89500000000000002</v>
      </c>
      <c r="C23" s="28">
        <v>-0.85199999999999998</v>
      </c>
      <c r="D23" s="381">
        <v>0.86299999999999999</v>
      </c>
      <c r="E23" s="381">
        <v>0.86199999999999999</v>
      </c>
      <c r="F23" s="381">
        <v>0.91</v>
      </c>
      <c r="G23" s="381">
        <v>0.95</v>
      </c>
      <c r="H23" s="381">
        <v>0.99399999999999999</v>
      </c>
      <c r="I23" s="381">
        <v>0.93400000000000005</v>
      </c>
      <c r="J23" s="381">
        <v>0.83599999999999997</v>
      </c>
      <c r="K23" s="1052">
        <f>'Case Mgt.'!G14</f>
        <v>0.79051472240953025</v>
      </c>
      <c r="L23" s="1052">
        <f>SUM('Case Mgt.'!E14)</f>
        <v>0.67358001414093804</v>
      </c>
    </row>
    <row r="24" spans="1:13" ht="21.75" customHeight="1" x14ac:dyDescent="0.25">
      <c r="A24" s="1076" t="s">
        <v>545</v>
      </c>
      <c r="B24" s="30">
        <v>409</v>
      </c>
      <c r="C24" s="30">
        <v>640</v>
      </c>
      <c r="D24" s="383">
        <v>616</v>
      </c>
      <c r="E24" s="383">
        <v>626</v>
      </c>
      <c r="F24" s="383">
        <v>423</v>
      </c>
      <c r="G24" s="383">
        <v>231</v>
      </c>
      <c r="H24" s="383">
        <v>31</v>
      </c>
      <c r="I24" s="383">
        <v>302</v>
      </c>
      <c r="J24" s="383">
        <v>881</v>
      </c>
      <c r="K24" s="383">
        <v>944</v>
      </c>
      <c r="L24" s="379">
        <f>SUM('Case Mgt.'!D13-'Case Mgt.'!D14)</f>
        <v>1385</v>
      </c>
    </row>
    <row r="25" spans="1:13" ht="21.75" customHeight="1" thickBot="1" x14ac:dyDescent="0.3">
      <c r="A25" s="1077"/>
      <c r="B25" s="28">
        <v>-0.105</v>
      </c>
      <c r="C25" s="28">
        <v>-0.14799999999999999</v>
      </c>
      <c r="D25" s="381">
        <v>0.13700000000000001</v>
      </c>
      <c r="E25" s="381">
        <v>0.13800000000000001</v>
      </c>
      <c r="F25" s="381">
        <v>0.09</v>
      </c>
      <c r="G25" s="381">
        <v>0.05</v>
      </c>
      <c r="H25" s="381">
        <v>6.0000000000000001E-3</v>
      </c>
      <c r="I25" s="381">
        <v>6.6000000000000003E-2</v>
      </c>
      <c r="J25" s="381">
        <v>0.16400000000000001</v>
      </c>
      <c r="K25" s="381">
        <v>0.21199999999999999</v>
      </c>
      <c r="L25" s="381">
        <f>SUM(L24/'Case Mgt.'!D13)</f>
        <v>0.32641998585906201</v>
      </c>
    </row>
    <row r="26" spans="1:13" ht="39" customHeight="1" thickBot="1" x14ac:dyDescent="0.3">
      <c r="A26" s="874" t="s">
        <v>13</v>
      </c>
      <c r="B26" s="25">
        <v>4805</v>
      </c>
      <c r="C26" s="25">
        <v>4786</v>
      </c>
      <c r="D26" s="376">
        <v>5063</v>
      </c>
      <c r="E26" s="376">
        <v>5555</v>
      </c>
      <c r="F26" s="376">
        <v>5668</v>
      </c>
      <c r="G26" s="376">
        <v>6377</v>
      </c>
      <c r="H26" s="376">
        <v>6153</v>
      </c>
      <c r="I26" s="376">
        <v>5874</v>
      </c>
      <c r="J26" s="376">
        <v>5412</v>
      </c>
      <c r="K26" s="376">
        <v>5393</v>
      </c>
      <c r="L26" s="376">
        <f>SUM(Exits!R52)</f>
        <v>5254</v>
      </c>
    </row>
    <row r="27" spans="1:13" ht="39" customHeight="1" thickBot="1" x14ac:dyDescent="0.3">
      <c r="A27" s="874" t="s">
        <v>14</v>
      </c>
      <c r="B27" s="25">
        <v>3311</v>
      </c>
      <c r="C27" s="25">
        <v>3417</v>
      </c>
      <c r="D27" s="376">
        <v>3449</v>
      </c>
      <c r="E27" s="376">
        <v>3878</v>
      </c>
      <c r="F27" s="376">
        <v>4224</v>
      </c>
      <c r="G27" s="376">
        <v>4623</v>
      </c>
      <c r="H27" s="376">
        <v>4790</v>
      </c>
      <c r="I27" s="376">
        <v>4677</v>
      </c>
      <c r="J27" s="376">
        <v>4476</v>
      </c>
      <c r="K27" s="376">
        <v>4270</v>
      </c>
      <c r="L27" s="376">
        <f>SUM('Adoption-CP'!B65,'Adoption-CP'!D65)</f>
        <v>4235</v>
      </c>
      <c r="M27" s="270"/>
    </row>
    <row r="28" spans="1:13" ht="39" customHeight="1" thickBot="1" x14ac:dyDescent="0.3">
      <c r="A28" s="874" t="s">
        <v>15</v>
      </c>
      <c r="B28" s="25">
        <v>1215</v>
      </c>
      <c r="C28" s="25">
        <v>1518</v>
      </c>
      <c r="D28" s="376">
        <v>1629</v>
      </c>
      <c r="E28" s="376">
        <v>1576</v>
      </c>
      <c r="F28" s="376">
        <v>1727</v>
      </c>
      <c r="G28" s="376">
        <v>1936</v>
      </c>
      <c r="H28" s="376">
        <v>2195</v>
      </c>
      <c r="I28" s="376">
        <v>2110</v>
      </c>
      <c r="J28" s="376">
        <v>1932</v>
      </c>
      <c r="K28" s="376">
        <v>1775</v>
      </c>
      <c r="L28" s="376">
        <f>SUM('Adoption-Finalized'!B30)</f>
        <v>1988</v>
      </c>
    </row>
    <row r="29" spans="1:13" x14ac:dyDescent="0.25">
      <c r="A29" s="1078" t="s">
        <v>446</v>
      </c>
      <c r="B29" s="1078"/>
      <c r="C29" s="1078"/>
      <c r="D29" s="1078"/>
      <c r="E29" s="1078"/>
      <c r="F29" s="1078"/>
      <c r="G29" s="1078"/>
      <c r="H29" s="1078"/>
      <c r="I29" s="1078"/>
      <c r="J29" s="1078"/>
      <c r="K29" s="71"/>
      <c r="L29" s="71"/>
    </row>
    <row r="30" spans="1:13" x14ac:dyDescent="0.25">
      <c r="A30" s="1079" t="s">
        <v>447</v>
      </c>
      <c r="B30" s="1079"/>
      <c r="C30" s="1079"/>
      <c r="D30" s="1079"/>
      <c r="E30" s="1079"/>
      <c r="F30" s="1079"/>
      <c r="G30" s="1079"/>
      <c r="H30" s="1079"/>
      <c r="I30" s="1079"/>
      <c r="J30" s="1079"/>
      <c r="K30" s="72"/>
      <c r="L30" s="72"/>
    </row>
    <row r="31" spans="1:13" x14ac:dyDescent="0.25">
      <c r="A31" s="1080" t="s">
        <v>605</v>
      </c>
      <c r="B31" s="1073"/>
      <c r="C31" s="1073"/>
      <c r="D31" s="1073"/>
      <c r="E31" s="1073"/>
      <c r="F31" s="1073"/>
      <c r="G31" s="1073"/>
      <c r="H31" s="1073"/>
      <c r="I31" s="1073"/>
      <c r="J31" s="1073"/>
      <c r="K31" s="73"/>
      <c r="L31" s="73"/>
    </row>
    <row r="32" spans="1:13" x14ac:dyDescent="0.25">
      <c r="A32" s="1073" t="s">
        <v>448</v>
      </c>
      <c r="B32" s="1073"/>
      <c r="C32" s="1073"/>
      <c r="D32" s="1073"/>
      <c r="E32" s="1073"/>
      <c r="F32" s="1073"/>
      <c r="G32" s="1073"/>
      <c r="H32" s="1073"/>
      <c r="I32" s="1073"/>
      <c r="J32" s="1073"/>
      <c r="K32" s="73"/>
      <c r="L32" s="73"/>
    </row>
    <row r="33" spans="1:10" x14ac:dyDescent="0.25">
      <c r="A33" s="688" t="s">
        <v>449</v>
      </c>
      <c r="B33" s="689"/>
      <c r="C33" s="689"/>
      <c r="D33" s="690"/>
      <c r="E33" s="690"/>
      <c r="F33" s="690"/>
      <c r="G33" s="690"/>
      <c r="H33" s="690"/>
      <c r="I33" s="690"/>
      <c r="J33" s="690"/>
    </row>
    <row r="34" spans="1:10" x14ac:dyDescent="0.25">
      <c r="A34" s="1047"/>
    </row>
    <row r="48" spans="1:10" x14ac:dyDescent="0.25">
      <c r="E48" s="875"/>
    </row>
  </sheetData>
  <sheetProtection algorithmName="SHA-512" hashValue="HK0vAWWVvcZtA7q9XX1RbGHGPqGQii8xyGcBwHkWSZyIE0rEXgRT4BCv3oTWbq9TLDkdbogep2Cx0amGaDW3Yw==" saltValue="0r7KKIxc9LRKr7++ce5J4A==" spinCount="100000" sheet="1" objects="1" scenarios="1"/>
  <mergeCells count="9">
    <mergeCell ref="A1:L1"/>
    <mergeCell ref="A32:J32"/>
    <mergeCell ref="A13:A14"/>
    <mergeCell ref="A15:A16"/>
    <mergeCell ref="A22:A23"/>
    <mergeCell ref="A24:A25"/>
    <mergeCell ref="A29:J29"/>
    <mergeCell ref="A30:J30"/>
    <mergeCell ref="A31:J31"/>
  </mergeCells>
  <hyperlinks>
    <hyperlink ref="A5" location="_ftn1" display="_ftn1"/>
    <hyperlink ref="A29" location="_ftnref1" display="_ftnref1"/>
    <hyperlink ref="A30" location="_ftnref2" display="_ftnref2"/>
  </hyperlinks>
  <printOptions horizontalCentered="1" verticalCentered="1"/>
  <pageMargins left="0.25" right="0.25" top="0.64322916666666696" bottom="0.25" header="0.3" footer="0.3"/>
  <pageSetup scale="70" orientation="portrait" r:id="rId1"/>
  <headerFooter>
    <oddHeader>&amp;L&amp;9
Semi-Annual Child Welfare Report&amp;C&amp;"-,Bold"&amp;14ARIZONA DEPARTMENT of CHILD SAFETY&amp;R&amp;9
July 1, 2018 - December 31, 2018</oddHeader>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82"/>
  <sheetViews>
    <sheetView view="pageLayout" zoomScaleNormal="100" workbookViewId="0">
      <selection sqref="A1:R1"/>
    </sheetView>
  </sheetViews>
  <sheetFormatPr defaultRowHeight="15" x14ac:dyDescent="0.25"/>
  <cols>
    <col min="1" max="1" width="15.28515625" style="12" customWidth="1"/>
    <col min="2" max="18" width="8.28515625" style="12" customWidth="1"/>
    <col min="19" max="16384" width="9.140625" style="12"/>
  </cols>
  <sheetData>
    <row r="1" spans="1:18" ht="21.75" thickBot="1" x14ac:dyDescent="0.3">
      <c r="A1" s="1081" t="s">
        <v>17</v>
      </c>
      <c r="B1" s="1082"/>
      <c r="C1" s="1082"/>
      <c r="D1" s="1082"/>
      <c r="E1" s="1082"/>
      <c r="F1" s="1082"/>
      <c r="G1" s="1082"/>
      <c r="H1" s="1082"/>
      <c r="I1" s="1082"/>
      <c r="J1" s="1082"/>
      <c r="K1" s="1082"/>
      <c r="L1" s="1082"/>
      <c r="M1" s="1082"/>
      <c r="N1" s="1082"/>
      <c r="O1" s="1082"/>
      <c r="P1" s="1082"/>
      <c r="Q1" s="1082"/>
      <c r="R1" s="1083"/>
    </row>
    <row r="2" spans="1:18" ht="19.5" thickBot="1" x14ac:dyDescent="0.3">
      <c r="A2" s="1084" t="s">
        <v>473</v>
      </c>
      <c r="B2" s="1085"/>
      <c r="C2" s="1085"/>
      <c r="D2" s="1085"/>
      <c r="E2" s="1085"/>
      <c r="F2" s="1085"/>
      <c r="G2" s="1085"/>
      <c r="H2" s="1085"/>
      <c r="I2" s="1085"/>
      <c r="J2" s="1085"/>
      <c r="K2" s="1085"/>
      <c r="L2" s="1085"/>
      <c r="M2" s="1085"/>
      <c r="N2" s="1085"/>
      <c r="O2" s="1085"/>
      <c r="P2" s="1085"/>
      <c r="Q2" s="1085"/>
      <c r="R2" s="1086"/>
    </row>
    <row r="3" spans="1:18" ht="36" customHeight="1" thickBot="1" x14ac:dyDescent="0.3">
      <c r="A3" s="1087"/>
      <c r="B3" s="1088"/>
      <c r="C3" s="1101" t="s">
        <v>24</v>
      </c>
      <c r="D3" s="1102"/>
      <c r="E3" s="1101" t="s">
        <v>25</v>
      </c>
      <c r="F3" s="1102"/>
      <c r="G3" s="1101" t="s">
        <v>26</v>
      </c>
      <c r="H3" s="1102"/>
      <c r="I3" s="1101" t="s">
        <v>27</v>
      </c>
      <c r="J3" s="1102"/>
      <c r="K3" s="1101" t="s">
        <v>28</v>
      </c>
      <c r="L3" s="1102"/>
      <c r="M3" s="1101" t="s">
        <v>283</v>
      </c>
      <c r="N3" s="1102"/>
      <c r="O3" s="1103" t="s">
        <v>284</v>
      </c>
      <c r="P3" s="1104"/>
      <c r="Q3" s="1103" t="s">
        <v>547</v>
      </c>
      <c r="R3" s="1104"/>
    </row>
    <row r="4" spans="1:18" ht="15" customHeight="1" x14ac:dyDescent="0.25">
      <c r="A4" s="1089" t="s">
        <v>609</v>
      </c>
      <c r="B4" s="1090"/>
      <c r="C4" s="907">
        <f>C6-C5</f>
        <v>26022</v>
      </c>
      <c r="D4" s="385">
        <f>C4/C6</f>
        <v>0.98363258363258366</v>
      </c>
      <c r="E4" s="595">
        <f>E6-E5</f>
        <v>24193</v>
      </c>
      <c r="F4" s="299">
        <f>E4/E6</f>
        <v>0.98598035619676405</v>
      </c>
      <c r="G4" s="907">
        <f>G6-G5</f>
        <v>24403</v>
      </c>
      <c r="H4" s="385">
        <f>G4/G6</f>
        <v>0.98450800823012063</v>
      </c>
      <c r="I4" s="595">
        <f>I6-I5</f>
        <v>23226</v>
      </c>
      <c r="J4" s="299">
        <f>I4/I6</f>
        <v>0.98502905127443907</v>
      </c>
      <c r="K4" s="907">
        <f>K6-K5</f>
        <v>23904</v>
      </c>
      <c r="L4" s="385">
        <f>K4/K6</f>
        <v>0.98544749969081091</v>
      </c>
      <c r="M4" s="595">
        <f>M6-M5</f>
        <v>23899</v>
      </c>
      <c r="N4" s="299">
        <f>M4/M6</f>
        <v>0.99116622428666223</v>
      </c>
      <c r="O4" s="907">
        <v>23354</v>
      </c>
      <c r="P4" s="385">
        <f>O4/O6</f>
        <v>0.9823749631935389</v>
      </c>
      <c r="Q4" s="595">
        <v>23547</v>
      </c>
      <c r="R4" s="299">
        <f>Q4/Q6</f>
        <v>0.9836250469944442</v>
      </c>
    </row>
    <row r="5" spans="1:18" ht="15.75" customHeight="1" thickBot="1" x14ac:dyDescent="0.3">
      <c r="A5" s="1091" t="s">
        <v>245</v>
      </c>
      <c r="B5" s="1092"/>
      <c r="C5" s="386">
        <v>433</v>
      </c>
      <c r="D5" s="387">
        <f>C5/C6</f>
        <v>1.6367416367416367E-2</v>
      </c>
      <c r="E5" s="596">
        <v>344</v>
      </c>
      <c r="F5" s="300">
        <f>E5/E6</f>
        <v>1.4019643803235929E-2</v>
      </c>
      <c r="G5" s="386">
        <v>384</v>
      </c>
      <c r="H5" s="387">
        <f>G5/G6</f>
        <v>1.5491991769879372E-2</v>
      </c>
      <c r="I5" s="596">
        <v>353</v>
      </c>
      <c r="J5" s="300">
        <f>I5/I6</f>
        <v>1.497094872556088E-2</v>
      </c>
      <c r="K5" s="386">
        <v>353</v>
      </c>
      <c r="L5" s="387">
        <f>K5/K6</f>
        <v>1.4552500309189101E-2</v>
      </c>
      <c r="M5" s="596">
        <v>213</v>
      </c>
      <c r="N5" s="300">
        <f>M5/M6</f>
        <v>8.8337757133377572E-3</v>
      </c>
      <c r="O5" s="386">
        <v>419</v>
      </c>
      <c r="P5" s="387">
        <f>O5/O6</f>
        <v>1.762503680646111E-2</v>
      </c>
      <c r="Q5" s="596">
        <v>392</v>
      </c>
      <c r="R5" s="300">
        <f>Q5/Q6</f>
        <v>1.6374953005555786E-2</v>
      </c>
    </row>
    <row r="6" spans="1:18" ht="16.5" thickTop="1" thickBot="1" x14ac:dyDescent="0.3">
      <c r="A6" s="1093" t="s">
        <v>29</v>
      </c>
      <c r="B6" s="1094"/>
      <c r="C6" s="388">
        <v>26455</v>
      </c>
      <c r="D6" s="389">
        <f>C6/C6</f>
        <v>1</v>
      </c>
      <c r="E6" s="597">
        <v>24537</v>
      </c>
      <c r="F6" s="598">
        <f>E6/E6</f>
        <v>1</v>
      </c>
      <c r="G6" s="388">
        <v>24787</v>
      </c>
      <c r="H6" s="389">
        <f>G6/G6</f>
        <v>1</v>
      </c>
      <c r="I6" s="597">
        <v>23579</v>
      </c>
      <c r="J6" s="598">
        <f>I6/I6</f>
        <v>1</v>
      </c>
      <c r="K6" s="388">
        <v>24257</v>
      </c>
      <c r="L6" s="389">
        <f>K6/K6</f>
        <v>1</v>
      </c>
      <c r="M6" s="597">
        <v>24112</v>
      </c>
      <c r="N6" s="598">
        <f>M6/M6</f>
        <v>1</v>
      </c>
      <c r="O6" s="388">
        <f>SUM(O4:O5)</f>
        <v>23773</v>
      </c>
      <c r="P6" s="389">
        <f>O6/O6</f>
        <v>1</v>
      </c>
      <c r="Q6" s="597">
        <f>SUM(Q4:Q5)</f>
        <v>23939</v>
      </c>
      <c r="R6" s="598">
        <f>Q6/Q6</f>
        <v>1</v>
      </c>
    </row>
    <row r="7" spans="1:18" ht="19.5" customHeight="1" thickBot="1" x14ac:dyDescent="0.3">
      <c r="A7" s="1084" t="s">
        <v>474</v>
      </c>
      <c r="B7" s="1085"/>
      <c r="C7" s="1085"/>
      <c r="D7" s="1085"/>
      <c r="E7" s="1085"/>
      <c r="F7" s="1085"/>
      <c r="G7" s="1085"/>
      <c r="H7" s="1085"/>
      <c r="I7" s="1085"/>
      <c r="J7" s="1085"/>
      <c r="K7" s="1085"/>
      <c r="L7" s="1085"/>
      <c r="M7" s="1085"/>
      <c r="N7" s="1085"/>
      <c r="O7" s="1085"/>
      <c r="P7" s="1085"/>
      <c r="Q7" s="1085"/>
      <c r="R7" s="1086"/>
    </row>
    <row r="8" spans="1:18" x14ac:dyDescent="0.25">
      <c r="A8" s="1095" t="s">
        <v>18</v>
      </c>
      <c r="B8" s="1096"/>
      <c r="C8" s="390">
        <v>18338</v>
      </c>
      <c r="D8" s="385">
        <f>C8/C12</f>
        <v>0.7189117139720872</v>
      </c>
      <c r="E8" s="599">
        <v>19276</v>
      </c>
      <c r="F8" s="299">
        <f>E8/E12</f>
        <v>0.72863352863352859</v>
      </c>
      <c r="G8" s="390">
        <v>17493</v>
      </c>
      <c r="H8" s="385">
        <f>G8/G12</f>
        <v>0.71292334026164572</v>
      </c>
      <c r="I8" s="599">
        <v>17415</v>
      </c>
      <c r="J8" s="299">
        <f>I8/I12</f>
        <v>0.70258603300116995</v>
      </c>
      <c r="K8" s="390">
        <v>16295</v>
      </c>
      <c r="L8" s="385">
        <f>K8/K12</f>
        <v>0.6910810466940922</v>
      </c>
      <c r="M8" s="599">
        <v>17330</v>
      </c>
      <c r="N8" s="299">
        <v>0.71499999999999997</v>
      </c>
      <c r="O8" s="390">
        <v>16744</v>
      </c>
      <c r="P8" s="385">
        <f>O8/O12</f>
        <v>0.69497364379695348</v>
      </c>
      <c r="Q8" s="599">
        <v>17119</v>
      </c>
      <c r="R8" s="299">
        <f>Q8/Q12</f>
        <v>0.71510923597476916</v>
      </c>
    </row>
    <row r="9" spans="1:18" x14ac:dyDescent="0.25">
      <c r="A9" s="1095" t="s">
        <v>19</v>
      </c>
      <c r="B9" s="1096"/>
      <c r="C9" s="390">
        <v>6254</v>
      </c>
      <c r="D9" s="385">
        <f>C9/C12</f>
        <v>0.24517798337776384</v>
      </c>
      <c r="E9" s="599">
        <v>6086</v>
      </c>
      <c r="F9" s="299">
        <f>E9/E12</f>
        <v>0.23005103005103006</v>
      </c>
      <c r="G9" s="390">
        <v>6089</v>
      </c>
      <c r="H9" s="385">
        <f>G9/G12</f>
        <v>0.24815584627297552</v>
      </c>
      <c r="I9" s="599">
        <v>6206</v>
      </c>
      <c r="J9" s="299">
        <f>I9/I12</f>
        <v>0.25037317948924842</v>
      </c>
      <c r="K9" s="390">
        <v>6221</v>
      </c>
      <c r="L9" s="385">
        <f>K9/K12</f>
        <v>0.26383646465074856</v>
      </c>
      <c r="M9" s="599">
        <v>5767</v>
      </c>
      <c r="N9" s="299">
        <f>M9/M12</f>
        <v>0.23774580533454259</v>
      </c>
      <c r="O9" s="390">
        <v>6293</v>
      </c>
      <c r="P9" s="385">
        <f>O9/O12</f>
        <v>0.26119619806582822</v>
      </c>
      <c r="Q9" s="599">
        <v>5839</v>
      </c>
      <c r="R9" s="299">
        <f>Q9/Q12</f>
        <v>0.24391160867204145</v>
      </c>
    </row>
    <row r="10" spans="1:18" x14ac:dyDescent="0.25">
      <c r="A10" s="1095" t="s">
        <v>20</v>
      </c>
      <c r="B10" s="1096"/>
      <c r="C10" s="391">
        <v>787</v>
      </c>
      <c r="D10" s="385">
        <f>C10/C12</f>
        <v>3.0853065704876902E-2</v>
      </c>
      <c r="E10" s="600">
        <v>954</v>
      </c>
      <c r="F10" s="299">
        <f>E10/E12</f>
        <v>3.6061236061236061E-2</v>
      </c>
      <c r="G10" s="391">
        <v>788</v>
      </c>
      <c r="H10" s="385">
        <f>G10/G12</f>
        <v>3.2114765456249743E-2</v>
      </c>
      <c r="I10" s="599">
        <v>1030</v>
      </c>
      <c r="J10" s="299">
        <f>I10/I12</f>
        <v>4.1554040424416024E-2</v>
      </c>
      <c r="K10" s="391">
        <v>950</v>
      </c>
      <c r="L10" s="385">
        <f>K10/K12</f>
        <v>4.0290088638195005E-2</v>
      </c>
      <c r="M10" s="599">
        <v>1030</v>
      </c>
      <c r="N10" s="299">
        <f>M10/M12</f>
        <v>4.2461969740693405E-2</v>
      </c>
      <c r="O10" s="391">
        <v>935</v>
      </c>
      <c r="P10" s="385">
        <f>O10/O12</f>
        <v>3.8807952517328687E-2</v>
      </c>
      <c r="Q10" s="599">
        <v>840</v>
      </c>
      <c r="R10" s="299">
        <f>Q10/Q12</f>
        <v>3.5089185011905256E-2</v>
      </c>
    </row>
    <row r="11" spans="1:18" ht="15.75" customHeight="1" thickBot="1" x14ac:dyDescent="0.3">
      <c r="A11" s="1097" t="s">
        <v>21</v>
      </c>
      <c r="B11" s="1098"/>
      <c r="C11" s="392">
        <v>129</v>
      </c>
      <c r="D11" s="387">
        <f>C11/C12</f>
        <v>5.0572369452720712E-3</v>
      </c>
      <c r="E11" s="601">
        <v>139</v>
      </c>
      <c r="F11" s="300">
        <f>E11/E12</f>
        <v>5.2542052542052546E-3</v>
      </c>
      <c r="G11" s="392">
        <v>167</v>
      </c>
      <c r="H11" s="387">
        <f>G11/G12</f>
        <v>6.8060480091290702E-3</v>
      </c>
      <c r="I11" s="601">
        <v>136</v>
      </c>
      <c r="J11" s="300">
        <f>I11/I12</f>
        <v>5.4867470851656108E-3</v>
      </c>
      <c r="K11" s="392">
        <v>113</v>
      </c>
      <c r="L11" s="387">
        <f>K11/K12</f>
        <v>4.7924000169642482E-3</v>
      </c>
      <c r="M11" s="601">
        <v>130</v>
      </c>
      <c r="N11" s="300">
        <f>M11/M12</f>
        <v>5.3592777342622751E-3</v>
      </c>
      <c r="O11" s="392">
        <v>121</v>
      </c>
      <c r="P11" s="387">
        <f>O11/O12</f>
        <v>5.0222056198895946E-3</v>
      </c>
      <c r="Q11" s="601">
        <v>141</v>
      </c>
      <c r="R11" s="300">
        <f>Q11/Q12</f>
        <v>5.8899703412840969E-3</v>
      </c>
    </row>
    <row r="12" spans="1:18" ht="16.5" thickTop="1" thickBot="1" x14ac:dyDescent="0.3">
      <c r="A12" s="1099" t="s">
        <v>22</v>
      </c>
      <c r="B12" s="1100"/>
      <c r="C12" s="393">
        <f>SUM(C8:C11)</f>
        <v>25508</v>
      </c>
      <c r="D12" s="389">
        <f>C12/C12</f>
        <v>1</v>
      </c>
      <c r="E12" s="602">
        <f>SUM(E8:E11)</f>
        <v>26455</v>
      </c>
      <c r="F12" s="598">
        <f>E12/E12</f>
        <v>1</v>
      </c>
      <c r="G12" s="393">
        <f>SUM(G8:G11)</f>
        <v>24537</v>
      </c>
      <c r="H12" s="389">
        <f>G12/G12</f>
        <v>1</v>
      </c>
      <c r="I12" s="602">
        <f>SUM(I8:I11)</f>
        <v>24787</v>
      </c>
      <c r="J12" s="598">
        <f>I12/I12</f>
        <v>1</v>
      </c>
      <c r="K12" s="393">
        <f>SUM(K8:K11)</f>
        <v>23579</v>
      </c>
      <c r="L12" s="389">
        <f>K12/K12</f>
        <v>1</v>
      </c>
      <c r="M12" s="602">
        <f>SUM(M8:M11)</f>
        <v>24257</v>
      </c>
      <c r="N12" s="598">
        <f>M12/M12</f>
        <v>1</v>
      </c>
      <c r="O12" s="393">
        <f>SUM(O8:O11)</f>
        <v>24093</v>
      </c>
      <c r="P12" s="389">
        <f>O12/O12</f>
        <v>1</v>
      </c>
      <c r="Q12" s="602">
        <f>SUM(Q8:Q11)</f>
        <v>23939</v>
      </c>
      <c r="R12" s="598">
        <f>Q12/Q12</f>
        <v>1</v>
      </c>
    </row>
    <row r="13" spans="1:18" ht="19.5" customHeight="1" thickBot="1" x14ac:dyDescent="0.3">
      <c r="A13" s="1084" t="s">
        <v>475</v>
      </c>
      <c r="B13" s="1085"/>
      <c r="C13" s="1085"/>
      <c r="D13" s="1085"/>
      <c r="E13" s="1085"/>
      <c r="F13" s="1085"/>
      <c r="G13" s="1085"/>
      <c r="H13" s="1085"/>
      <c r="I13" s="1085"/>
      <c r="J13" s="1085"/>
      <c r="K13" s="1085"/>
      <c r="L13" s="1085"/>
      <c r="M13" s="1085"/>
      <c r="N13" s="1085"/>
      <c r="O13" s="1085"/>
      <c r="P13" s="1085"/>
      <c r="Q13" s="1085"/>
      <c r="R13" s="1086"/>
    </row>
    <row r="14" spans="1:18" x14ac:dyDescent="0.25">
      <c r="A14" s="1105" t="s">
        <v>49</v>
      </c>
      <c r="B14" s="1106"/>
      <c r="C14" s="390">
        <v>4700</v>
      </c>
      <c r="D14" s="394">
        <f>C14/C18</f>
        <v>0.18425591971146307</v>
      </c>
      <c r="E14" s="599">
        <v>4962</v>
      </c>
      <c r="F14" s="603">
        <f>E14/E18</f>
        <v>0.18756378756378755</v>
      </c>
      <c r="G14" s="390">
        <v>5049</v>
      </c>
      <c r="H14" s="394">
        <f>G14/G18</f>
        <v>0.20577087663528548</v>
      </c>
      <c r="I14" s="599">
        <v>4990</v>
      </c>
      <c r="J14" s="603">
        <f>I14/I18</f>
        <v>0.20131520555129706</v>
      </c>
      <c r="K14" s="395">
        <v>4377</v>
      </c>
      <c r="L14" s="396">
        <f>K14/K18</f>
        <v>0.18563128207303109</v>
      </c>
      <c r="M14" s="607">
        <v>4457</v>
      </c>
      <c r="N14" s="608">
        <f>M14/M18</f>
        <v>0.18374077585851506</v>
      </c>
      <c r="O14" s="390">
        <v>4049</v>
      </c>
      <c r="P14" s="394">
        <f>O14/O18</f>
        <v>0.1680571120242394</v>
      </c>
      <c r="Q14" s="607">
        <v>4160</v>
      </c>
      <c r="R14" s="608">
        <f>Q14/Q18</f>
        <v>0.1737750114875308</v>
      </c>
    </row>
    <row r="15" spans="1:18" x14ac:dyDescent="0.25">
      <c r="A15" s="1107" t="s">
        <v>53</v>
      </c>
      <c r="B15" s="1108"/>
      <c r="C15" s="390">
        <v>4879</v>
      </c>
      <c r="D15" s="394">
        <f>C15/C18</f>
        <v>0.19127332601536773</v>
      </c>
      <c r="E15" s="599">
        <v>4817</v>
      </c>
      <c r="F15" s="603">
        <f>E15/E18</f>
        <v>0.18208278208278209</v>
      </c>
      <c r="G15" s="390">
        <v>6903</v>
      </c>
      <c r="H15" s="394">
        <f>G15/G18</f>
        <v>0.28133023597016749</v>
      </c>
      <c r="I15" s="599">
        <v>10347</v>
      </c>
      <c r="J15" s="603">
        <v>0.41799999999999998</v>
      </c>
      <c r="K15" s="397">
        <v>9494</v>
      </c>
      <c r="L15" s="394">
        <v>0.40200000000000002</v>
      </c>
      <c r="M15" s="609">
        <v>10123</v>
      </c>
      <c r="N15" s="603">
        <v>0.41799999999999998</v>
      </c>
      <c r="O15" s="390">
        <v>9749</v>
      </c>
      <c r="P15" s="394">
        <f>O15/O18</f>
        <v>0.40464035196945169</v>
      </c>
      <c r="Q15" s="609">
        <v>9152</v>
      </c>
      <c r="R15" s="603">
        <f>Q15/Q18</f>
        <v>0.38230502527256777</v>
      </c>
    </row>
    <row r="16" spans="1:18" x14ac:dyDescent="0.25">
      <c r="A16" s="1107" t="s">
        <v>50</v>
      </c>
      <c r="B16" s="1108"/>
      <c r="C16" s="390">
        <v>10582</v>
      </c>
      <c r="D16" s="394">
        <f>C16/C18</f>
        <v>0.41485024306100049</v>
      </c>
      <c r="E16" s="599">
        <v>10817</v>
      </c>
      <c r="F16" s="603">
        <f>E16/E18</f>
        <v>0.40888300888300888</v>
      </c>
      <c r="G16" s="390">
        <v>8982</v>
      </c>
      <c r="H16" s="394">
        <f>G16/G18</f>
        <v>0.36605942046704976</v>
      </c>
      <c r="I16" s="599">
        <v>8848</v>
      </c>
      <c r="J16" s="603">
        <f>I16/I18</f>
        <v>0.3569613103643039</v>
      </c>
      <c r="K16" s="397">
        <v>9449</v>
      </c>
      <c r="L16" s="394">
        <f>K16/K18</f>
        <v>0.40073794478137326</v>
      </c>
      <c r="M16" s="609">
        <v>9374</v>
      </c>
      <c r="N16" s="603">
        <f>M16/M18</f>
        <v>0.38644514985365047</v>
      </c>
      <c r="O16" s="390">
        <v>9986</v>
      </c>
      <c r="P16" s="394">
        <f>O16/O18</f>
        <v>0.4144772340513842</v>
      </c>
      <c r="Q16" s="609">
        <v>10252</v>
      </c>
      <c r="R16" s="603">
        <f>Q16/Q18</f>
        <v>0.42825514850244373</v>
      </c>
    </row>
    <row r="17" spans="1:18" ht="15.75" thickBot="1" x14ac:dyDescent="0.3">
      <c r="A17" s="1109" t="s">
        <v>54</v>
      </c>
      <c r="B17" s="1110"/>
      <c r="C17" s="398">
        <v>5347</v>
      </c>
      <c r="D17" s="399">
        <f>C17/C18</f>
        <v>0.20962051121216874</v>
      </c>
      <c r="E17" s="604">
        <v>5859</v>
      </c>
      <c r="F17" s="605">
        <f>E17/E18</f>
        <v>0.22147042147042148</v>
      </c>
      <c r="G17" s="398">
        <v>3603</v>
      </c>
      <c r="H17" s="399">
        <f>G17/G18</f>
        <v>0.14683946692749725</v>
      </c>
      <c r="I17" s="604">
        <v>602</v>
      </c>
      <c r="J17" s="605">
        <f>I17/I18</f>
        <v>2.4286924597571306E-2</v>
      </c>
      <c r="K17" s="400">
        <v>259</v>
      </c>
      <c r="L17" s="399">
        <f>K17/K18</f>
        <v>1.0984350481360533E-2</v>
      </c>
      <c r="M17" s="610">
        <v>303</v>
      </c>
      <c r="N17" s="605">
        <f>M17/M18</f>
        <v>1.2491239642165149E-2</v>
      </c>
      <c r="O17" s="398">
        <v>309</v>
      </c>
      <c r="P17" s="399">
        <f>O17/O18</f>
        <v>1.2825301954924666E-2</v>
      </c>
      <c r="Q17" s="610">
        <v>375</v>
      </c>
      <c r="R17" s="605">
        <f>Q17/Q18</f>
        <v>1.5664814737457705E-2</v>
      </c>
    </row>
    <row r="18" spans="1:18" ht="16.5" thickTop="1" thickBot="1" x14ac:dyDescent="0.3">
      <c r="A18" s="1111" t="s">
        <v>22</v>
      </c>
      <c r="B18" s="1112"/>
      <c r="C18" s="393">
        <f>SUM(C14:C17)</f>
        <v>25508</v>
      </c>
      <c r="D18" s="401">
        <f>C18/C18</f>
        <v>1</v>
      </c>
      <c r="E18" s="602">
        <f>SUM(E14:E17)</f>
        <v>26455</v>
      </c>
      <c r="F18" s="606">
        <f>E18/E18</f>
        <v>1</v>
      </c>
      <c r="G18" s="393">
        <f>SUM(G14:G17)</f>
        <v>24537</v>
      </c>
      <c r="H18" s="401">
        <f>G18/G18</f>
        <v>1</v>
      </c>
      <c r="I18" s="602">
        <f>SUM(I14:I17)</f>
        <v>24787</v>
      </c>
      <c r="J18" s="606">
        <f>I18/I18</f>
        <v>1</v>
      </c>
      <c r="K18" s="393">
        <f>SUM(K14:K17)</f>
        <v>23579</v>
      </c>
      <c r="L18" s="401">
        <f>K18/K18</f>
        <v>1</v>
      </c>
      <c r="M18" s="602">
        <f>SUM(M14:M17)</f>
        <v>24257</v>
      </c>
      <c r="N18" s="606">
        <f>M18/M18</f>
        <v>1</v>
      </c>
      <c r="O18" s="393">
        <f>SUM(O14:O17)</f>
        <v>24093</v>
      </c>
      <c r="P18" s="401">
        <f>O18/O18</f>
        <v>1</v>
      </c>
      <c r="Q18" s="602">
        <f>SUM(Q14:Q17)</f>
        <v>23939</v>
      </c>
      <c r="R18" s="606">
        <f>Q18/Q18</f>
        <v>1</v>
      </c>
    </row>
    <row r="19" spans="1:18" ht="14.25" customHeight="1" thickBot="1" x14ac:dyDescent="0.3">
      <c r="A19" s="218"/>
      <c r="B19" s="219"/>
      <c r="C19" s="220"/>
      <c r="D19" s="221"/>
      <c r="E19" s="220"/>
      <c r="F19" s="221"/>
      <c r="G19" s="220"/>
      <c r="H19" s="221"/>
      <c r="I19" s="220"/>
      <c r="J19" s="221"/>
      <c r="K19" s="220"/>
      <c r="L19" s="221"/>
      <c r="M19" s="220"/>
      <c r="N19" s="221"/>
      <c r="O19" s="220"/>
      <c r="P19" s="221"/>
      <c r="Q19" s="220"/>
      <c r="R19" s="222"/>
    </row>
    <row r="20" spans="1:18" ht="19.5" thickBot="1" x14ac:dyDescent="0.3">
      <c r="A20" s="1084" t="s">
        <v>476</v>
      </c>
      <c r="B20" s="1085"/>
      <c r="C20" s="1085"/>
      <c r="D20" s="1085"/>
      <c r="E20" s="1085"/>
      <c r="F20" s="1085"/>
      <c r="G20" s="1085"/>
      <c r="H20" s="1085"/>
      <c r="I20" s="1085"/>
      <c r="J20" s="1085"/>
      <c r="K20" s="1085"/>
      <c r="L20" s="1085"/>
      <c r="M20" s="1085"/>
      <c r="N20" s="1085"/>
      <c r="O20" s="1085"/>
      <c r="P20" s="1085"/>
      <c r="Q20" s="1085"/>
      <c r="R20" s="1086"/>
    </row>
    <row r="21" spans="1:18" ht="72" customHeight="1" x14ac:dyDescent="0.25">
      <c r="A21" s="613"/>
      <c r="B21" s="212" t="s">
        <v>32</v>
      </c>
      <c r="C21" s="164" t="s">
        <v>33</v>
      </c>
      <c r="D21" s="164" t="s">
        <v>34</v>
      </c>
      <c r="E21" s="164" t="s">
        <v>35</v>
      </c>
      <c r="F21" s="164" t="s">
        <v>36</v>
      </c>
      <c r="G21" s="164" t="s">
        <v>37</v>
      </c>
      <c r="H21" s="164" t="s">
        <v>38</v>
      </c>
      <c r="I21" s="164" t="s">
        <v>39</v>
      </c>
      <c r="J21" s="164" t="s">
        <v>40</v>
      </c>
      <c r="K21" s="164" t="s">
        <v>41</v>
      </c>
      <c r="L21" s="164" t="s">
        <v>42</v>
      </c>
      <c r="M21" s="164" t="s">
        <v>43</v>
      </c>
      <c r="N21" s="164" t="s">
        <v>44</v>
      </c>
      <c r="O21" s="164" t="s">
        <v>45</v>
      </c>
      <c r="P21" s="691" t="s">
        <v>46</v>
      </c>
      <c r="Q21" s="694" t="s">
        <v>47</v>
      </c>
      <c r="R21" s="164" t="s">
        <v>48</v>
      </c>
    </row>
    <row r="22" spans="1:18" x14ac:dyDescent="0.25">
      <c r="A22" s="996" t="s">
        <v>49</v>
      </c>
      <c r="B22" s="402">
        <v>0</v>
      </c>
      <c r="C22" s="402">
        <v>0</v>
      </c>
      <c r="D22" s="402">
        <v>0</v>
      </c>
      <c r="E22" s="402">
        <v>0</v>
      </c>
      <c r="F22" s="402">
        <v>0</v>
      </c>
      <c r="G22" s="402">
        <v>0</v>
      </c>
      <c r="H22" s="402">
        <v>0</v>
      </c>
      <c r="I22" s="402">
        <v>0</v>
      </c>
      <c r="J22" s="402">
        <v>0</v>
      </c>
      <c r="K22" s="402">
        <v>0</v>
      </c>
      <c r="L22" s="402">
        <v>0</v>
      </c>
      <c r="M22" s="402">
        <v>0</v>
      </c>
      <c r="N22" s="402">
        <v>0</v>
      </c>
      <c r="O22" s="402">
        <v>0</v>
      </c>
      <c r="P22" s="692">
        <v>0</v>
      </c>
      <c r="Q22" s="695">
        <v>0</v>
      </c>
      <c r="R22" s="19">
        <v>0</v>
      </c>
    </row>
    <row r="23" spans="1:18" x14ac:dyDescent="0.25">
      <c r="A23" s="997" t="s">
        <v>53</v>
      </c>
      <c r="B23" s="402">
        <v>0</v>
      </c>
      <c r="C23" s="402">
        <v>0</v>
      </c>
      <c r="D23" s="402">
        <v>0</v>
      </c>
      <c r="E23" s="402">
        <v>0</v>
      </c>
      <c r="F23" s="402">
        <v>0</v>
      </c>
      <c r="G23" s="402">
        <v>0</v>
      </c>
      <c r="H23" s="402">
        <v>0</v>
      </c>
      <c r="I23" s="402">
        <v>0</v>
      </c>
      <c r="J23" s="402">
        <v>0</v>
      </c>
      <c r="K23" s="402">
        <v>0</v>
      </c>
      <c r="L23" s="402">
        <v>0</v>
      </c>
      <c r="M23" s="402">
        <v>0</v>
      </c>
      <c r="N23" s="402">
        <v>0</v>
      </c>
      <c r="O23" s="402">
        <v>0</v>
      </c>
      <c r="P23" s="692">
        <v>0</v>
      </c>
      <c r="Q23" s="695">
        <v>0</v>
      </c>
      <c r="R23" s="19">
        <v>0</v>
      </c>
    </row>
    <row r="24" spans="1:18" x14ac:dyDescent="0.25">
      <c r="A24" s="997" t="s">
        <v>50</v>
      </c>
      <c r="B24" s="402">
        <v>0</v>
      </c>
      <c r="C24" s="402">
        <v>0</v>
      </c>
      <c r="D24" s="402">
        <v>0</v>
      </c>
      <c r="E24" s="402">
        <v>0</v>
      </c>
      <c r="F24" s="402">
        <v>0</v>
      </c>
      <c r="G24" s="402">
        <v>0</v>
      </c>
      <c r="H24" s="402">
        <v>0</v>
      </c>
      <c r="I24" s="402">
        <v>0</v>
      </c>
      <c r="J24" s="402">
        <v>0</v>
      </c>
      <c r="K24" s="402">
        <v>0</v>
      </c>
      <c r="L24" s="402">
        <v>0</v>
      </c>
      <c r="M24" s="402">
        <v>0</v>
      </c>
      <c r="N24" s="402">
        <v>0</v>
      </c>
      <c r="O24" s="402">
        <v>0</v>
      </c>
      <c r="P24" s="692">
        <v>0</v>
      </c>
      <c r="Q24" s="695">
        <v>0</v>
      </c>
      <c r="R24" s="19">
        <v>0</v>
      </c>
    </row>
    <row r="25" spans="1:18" ht="15.75" thickBot="1" x14ac:dyDescent="0.3">
      <c r="A25" s="998" t="s">
        <v>54</v>
      </c>
      <c r="B25" s="403">
        <v>0</v>
      </c>
      <c r="C25" s="403">
        <v>0</v>
      </c>
      <c r="D25" s="403">
        <v>0</v>
      </c>
      <c r="E25" s="403">
        <v>0</v>
      </c>
      <c r="F25" s="403">
        <v>0</v>
      </c>
      <c r="G25" s="403">
        <v>0</v>
      </c>
      <c r="H25" s="403">
        <v>0</v>
      </c>
      <c r="I25" s="403">
        <v>0</v>
      </c>
      <c r="J25" s="403">
        <v>0</v>
      </c>
      <c r="K25" s="403">
        <v>0</v>
      </c>
      <c r="L25" s="403">
        <v>0</v>
      </c>
      <c r="M25" s="403">
        <v>0</v>
      </c>
      <c r="N25" s="403">
        <v>0</v>
      </c>
      <c r="O25" s="403">
        <v>0</v>
      </c>
      <c r="P25" s="693">
        <v>0</v>
      </c>
      <c r="Q25" s="696">
        <v>0</v>
      </c>
      <c r="R25" s="78">
        <v>0</v>
      </c>
    </row>
    <row r="26" spans="1:18" ht="15.75" thickTop="1" x14ac:dyDescent="0.25">
      <c r="A26" s="996" t="s">
        <v>31</v>
      </c>
      <c r="B26" s="79">
        <v>0</v>
      </c>
      <c r="C26" s="79">
        <v>0</v>
      </c>
      <c r="D26" s="79">
        <v>0</v>
      </c>
      <c r="E26" s="79">
        <v>0</v>
      </c>
      <c r="F26" s="79">
        <v>0</v>
      </c>
      <c r="G26" s="79">
        <v>0</v>
      </c>
      <c r="H26" s="79">
        <v>0</v>
      </c>
      <c r="I26" s="79">
        <v>0</v>
      </c>
      <c r="J26" s="79">
        <v>0</v>
      </c>
      <c r="K26" s="79">
        <v>0</v>
      </c>
      <c r="L26" s="79">
        <v>0</v>
      </c>
      <c r="M26" s="79">
        <v>0</v>
      </c>
      <c r="N26" s="79">
        <v>0</v>
      </c>
      <c r="O26" s="79">
        <v>0</v>
      </c>
      <c r="P26" s="79">
        <v>0</v>
      </c>
      <c r="Q26" s="79">
        <v>0</v>
      </c>
      <c r="R26" s="80">
        <v>0</v>
      </c>
    </row>
    <row r="27" spans="1:18" x14ac:dyDescent="0.25">
      <c r="A27" s="997" t="s">
        <v>139</v>
      </c>
      <c r="B27" s="19">
        <v>0</v>
      </c>
      <c r="C27" s="19">
        <v>0</v>
      </c>
      <c r="D27" s="19">
        <v>0</v>
      </c>
      <c r="E27" s="19">
        <v>0</v>
      </c>
      <c r="F27" s="19">
        <v>0</v>
      </c>
      <c r="G27" s="19">
        <v>0</v>
      </c>
      <c r="H27" s="19">
        <v>0</v>
      </c>
      <c r="I27" s="19">
        <v>0</v>
      </c>
      <c r="J27" s="19">
        <v>0</v>
      </c>
      <c r="K27" s="19">
        <v>0</v>
      </c>
      <c r="L27" s="19">
        <v>0</v>
      </c>
      <c r="M27" s="19">
        <v>0</v>
      </c>
      <c r="N27" s="19">
        <v>0</v>
      </c>
      <c r="O27" s="19">
        <v>0</v>
      </c>
      <c r="P27" s="19">
        <v>0</v>
      </c>
      <c r="Q27" s="19">
        <v>0</v>
      </c>
      <c r="R27" s="211"/>
    </row>
    <row r="28" spans="1:18" x14ac:dyDescent="0.25">
      <c r="A28" s="20"/>
      <c r="B28" s="20"/>
      <c r="C28" s="20"/>
      <c r="D28" s="20"/>
      <c r="E28" s="20"/>
      <c r="F28" s="20"/>
      <c r="G28" s="20"/>
      <c r="H28" s="20"/>
      <c r="I28" s="20"/>
      <c r="J28" s="20"/>
      <c r="K28" s="20"/>
      <c r="L28" s="20"/>
      <c r="M28" s="20"/>
      <c r="N28" s="20"/>
      <c r="O28" s="20"/>
      <c r="P28" s="20"/>
      <c r="Q28" s="20"/>
      <c r="R28" s="20"/>
    </row>
    <row r="29" spans="1:18" x14ac:dyDescent="0.25">
      <c r="A29" s="20"/>
      <c r="B29" s="20"/>
      <c r="C29" s="20"/>
      <c r="D29" s="20"/>
      <c r="E29" s="20"/>
      <c r="F29" s="20"/>
      <c r="G29" s="20"/>
      <c r="H29" s="20"/>
      <c r="I29" s="20"/>
      <c r="J29" s="20"/>
      <c r="K29" s="20"/>
      <c r="L29" s="20"/>
      <c r="M29" s="20"/>
      <c r="N29" s="20"/>
      <c r="O29" s="20"/>
      <c r="P29" s="20"/>
      <c r="Q29" s="20"/>
      <c r="R29" s="20"/>
    </row>
    <row r="30" spans="1:18" x14ac:dyDescent="0.25">
      <c r="A30" s="20"/>
      <c r="B30" s="20"/>
      <c r="C30" s="20"/>
      <c r="D30" s="20"/>
      <c r="E30" s="20"/>
      <c r="F30" s="20"/>
      <c r="G30" s="20"/>
      <c r="H30" s="20"/>
      <c r="I30" s="20"/>
      <c r="J30" s="20"/>
      <c r="K30" s="20"/>
      <c r="L30" s="20"/>
      <c r="M30" s="20"/>
      <c r="N30" s="20"/>
      <c r="O30" s="20"/>
      <c r="P30" s="20"/>
      <c r="Q30" s="20"/>
      <c r="R30" s="20"/>
    </row>
    <row r="31" spans="1:18" x14ac:dyDescent="0.25">
      <c r="A31" s="20"/>
      <c r="B31" s="20"/>
      <c r="C31" s="20"/>
      <c r="D31" s="20"/>
      <c r="E31" s="20"/>
      <c r="F31" s="20"/>
      <c r="G31" s="20"/>
      <c r="H31" s="20"/>
      <c r="I31" s="20"/>
      <c r="J31" s="20"/>
      <c r="K31" s="20"/>
      <c r="L31" s="20"/>
      <c r="M31" s="20"/>
      <c r="N31" s="20"/>
      <c r="O31" s="20"/>
      <c r="P31" s="20"/>
      <c r="Q31" s="20"/>
      <c r="R31" s="20"/>
    </row>
    <row r="32" spans="1:18" x14ac:dyDescent="0.25">
      <c r="A32" s="20"/>
      <c r="B32" s="20"/>
      <c r="C32" s="20"/>
      <c r="D32" s="20"/>
      <c r="E32" s="20"/>
      <c r="F32" s="20"/>
      <c r="G32" s="20"/>
      <c r="H32" s="20"/>
      <c r="I32" s="20"/>
      <c r="J32" s="20"/>
      <c r="K32" s="20"/>
      <c r="L32" s="20"/>
      <c r="M32" s="20"/>
      <c r="N32" s="20"/>
      <c r="O32" s="20"/>
      <c r="P32" s="20"/>
      <c r="Q32" s="20"/>
      <c r="R32" s="20"/>
    </row>
    <row r="33" spans="1:18" x14ac:dyDescent="0.25">
      <c r="A33" s="20"/>
      <c r="B33" s="20"/>
      <c r="C33" s="20"/>
      <c r="D33" s="20"/>
      <c r="E33" s="20"/>
      <c r="F33" s="20"/>
      <c r="G33" s="20"/>
      <c r="H33" s="20"/>
      <c r="I33" s="20"/>
      <c r="J33" s="20"/>
      <c r="K33" s="20"/>
      <c r="L33" s="20"/>
      <c r="M33" s="20"/>
      <c r="N33" s="20"/>
      <c r="O33" s="20"/>
      <c r="P33" s="20"/>
      <c r="Q33" s="20"/>
      <c r="R33" s="20"/>
    </row>
    <row r="34" spans="1:18" x14ac:dyDescent="0.25">
      <c r="A34" s="20"/>
      <c r="B34" s="20"/>
      <c r="C34" s="20"/>
      <c r="D34" s="20"/>
      <c r="E34" s="20"/>
      <c r="F34" s="20"/>
      <c r="G34" s="20"/>
      <c r="H34" s="20"/>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ht="21.75" hidden="1" thickBot="1" x14ac:dyDescent="0.3">
      <c r="A36" s="1081" t="s">
        <v>17</v>
      </c>
      <c r="B36" s="1082"/>
      <c r="C36" s="1082"/>
      <c r="D36" s="1082"/>
      <c r="E36" s="1082"/>
      <c r="F36" s="1082"/>
      <c r="G36" s="1082"/>
      <c r="H36" s="1082"/>
      <c r="I36" s="1082"/>
      <c r="J36" s="1082"/>
      <c r="K36" s="1082"/>
      <c r="L36" s="1082"/>
      <c r="M36" s="1082"/>
      <c r="N36" s="1082"/>
      <c r="O36" s="1082"/>
      <c r="P36" s="1082"/>
      <c r="Q36" s="1082"/>
      <c r="R36" s="1083"/>
    </row>
    <row r="37" spans="1:18" ht="19.5" hidden="1" thickBot="1" x14ac:dyDescent="0.3">
      <c r="A37" s="1084" t="s">
        <v>473</v>
      </c>
      <c r="B37" s="1085"/>
      <c r="C37" s="1085"/>
      <c r="D37" s="1085"/>
      <c r="E37" s="1085"/>
      <c r="F37" s="1085"/>
      <c r="G37" s="1085"/>
      <c r="H37" s="1085"/>
      <c r="I37" s="1085"/>
      <c r="J37" s="1085"/>
      <c r="K37" s="1085"/>
      <c r="L37" s="1085"/>
      <c r="M37" s="1085"/>
      <c r="N37" s="1085"/>
      <c r="O37" s="1085"/>
      <c r="P37" s="1085"/>
      <c r="Q37" s="1085"/>
      <c r="R37" s="1086"/>
    </row>
    <row r="38" spans="1:18" ht="36" hidden="1" customHeight="1" thickBot="1" x14ac:dyDescent="0.3">
      <c r="A38" s="1087"/>
      <c r="B38" s="1088"/>
      <c r="C38" s="1101" t="s">
        <v>23</v>
      </c>
      <c r="D38" s="1102"/>
      <c r="E38" s="1101" t="s">
        <v>24</v>
      </c>
      <c r="F38" s="1102"/>
      <c r="G38" s="1101" t="s">
        <v>25</v>
      </c>
      <c r="H38" s="1102"/>
      <c r="I38" s="1101" t="s">
        <v>26</v>
      </c>
      <c r="J38" s="1102"/>
      <c r="K38" s="1103" t="s">
        <v>27</v>
      </c>
      <c r="L38" s="1104"/>
      <c r="M38" s="1103" t="s">
        <v>28</v>
      </c>
      <c r="N38" s="1104"/>
      <c r="O38" s="1103" t="s">
        <v>283</v>
      </c>
      <c r="P38" s="1104"/>
      <c r="Q38" s="1103" t="s">
        <v>284</v>
      </c>
      <c r="R38" s="1104"/>
    </row>
    <row r="39" spans="1:18" ht="15" hidden="1" customHeight="1" x14ac:dyDescent="0.25">
      <c r="A39" s="1089" t="s">
        <v>30</v>
      </c>
      <c r="B39" s="1090"/>
      <c r="C39" s="886">
        <f>C41-C40</f>
        <v>25182</v>
      </c>
      <c r="D39" s="385" t="e">
        <f>C39/#REF!</f>
        <v>#REF!</v>
      </c>
      <c r="E39" s="595">
        <f>E41-E40</f>
        <v>26022</v>
      </c>
      <c r="F39" s="299">
        <f>E39/$C$6</f>
        <v>0.98363258363258366</v>
      </c>
      <c r="G39" s="886">
        <f>G41-G40</f>
        <v>24193</v>
      </c>
      <c r="H39" s="385">
        <f>G39/$E$6</f>
        <v>0.98598035619676405</v>
      </c>
      <c r="I39" s="595">
        <f>I41-I40</f>
        <v>24403</v>
      </c>
      <c r="J39" s="299">
        <f>I39/$G$6</f>
        <v>0.98450800823012063</v>
      </c>
      <c r="K39" s="886">
        <f>K41-K40</f>
        <v>23226</v>
      </c>
      <c r="L39" s="385">
        <f>K39/$I$6</f>
        <v>0.98502905127443907</v>
      </c>
      <c r="M39" s="595">
        <f>M41-M40</f>
        <v>23904</v>
      </c>
      <c r="N39" s="299">
        <f>M39/$K$6</f>
        <v>0.98544749969081091</v>
      </c>
      <c r="O39" s="886">
        <f>O41-O40</f>
        <v>23899</v>
      </c>
      <c r="P39" s="385">
        <f>O39/$M$6</f>
        <v>0.99116622428666223</v>
      </c>
      <c r="Q39" s="595">
        <v>23354</v>
      </c>
      <c r="R39" s="299">
        <f>Q39/$O$6</f>
        <v>0.9823749631935389</v>
      </c>
    </row>
    <row r="40" spans="1:18" ht="15.75" hidden="1" customHeight="1" thickBot="1" x14ac:dyDescent="0.3">
      <c r="A40" s="1091" t="s">
        <v>245</v>
      </c>
      <c r="B40" s="1092"/>
      <c r="C40" s="386">
        <v>326</v>
      </c>
      <c r="D40" s="387" t="e">
        <f>C40/#REF!</f>
        <v>#REF!</v>
      </c>
      <c r="E40" s="596">
        <v>433</v>
      </c>
      <c r="F40" s="300">
        <f>E40/$C$6</f>
        <v>1.6367416367416367E-2</v>
      </c>
      <c r="G40" s="386">
        <v>344</v>
      </c>
      <c r="H40" s="387">
        <f>G40/$E$6</f>
        <v>1.4019643803235929E-2</v>
      </c>
      <c r="I40" s="596">
        <v>384</v>
      </c>
      <c r="J40" s="300">
        <f>I40/$G$6</f>
        <v>1.5491991769879372E-2</v>
      </c>
      <c r="K40" s="386">
        <v>353</v>
      </c>
      <c r="L40" s="387">
        <f>K40/$I$6</f>
        <v>1.497094872556088E-2</v>
      </c>
      <c r="M40" s="596">
        <v>353</v>
      </c>
      <c r="N40" s="300">
        <f>M40/$K$6</f>
        <v>1.4552500309189101E-2</v>
      </c>
      <c r="O40" s="386">
        <v>213</v>
      </c>
      <c r="P40" s="387">
        <f>O40/$M$6</f>
        <v>8.8337757133377572E-3</v>
      </c>
      <c r="Q40" s="596">
        <v>419</v>
      </c>
      <c r="R40" s="300">
        <f>Q40/$O$6</f>
        <v>1.762503680646111E-2</v>
      </c>
    </row>
    <row r="41" spans="1:18" ht="16.5" hidden="1" thickTop="1" thickBot="1" x14ac:dyDescent="0.3">
      <c r="A41" s="1093" t="s">
        <v>29</v>
      </c>
      <c r="B41" s="1094"/>
      <c r="C41" s="388">
        <v>25508</v>
      </c>
      <c r="D41" s="389" t="e">
        <f>C41/#REF!</f>
        <v>#REF!</v>
      </c>
      <c r="E41" s="597">
        <v>26455</v>
      </c>
      <c r="F41" s="598">
        <f>E41/$C$6</f>
        <v>1</v>
      </c>
      <c r="G41" s="388">
        <v>24537</v>
      </c>
      <c r="H41" s="389">
        <f>G41/$E$6</f>
        <v>1</v>
      </c>
      <c r="I41" s="597">
        <v>24787</v>
      </c>
      <c r="J41" s="598">
        <f>I41/$G$6</f>
        <v>1</v>
      </c>
      <c r="K41" s="388">
        <v>23579</v>
      </c>
      <c r="L41" s="389">
        <f>K41/$I$6</f>
        <v>1</v>
      </c>
      <c r="M41" s="597">
        <v>24257</v>
      </c>
      <c r="N41" s="598">
        <f>M41/$K$6</f>
        <v>1</v>
      </c>
      <c r="O41" s="388">
        <v>24112</v>
      </c>
      <c r="P41" s="389">
        <f>O41/$M$6</f>
        <v>1</v>
      </c>
      <c r="Q41" s="597">
        <f>SUM(Q39:Q40)</f>
        <v>23773</v>
      </c>
      <c r="R41" s="598">
        <f>Q41/$O$6</f>
        <v>1</v>
      </c>
    </row>
    <row r="42" spans="1:18" ht="19.5" hidden="1" customHeight="1" thickBot="1" x14ac:dyDescent="0.3">
      <c r="A42" s="1084" t="s">
        <v>474</v>
      </c>
      <c r="B42" s="1085"/>
      <c r="C42" s="1085"/>
      <c r="D42" s="1085"/>
      <c r="E42" s="1085"/>
      <c r="F42" s="1085"/>
      <c r="G42" s="1085"/>
      <c r="H42" s="1085"/>
      <c r="I42" s="1085"/>
      <c r="J42" s="1085"/>
      <c r="K42" s="1085"/>
      <c r="L42" s="1085"/>
      <c r="M42" s="1085"/>
      <c r="N42" s="1085"/>
      <c r="O42" s="1085"/>
      <c r="P42" s="1085"/>
      <c r="Q42" s="1085"/>
      <c r="R42" s="1086"/>
    </row>
    <row r="43" spans="1:18" hidden="1" x14ac:dyDescent="0.25">
      <c r="A43" s="1095" t="s">
        <v>18</v>
      </c>
      <c r="B43" s="1096"/>
      <c r="C43" s="390">
        <v>18338</v>
      </c>
      <c r="D43" s="385">
        <f>C43/$C$12</f>
        <v>0.7189117139720872</v>
      </c>
      <c r="E43" s="599">
        <v>19276</v>
      </c>
      <c r="F43" s="299">
        <f>E43/$E$12</f>
        <v>0.72863352863352859</v>
      </c>
      <c r="G43" s="390">
        <v>17493</v>
      </c>
      <c r="H43" s="385">
        <f>G43/$G$12</f>
        <v>0.71292334026164572</v>
      </c>
      <c r="I43" s="599">
        <v>17415</v>
      </c>
      <c r="J43" s="299">
        <f>I43/$I$12</f>
        <v>0.70258603300116995</v>
      </c>
      <c r="K43" s="390">
        <v>16295</v>
      </c>
      <c r="L43" s="385">
        <f>K43/$K$12</f>
        <v>0.6910810466940922</v>
      </c>
      <c r="M43" s="599">
        <v>17330</v>
      </c>
      <c r="N43" s="299">
        <v>0.71499999999999997</v>
      </c>
      <c r="O43" s="390">
        <v>16744</v>
      </c>
      <c r="P43" s="385">
        <f>O43/$O$12</f>
        <v>0.69497364379695348</v>
      </c>
      <c r="Q43" s="599">
        <v>16886</v>
      </c>
      <c r="R43" s="299">
        <v>0.71099999999999997</v>
      </c>
    </row>
    <row r="44" spans="1:18" hidden="1" x14ac:dyDescent="0.25">
      <c r="A44" s="1095" t="s">
        <v>19</v>
      </c>
      <c r="B44" s="1096"/>
      <c r="C44" s="390">
        <v>6254</v>
      </c>
      <c r="D44" s="385">
        <f>C44/$C$12</f>
        <v>0.24517798337776384</v>
      </c>
      <c r="E44" s="599">
        <v>6086</v>
      </c>
      <c r="F44" s="299">
        <f>E44/$E$12</f>
        <v>0.23005103005103006</v>
      </c>
      <c r="G44" s="390">
        <v>6089</v>
      </c>
      <c r="H44" s="385">
        <f>G44/$G$12</f>
        <v>0.24815584627297552</v>
      </c>
      <c r="I44" s="599">
        <v>6206</v>
      </c>
      <c r="J44" s="299">
        <f>I44/$I$12</f>
        <v>0.25037317948924842</v>
      </c>
      <c r="K44" s="390">
        <v>6221</v>
      </c>
      <c r="L44" s="385">
        <f>K44/$K$12</f>
        <v>0.26383646465074856</v>
      </c>
      <c r="M44" s="599">
        <v>5767</v>
      </c>
      <c r="N44" s="299">
        <f>M44/$M$12</f>
        <v>0.23774580533454259</v>
      </c>
      <c r="O44" s="390">
        <v>6293</v>
      </c>
      <c r="P44" s="385">
        <f>O44/$O$12</f>
        <v>0.26119619806582822</v>
      </c>
      <c r="Q44" s="599">
        <v>5902</v>
      </c>
      <c r="R44" s="299">
        <f>Q44/$Q$12</f>
        <v>0.24654329754793433</v>
      </c>
    </row>
    <row r="45" spans="1:18" hidden="1" x14ac:dyDescent="0.25">
      <c r="A45" s="1095" t="s">
        <v>20</v>
      </c>
      <c r="B45" s="1096"/>
      <c r="C45" s="391">
        <v>787</v>
      </c>
      <c r="D45" s="385">
        <f>C45/$C$12</f>
        <v>3.0853065704876902E-2</v>
      </c>
      <c r="E45" s="600">
        <v>954</v>
      </c>
      <c r="F45" s="299">
        <f>E45/$E$12</f>
        <v>3.6061236061236061E-2</v>
      </c>
      <c r="G45" s="391">
        <v>788</v>
      </c>
      <c r="H45" s="385">
        <f>G45/$G$12</f>
        <v>3.2114765456249743E-2</v>
      </c>
      <c r="I45" s="599">
        <v>1030</v>
      </c>
      <c r="J45" s="299">
        <f>I45/$I$12</f>
        <v>4.1554040424416024E-2</v>
      </c>
      <c r="K45" s="391">
        <v>950</v>
      </c>
      <c r="L45" s="385">
        <f>K45/$K$12</f>
        <v>4.0290088638195005E-2</v>
      </c>
      <c r="M45" s="599">
        <v>1030</v>
      </c>
      <c r="N45" s="299">
        <f>M45/$M$12</f>
        <v>4.2461969740693405E-2</v>
      </c>
      <c r="O45" s="391">
        <v>935</v>
      </c>
      <c r="P45" s="385">
        <f>O45/$O$12</f>
        <v>3.8807952517328687E-2</v>
      </c>
      <c r="Q45" s="600">
        <v>864</v>
      </c>
      <c r="R45" s="299">
        <f>Q45/$Q$12</f>
        <v>3.609173315510255E-2</v>
      </c>
    </row>
    <row r="46" spans="1:18" ht="15.75" hidden="1" customHeight="1" thickBot="1" x14ac:dyDescent="0.3">
      <c r="A46" s="1097" t="s">
        <v>21</v>
      </c>
      <c r="B46" s="1098"/>
      <c r="C46" s="392">
        <v>129</v>
      </c>
      <c r="D46" s="387">
        <f>C46/$C$12</f>
        <v>5.0572369452720712E-3</v>
      </c>
      <c r="E46" s="601">
        <v>139</v>
      </c>
      <c r="F46" s="300">
        <f>E46/$E$12</f>
        <v>5.2542052542052546E-3</v>
      </c>
      <c r="G46" s="392">
        <v>167</v>
      </c>
      <c r="H46" s="387">
        <f>G46/$G$12</f>
        <v>6.8060480091290702E-3</v>
      </c>
      <c r="I46" s="601">
        <v>136</v>
      </c>
      <c r="J46" s="300">
        <f>I46/$I$12</f>
        <v>5.4867470851656108E-3</v>
      </c>
      <c r="K46" s="392">
        <v>113</v>
      </c>
      <c r="L46" s="387">
        <f>K46/$K$12</f>
        <v>4.7924000169642482E-3</v>
      </c>
      <c r="M46" s="601">
        <v>130</v>
      </c>
      <c r="N46" s="300">
        <f>M46/$M$12</f>
        <v>5.3592777342622751E-3</v>
      </c>
      <c r="O46" s="392">
        <v>121</v>
      </c>
      <c r="P46" s="387">
        <f>O46/$O$12</f>
        <v>5.0222056198895946E-3</v>
      </c>
      <c r="Q46" s="601">
        <v>121</v>
      </c>
      <c r="R46" s="300">
        <f>Q46/$Q$12</f>
        <v>5.0545135552863526E-3</v>
      </c>
    </row>
    <row r="47" spans="1:18" ht="16.5" hidden="1" thickTop="1" thickBot="1" x14ac:dyDescent="0.3">
      <c r="A47" s="1099" t="s">
        <v>22</v>
      </c>
      <c r="B47" s="1100"/>
      <c r="C47" s="393">
        <f>SUM(C43:C46)</f>
        <v>25508</v>
      </c>
      <c r="D47" s="389">
        <f>C47/$C$12</f>
        <v>1</v>
      </c>
      <c r="E47" s="602">
        <f>SUM(E43:E46)</f>
        <v>26455</v>
      </c>
      <c r="F47" s="598">
        <f>E47/$E$12</f>
        <v>1</v>
      </c>
      <c r="G47" s="393">
        <f>SUM(G43:G46)</f>
        <v>24537</v>
      </c>
      <c r="H47" s="389">
        <f>G47/$G$12</f>
        <v>1</v>
      </c>
      <c r="I47" s="602">
        <f>SUM(I43:I46)</f>
        <v>24787</v>
      </c>
      <c r="J47" s="598">
        <f>I47/$I$12</f>
        <v>1</v>
      </c>
      <c r="K47" s="393">
        <f>SUM(K43:K46)</f>
        <v>23579</v>
      </c>
      <c r="L47" s="389">
        <f>K47/$K$12</f>
        <v>1</v>
      </c>
      <c r="M47" s="602">
        <f>SUM(M43:M46)</f>
        <v>24257</v>
      </c>
      <c r="N47" s="598">
        <f>M47/$M$12</f>
        <v>1</v>
      </c>
      <c r="O47" s="393">
        <f>SUM(O43:O46)</f>
        <v>24093</v>
      </c>
      <c r="P47" s="389">
        <f>O47/$O$12</f>
        <v>1</v>
      </c>
      <c r="Q47" s="602">
        <f>SUM(Q43:Q46)</f>
        <v>23773</v>
      </c>
      <c r="R47" s="598">
        <f>Q47/$Q$12</f>
        <v>0.99306570867621868</v>
      </c>
    </row>
    <row r="48" spans="1:18" ht="19.5" hidden="1" customHeight="1" thickBot="1" x14ac:dyDescent="0.3">
      <c r="A48" s="1084" t="s">
        <v>475</v>
      </c>
      <c r="B48" s="1085"/>
      <c r="C48" s="1085"/>
      <c r="D48" s="1085"/>
      <c r="E48" s="1085"/>
      <c r="F48" s="1085"/>
      <c r="G48" s="1085"/>
      <c r="H48" s="1085"/>
      <c r="I48" s="1085"/>
      <c r="J48" s="1085"/>
      <c r="K48" s="1085"/>
      <c r="L48" s="1085"/>
      <c r="M48" s="1085"/>
      <c r="N48" s="1085"/>
      <c r="O48" s="1085"/>
      <c r="P48" s="1085"/>
      <c r="Q48" s="1085"/>
      <c r="R48" s="1086"/>
    </row>
    <row r="49" spans="1:18" hidden="1" x14ac:dyDescent="0.25">
      <c r="A49" s="1113" t="s">
        <v>49</v>
      </c>
      <c r="B49" s="1114"/>
      <c r="C49" s="390">
        <v>4700</v>
      </c>
      <c r="D49" s="394">
        <f>C49/$C$18</f>
        <v>0.18425591971146307</v>
      </c>
      <c r="E49" s="599">
        <v>4962</v>
      </c>
      <c r="F49" s="603">
        <f>E49/$E$18</f>
        <v>0.18756378756378755</v>
      </c>
      <c r="G49" s="390">
        <v>5049</v>
      </c>
      <c r="H49" s="394">
        <f>G49/$G$18</f>
        <v>0.20577087663528548</v>
      </c>
      <c r="I49" s="599">
        <v>4990</v>
      </c>
      <c r="J49" s="603">
        <f>I49/$I$18</f>
        <v>0.20131520555129706</v>
      </c>
      <c r="K49" s="395">
        <v>4377</v>
      </c>
      <c r="L49" s="396">
        <f>K49/$K$18</f>
        <v>0.18563128207303109</v>
      </c>
      <c r="M49" s="607">
        <v>4457</v>
      </c>
      <c r="N49" s="608">
        <f>M49/$M$18</f>
        <v>0.18374077585851506</v>
      </c>
      <c r="O49" s="390">
        <v>4049</v>
      </c>
      <c r="P49" s="394">
        <f>O49/$O$18</f>
        <v>0.1680571120242394</v>
      </c>
      <c r="Q49" s="599">
        <v>3901</v>
      </c>
      <c r="R49" s="603">
        <f>Q49/$Q$18</f>
        <v>0.16295584610886002</v>
      </c>
    </row>
    <row r="50" spans="1:18" hidden="1" x14ac:dyDescent="0.25">
      <c r="A50" s="1115" t="s">
        <v>53</v>
      </c>
      <c r="B50" s="1116"/>
      <c r="C50" s="390">
        <v>4879</v>
      </c>
      <c r="D50" s="394">
        <f>C50/$C$18</f>
        <v>0.19127332601536773</v>
      </c>
      <c r="E50" s="599">
        <v>4817</v>
      </c>
      <c r="F50" s="603">
        <f>E50/$E$18</f>
        <v>0.18208278208278209</v>
      </c>
      <c r="G50" s="390">
        <v>6903</v>
      </c>
      <c r="H50" s="394">
        <f>G50/$G$18</f>
        <v>0.28133023597016749</v>
      </c>
      <c r="I50" s="599">
        <v>10347</v>
      </c>
      <c r="J50" s="603">
        <v>0.41799999999999998</v>
      </c>
      <c r="K50" s="397">
        <v>9494</v>
      </c>
      <c r="L50" s="394">
        <v>0.40200000000000002</v>
      </c>
      <c r="M50" s="609">
        <v>10123</v>
      </c>
      <c r="N50" s="603">
        <v>0.41799999999999998</v>
      </c>
      <c r="O50" s="390">
        <v>9749</v>
      </c>
      <c r="P50" s="394">
        <f>O50/$O$18</f>
        <v>0.40464035196945169</v>
      </c>
      <c r="Q50" s="599">
        <v>9689</v>
      </c>
      <c r="R50" s="603">
        <f>Q50/$Q$18</f>
        <v>0.4047370399766072</v>
      </c>
    </row>
    <row r="51" spans="1:18" hidden="1" x14ac:dyDescent="0.25">
      <c r="A51" s="1115" t="s">
        <v>50</v>
      </c>
      <c r="B51" s="1116"/>
      <c r="C51" s="390">
        <v>10582</v>
      </c>
      <c r="D51" s="394">
        <f>C51/$C$18</f>
        <v>0.41485024306100049</v>
      </c>
      <c r="E51" s="599">
        <v>10817</v>
      </c>
      <c r="F51" s="603">
        <f>E51/$E$18</f>
        <v>0.40888300888300888</v>
      </c>
      <c r="G51" s="390">
        <v>8982</v>
      </c>
      <c r="H51" s="394">
        <f>G51/$G$18</f>
        <v>0.36605942046704976</v>
      </c>
      <c r="I51" s="599">
        <v>8848</v>
      </c>
      <c r="J51" s="603">
        <f>I51/$I$18</f>
        <v>0.3569613103643039</v>
      </c>
      <c r="K51" s="397">
        <v>9449</v>
      </c>
      <c r="L51" s="394">
        <f>K51/$K$18</f>
        <v>0.40073794478137326</v>
      </c>
      <c r="M51" s="609">
        <v>9374</v>
      </c>
      <c r="N51" s="603">
        <f>M51/$M$18</f>
        <v>0.38644514985365047</v>
      </c>
      <c r="O51" s="390">
        <v>9986</v>
      </c>
      <c r="P51" s="394">
        <f>O51/$O$18</f>
        <v>0.4144772340513842</v>
      </c>
      <c r="Q51" s="599">
        <v>9844</v>
      </c>
      <c r="R51" s="603">
        <f>Q51/$Q$18</f>
        <v>0.4112118300680897</v>
      </c>
    </row>
    <row r="52" spans="1:18" ht="15.75" hidden="1" thickBot="1" x14ac:dyDescent="0.3">
      <c r="A52" s="1117" t="s">
        <v>54</v>
      </c>
      <c r="B52" s="1118"/>
      <c r="C52" s="398">
        <v>5347</v>
      </c>
      <c r="D52" s="399">
        <f>C52/$C$18</f>
        <v>0.20962051121216874</v>
      </c>
      <c r="E52" s="604">
        <v>5859</v>
      </c>
      <c r="F52" s="605">
        <f>E52/$E$18</f>
        <v>0.22147042147042148</v>
      </c>
      <c r="G52" s="398">
        <v>3603</v>
      </c>
      <c r="H52" s="399">
        <f>G52/$G$18</f>
        <v>0.14683946692749725</v>
      </c>
      <c r="I52" s="604">
        <v>602</v>
      </c>
      <c r="J52" s="605">
        <f>I52/$I$18</f>
        <v>2.4286924597571306E-2</v>
      </c>
      <c r="K52" s="400">
        <v>259</v>
      </c>
      <c r="L52" s="399">
        <f>K52/$K$18</f>
        <v>1.0984350481360533E-2</v>
      </c>
      <c r="M52" s="610">
        <v>303</v>
      </c>
      <c r="N52" s="605">
        <f>M52/$M$18</f>
        <v>1.2491239642165149E-2</v>
      </c>
      <c r="O52" s="398">
        <v>309</v>
      </c>
      <c r="P52" s="399">
        <f>O52/$O$18</f>
        <v>1.2825301954924666E-2</v>
      </c>
      <c r="Q52" s="604">
        <v>339</v>
      </c>
      <c r="R52" s="605">
        <f>Q52/$Q$18</f>
        <v>1.4160992522661765E-2</v>
      </c>
    </row>
    <row r="53" spans="1:18" ht="16.5" hidden="1" thickTop="1" thickBot="1" x14ac:dyDescent="0.3">
      <c r="A53" s="1111" t="s">
        <v>22</v>
      </c>
      <c r="B53" s="1112"/>
      <c r="C53" s="393">
        <f>SUM(C49:C52)</f>
        <v>25508</v>
      </c>
      <c r="D53" s="401">
        <f>C53/$C$18</f>
        <v>1</v>
      </c>
      <c r="E53" s="602">
        <f>SUM(E49:E52)</f>
        <v>26455</v>
      </c>
      <c r="F53" s="606">
        <f>E53/$E$18</f>
        <v>1</v>
      </c>
      <c r="G53" s="393">
        <f>SUM(G49:G52)</f>
        <v>24537</v>
      </c>
      <c r="H53" s="401">
        <f>G53/$G$18</f>
        <v>1</v>
      </c>
      <c r="I53" s="602">
        <f>SUM(I49:I52)</f>
        <v>24787</v>
      </c>
      <c r="J53" s="606">
        <f>I53/$I$18</f>
        <v>1</v>
      </c>
      <c r="K53" s="393">
        <f>SUM(K49:K52)</f>
        <v>23579</v>
      </c>
      <c r="L53" s="401">
        <f>K53/$K$18</f>
        <v>1</v>
      </c>
      <c r="M53" s="602">
        <f>SUM(M49:M52)</f>
        <v>24257</v>
      </c>
      <c r="N53" s="606">
        <f>M53/$M$18</f>
        <v>1</v>
      </c>
      <c r="O53" s="393">
        <f>SUM(O49:O52)</f>
        <v>24093</v>
      </c>
      <c r="P53" s="401">
        <f>O53/$O$18</f>
        <v>1</v>
      </c>
      <c r="Q53" s="602">
        <f>SUM(Q49:Q52)</f>
        <v>23773</v>
      </c>
      <c r="R53" s="606">
        <f>Q53/$Q$18</f>
        <v>0.99306570867621868</v>
      </c>
    </row>
    <row r="54" spans="1:18" ht="14.25" hidden="1" customHeight="1" thickBot="1" x14ac:dyDescent="0.3">
      <c r="A54" s="218"/>
      <c r="B54" s="219"/>
      <c r="C54" s="220"/>
      <c r="D54" s="221"/>
      <c r="E54" s="220"/>
      <c r="F54" s="221"/>
      <c r="G54" s="220"/>
      <c r="H54" s="221"/>
      <c r="I54" s="220"/>
      <c r="J54" s="221"/>
      <c r="K54" s="220"/>
      <c r="L54" s="221"/>
      <c r="M54" s="220"/>
      <c r="N54" s="221"/>
      <c r="O54" s="220"/>
      <c r="P54" s="221"/>
      <c r="Q54" s="220"/>
      <c r="R54" s="222"/>
    </row>
    <row r="55" spans="1:18" ht="19.5" hidden="1" thickBot="1" x14ac:dyDescent="0.3">
      <c r="A55" s="1084" t="s">
        <v>476</v>
      </c>
      <c r="B55" s="1085"/>
      <c r="C55" s="1085"/>
      <c r="D55" s="1085"/>
      <c r="E55" s="1085"/>
      <c r="F55" s="1085"/>
      <c r="G55" s="1085"/>
      <c r="H55" s="1085"/>
      <c r="I55" s="1085"/>
      <c r="J55" s="1085"/>
      <c r="K55" s="1085"/>
      <c r="L55" s="1085"/>
      <c r="M55" s="1085"/>
      <c r="N55" s="1085"/>
      <c r="O55" s="1085"/>
      <c r="P55" s="1085"/>
      <c r="Q55" s="1085"/>
      <c r="R55" s="1086"/>
    </row>
    <row r="56" spans="1:18" ht="72" hidden="1" customHeight="1" x14ac:dyDescent="0.25">
      <c r="A56" s="613"/>
      <c r="B56" s="212" t="s">
        <v>32</v>
      </c>
      <c r="C56" s="164" t="s">
        <v>33</v>
      </c>
      <c r="D56" s="164" t="s">
        <v>34</v>
      </c>
      <c r="E56" s="164" t="s">
        <v>35</v>
      </c>
      <c r="F56" s="164" t="s">
        <v>36</v>
      </c>
      <c r="G56" s="164" t="s">
        <v>37</v>
      </c>
      <c r="H56" s="164" t="s">
        <v>38</v>
      </c>
      <c r="I56" s="164" t="s">
        <v>39</v>
      </c>
      <c r="J56" s="164" t="s">
        <v>40</v>
      </c>
      <c r="K56" s="164" t="s">
        <v>41</v>
      </c>
      <c r="L56" s="164" t="s">
        <v>42</v>
      </c>
      <c r="M56" s="164" t="s">
        <v>43</v>
      </c>
      <c r="N56" s="164" t="s">
        <v>44</v>
      </c>
      <c r="O56" s="164" t="s">
        <v>45</v>
      </c>
      <c r="P56" s="691" t="s">
        <v>46</v>
      </c>
      <c r="Q56" s="694" t="s">
        <v>47</v>
      </c>
      <c r="R56" s="164" t="s">
        <v>48</v>
      </c>
    </row>
    <row r="57" spans="1:18" hidden="1" x14ac:dyDescent="0.25">
      <c r="A57" s="213" t="s">
        <v>49</v>
      </c>
      <c r="B57" s="402">
        <v>0</v>
      </c>
      <c r="C57" s="402">
        <v>0</v>
      </c>
      <c r="D57" s="402">
        <v>0</v>
      </c>
      <c r="E57" s="402">
        <v>0</v>
      </c>
      <c r="F57" s="402">
        <v>0</v>
      </c>
      <c r="G57" s="402">
        <v>0</v>
      </c>
      <c r="H57" s="402">
        <v>0</v>
      </c>
      <c r="I57" s="402">
        <v>0</v>
      </c>
      <c r="J57" s="402">
        <v>0</v>
      </c>
      <c r="K57" s="402">
        <v>0</v>
      </c>
      <c r="L57" s="402">
        <v>0</v>
      </c>
      <c r="M57" s="402">
        <v>0</v>
      </c>
      <c r="N57" s="402">
        <v>0</v>
      </c>
      <c r="O57" s="402">
        <v>0</v>
      </c>
      <c r="P57" s="692">
        <v>0</v>
      </c>
      <c r="Q57" s="695">
        <v>0</v>
      </c>
      <c r="R57" s="19">
        <v>0</v>
      </c>
    </row>
    <row r="58" spans="1:18" hidden="1" x14ac:dyDescent="0.25">
      <c r="A58" s="214" t="s">
        <v>53</v>
      </c>
      <c r="B58" s="402">
        <v>0</v>
      </c>
      <c r="C58" s="402">
        <v>0</v>
      </c>
      <c r="D58" s="402">
        <v>0</v>
      </c>
      <c r="E58" s="402">
        <v>0</v>
      </c>
      <c r="F58" s="402">
        <v>0</v>
      </c>
      <c r="G58" s="402">
        <v>0</v>
      </c>
      <c r="H58" s="402">
        <v>0</v>
      </c>
      <c r="I58" s="402">
        <v>0</v>
      </c>
      <c r="J58" s="402">
        <v>0</v>
      </c>
      <c r="K58" s="402">
        <v>0</v>
      </c>
      <c r="L58" s="402">
        <v>0</v>
      </c>
      <c r="M58" s="402">
        <v>0</v>
      </c>
      <c r="N58" s="402">
        <v>0</v>
      </c>
      <c r="O58" s="402">
        <v>0</v>
      </c>
      <c r="P58" s="692">
        <v>0</v>
      </c>
      <c r="Q58" s="695">
        <v>0</v>
      </c>
      <c r="R58" s="19">
        <v>0</v>
      </c>
    </row>
    <row r="59" spans="1:18" hidden="1" x14ac:dyDescent="0.25">
      <c r="A59" s="214" t="s">
        <v>50</v>
      </c>
      <c r="B59" s="402">
        <v>0</v>
      </c>
      <c r="C59" s="402">
        <v>0</v>
      </c>
      <c r="D59" s="402">
        <v>0</v>
      </c>
      <c r="E59" s="402">
        <v>0</v>
      </c>
      <c r="F59" s="402">
        <v>0</v>
      </c>
      <c r="G59" s="402">
        <v>0</v>
      </c>
      <c r="H59" s="402">
        <v>0</v>
      </c>
      <c r="I59" s="402">
        <v>0</v>
      </c>
      <c r="J59" s="402">
        <v>0</v>
      </c>
      <c r="K59" s="402">
        <v>0</v>
      </c>
      <c r="L59" s="402">
        <v>0</v>
      </c>
      <c r="M59" s="402">
        <v>0</v>
      </c>
      <c r="N59" s="402">
        <v>0</v>
      </c>
      <c r="O59" s="402">
        <v>0</v>
      </c>
      <c r="P59" s="692">
        <v>0</v>
      </c>
      <c r="Q59" s="695">
        <v>0</v>
      </c>
      <c r="R59" s="19">
        <v>0</v>
      </c>
    </row>
    <row r="60" spans="1:18" ht="15.75" hidden="1" thickBot="1" x14ac:dyDescent="0.3">
      <c r="A60" s="215" t="s">
        <v>54</v>
      </c>
      <c r="B60" s="403">
        <v>0</v>
      </c>
      <c r="C60" s="403">
        <v>0</v>
      </c>
      <c r="D60" s="403">
        <v>0</v>
      </c>
      <c r="E60" s="403">
        <v>0</v>
      </c>
      <c r="F60" s="403">
        <v>0</v>
      </c>
      <c r="G60" s="403">
        <v>0</v>
      </c>
      <c r="H60" s="403">
        <v>0</v>
      </c>
      <c r="I60" s="403">
        <v>0</v>
      </c>
      <c r="J60" s="403">
        <v>0</v>
      </c>
      <c r="K60" s="403">
        <v>0</v>
      </c>
      <c r="L60" s="403">
        <v>0</v>
      </c>
      <c r="M60" s="403">
        <v>0</v>
      </c>
      <c r="N60" s="403">
        <v>0</v>
      </c>
      <c r="O60" s="403">
        <v>0</v>
      </c>
      <c r="P60" s="693">
        <v>0</v>
      </c>
      <c r="Q60" s="696">
        <v>0</v>
      </c>
      <c r="R60" s="78">
        <v>0</v>
      </c>
    </row>
    <row r="61" spans="1:18" ht="15.75" hidden="1" thickTop="1" x14ac:dyDescent="0.25">
      <c r="A61" s="213" t="s">
        <v>31</v>
      </c>
      <c r="B61" s="79">
        <v>0</v>
      </c>
      <c r="C61" s="79">
        <v>0</v>
      </c>
      <c r="D61" s="79">
        <v>0</v>
      </c>
      <c r="E61" s="79">
        <v>0</v>
      </c>
      <c r="F61" s="79">
        <v>0</v>
      </c>
      <c r="G61" s="79">
        <v>0</v>
      </c>
      <c r="H61" s="79">
        <v>0</v>
      </c>
      <c r="I61" s="79">
        <v>0</v>
      </c>
      <c r="J61" s="79">
        <v>0</v>
      </c>
      <c r="K61" s="79">
        <v>0</v>
      </c>
      <c r="L61" s="79">
        <v>0</v>
      </c>
      <c r="M61" s="79">
        <v>0</v>
      </c>
      <c r="N61" s="79">
        <v>0</v>
      </c>
      <c r="O61" s="79">
        <v>0</v>
      </c>
      <c r="P61" s="79">
        <v>0</v>
      </c>
      <c r="Q61" s="79">
        <v>0</v>
      </c>
      <c r="R61" s="80">
        <v>0</v>
      </c>
    </row>
    <row r="62" spans="1:18" hidden="1" x14ac:dyDescent="0.25">
      <c r="A62" s="214" t="s">
        <v>139</v>
      </c>
      <c r="B62" s="19">
        <v>0</v>
      </c>
      <c r="C62" s="19">
        <v>0</v>
      </c>
      <c r="D62" s="19">
        <v>0</v>
      </c>
      <c r="E62" s="19">
        <v>0</v>
      </c>
      <c r="F62" s="19">
        <v>0</v>
      </c>
      <c r="G62" s="19">
        <v>0</v>
      </c>
      <c r="H62" s="19">
        <v>0</v>
      </c>
      <c r="I62" s="19">
        <v>0</v>
      </c>
      <c r="J62" s="19">
        <v>0</v>
      </c>
      <c r="K62" s="19">
        <v>0</v>
      </c>
      <c r="L62" s="19">
        <v>0</v>
      </c>
      <c r="M62" s="19">
        <v>0</v>
      </c>
      <c r="N62" s="19">
        <v>0</v>
      </c>
      <c r="O62" s="19">
        <v>0</v>
      </c>
      <c r="P62" s="19">
        <v>0</v>
      </c>
      <c r="Q62" s="19">
        <v>0</v>
      </c>
      <c r="R62" s="211"/>
    </row>
    <row r="63" spans="1:18" x14ac:dyDescent="0.25">
      <c r="A63" s="20"/>
      <c r="B63" s="20"/>
      <c r="C63" s="20"/>
      <c r="D63" s="20"/>
      <c r="E63" s="20"/>
      <c r="F63" s="20"/>
      <c r="G63" s="20"/>
      <c r="H63" s="20"/>
      <c r="I63" s="20"/>
      <c r="J63" s="20"/>
      <c r="K63" s="20"/>
      <c r="L63" s="20"/>
      <c r="M63" s="20"/>
      <c r="N63" s="20"/>
      <c r="O63" s="20"/>
      <c r="P63" s="20"/>
      <c r="Q63" s="20"/>
      <c r="R63" s="20"/>
    </row>
    <row r="64" spans="1:18" x14ac:dyDescent="0.25">
      <c r="A64" s="20"/>
      <c r="B64" s="20"/>
      <c r="C64" s="20"/>
      <c r="D64" s="20"/>
      <c r="E64" s="20"/>
      <c r="F64" s="20"/>
      <c r="G64" s="20"/>
      <c r="H64" s="20"/>
      <c r="I64" s="20"/>
      <c r="J64" s="20"/>
      <c r="K64" s="20"/>
      <c r="L64" s="20"/>
      <c r="M64" s="20"/>
      <c r="N64" s="20"/>
      <c r="O64" s="20"/>
      <c r="P64" s="20"/>
      <c r="Q64" s="20"/>
      <c r="R64" s="20"/>
    </row>
    <row r="65" spans="1:18" x14ac:dyDescent="0.25">
      <c r="A65" s="20"/>
      <c r="B65" s="20"/>
      <c r="C65" s="20"/>
      <c r="D65" s="20"/>
      <c r="E65" s="20"/>
      <c r="F65" s="20"/>
      <c r="G65" s="20"/>
      <c r="H65" s="20"/>
      <c r="I65" s="20"/>
      <c r="J65" s="20"/>
      <c r="K65" s="20"/>
      <c r="L65" s="20"/>
      <c r="M65" s="20"/>
      <c r="N65" s="20"/>
      <c r="O65" s="20"/>
      <c r="P65" s="20"/>
      <c r="Q65" s="20"/>
      <c r="R65" s="20"/>
    </row>
    <row r="66" spans="1:18" x14ac:dyDescent="0.25">
      <c r="A66" s="20"/>
      <c r="B66" s="20"/>
      <c r="C66" s="20"/>
      <c r="D66" s="20"/>
      <c r="E66" s="20"/>
      <c r="F66" s="20"/>
      <c r="G66" s="20"/>
      <c r="H66" s="20"/>
      <c r="I66" s="20"/>
      <c r="J66" s="20"/>
      <c r="K66" s="20"/>
      <c r="L66" s="20"/>
      <c r="M66" s="20"/>
      <c r="N66" s="20"/>
      <c r="O66" s="20"/>
      <c r="P66" s="20"/>
      <c r="Q66" s="20"/>
      <c r="R66" s="20"/>
    </row>
    <row r="69" spans="1:18" x14ac:dyDescent="0.25">
      <c r="A69" s="21"/>
    </row>
    <row r="76" spans="1:18" x14ac:dyDescent="0.25">
      <c r="A76" s="21"/>
    </row>
    <row r="78" spans="1:18" x14ac:dyDescent="0.25">
      <c r="A78" s="21"/>
    </row>
    <row r="79" spans="1:18" x14ac:dyDescent="0.25">
      <c r="A79" s="21"/>
    </row>
    <row r="80" spans="1:18" x14ac:dyDescent="0.25">
      <c r="A80" s="21"/>
    </row>
    <row r="81" spans="1:1" x14ac:dyDescent="0.25">
      <c r="A81" s="21"/>
    </row>
    <row r="82" spans="1:1" x14ac:dyDescent="0.25">
      <c r="A82" s="21"/>
    </row>
  </sheetData>
  <sheetProtection algorithmName="SHA-512" hashValue="1rWKpKq2hInI/g407d9gP3zewJoKlJm7O6gn8hGVShaw/FfyO0U4h+xOjEyOc1RqjEI5nnx0YQiZEj8OXVRHrA==" saltValue="4OiYTYe90drnIReI7nM0KA==" spinCount="100000" sheet="1" objects="1" scenarios="1"/>
  <mergeCells count="54">
    <mergeCell ref="A55:R55"/>
    <mergeCell ref="Q3:R3"/>
    <mergeCell ref="A49:B49"/>
    <mergeCell ref="A50:B50"/>
    <mergeCell ref="A51:B51"/>
    <mergeCell ref="A52:B52"/>
    <mergeCell ref="A53:B53"/>
    <mergeCell ref="A44:B44"/>
    <mergeCell ref="A45:B45"/>
    <mergeCell ref="A46:B46"/>
    <mergeCell ref="A47:B47"/>
    <mergeCell ref="A48:R48"/>
    <mergeCell ref="A39:B39"/>
    <mergeCell ref="A40:B40"/>
    <mergeCell ref="A41:B41"/>
    <mergeCell ref="A42:R42"/>
    <mergeCell ref="A43:B43"/>
    <mergeCell ref="A36:R36"/>
    <mergeCell ref="A37:R37"/>
    <mergeCell ref="A38:B38"/>
    <mergeCell ref="C38:D38"/>
    <mergeCell ref="E38:F38"/>
    <mergeCell ref="G38:H38"/>
    <mergeCell ref="I38:J38"/>
    <mergeCell ref="K38:L38"/>
    <mergeCell ref="M38:N38"/>
    <mergeCell ref="O38:P38"/>
    <mergeCell ref="Q38:R38"/>
    <mergeCell ref="C3:D3"/>
    <mergeCell ref="E3:F3"/>
    <mergeCell ref="G3:H3"/>
    <mergeCell ref="A20:R20"/>
    <mergeCell ref="M3:N3"/>
    <mergeCell ref="A14:B14"/>
    <mergeCell ref="A15:B15"/>
    <mergeCell ref="A16:B16"/>
    <mergeCell ref="A17:B17"/>
    <mergeCell ref="A18:B18"/>
    <mergeCell ref="A1:R1"/>
    <mergeCell ref="A2:R2"/>
    <mergeCell ref="A7:R7"/>
    <mergeCell ref="A13:R13"/>
    <mergeCell ref="A3:B3"/>
    <mergeCell ref="A4:B4"/>
    <mergeCell ref="A5:B5"/>
    <mergeCell ref="A6:B6"/>
    <mergeCell ref="A8:B8"/>
    <mergeCell ref="A9:B9"/>
    <mergeCell ref="A10:B10"/>
    <mergeCell ref="A11:B11"/>
    <mergeCell ref="A12:B12"/>
    <mergeCell ref="I3:J3"/>
    <mergeCell ref="K3:L3"/>
    <mergeCell ref="O3:P3"/>
  </mergeCells>
  <pageMargins left="0.2" right="0.2" top="0.75" bottom="0.25" header="0.3" footer="0.3"/>
  <pageSetup scale="86" fitToHeight="2" orientation="landscape" r:id="rId1"/>
  <headerFooter>
    <oddHeader>&amp;L&amp;9
Semi-Annual Child Welfare Report&amp;C&amp;"-,Bold"&amp;14ARIZONA DEPARTMENT of CHILD SAFETY&amp;R&amp;9
July 1, 2018 - December 31, 2018</oddHeader>
    <oddFooter>&amp;CPage 7</oddFooter>
  </headerFooter>
  <ignoredErrors>
    <ignoredError sqref="D4:P4 D12:Q12 D18:Q18 P6:Q6 O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65"/>
  <sheetViews>
    <sheetView view="pageLayout" zoomScaleNormal="100" workbookViewId="0">
      <selection sqref="A1:R1"/>
    </sheetView>
  </sheetViews>
  <sheetFormatPr defaultColWidth="15.85546875" defaultRowHeight="15" x14ac:dyDescent="0.25"/>
  <cols>
    <col min="1" max="1" width="13" style="13" customWidth="1"/>
    <col min="2" max="16" width="7.28515625" style="13" customWidth="1"/>
    <col min="17" max="17" width="7.28515625" style="14" customWidth="1"/>
    <col min="18" max="18" width="8.85546875" style="13" customWidth="1"/>
    <col min="19" max="16384" width="15.85546875" style="13"/>
  </cols>
  <sheetData>
    <row r="1" spans="1:18" ht="18.75" customHeight="1" thickBot="1" x14ac:dyDescent="0.3">
      <c r="A1" s="1070" t="s">
        <v>613</v>
      </c>
      <c r="B1" s="1071"/>
      <c r="C1" s="1071"/>
      <c r="D1" s="1071"/>
      <c r="E1" s="1071"/>
      <c r="F1" s="1071"/>
      <c r="G1" s="1071"/>
      <c r="H1" s="1071"/>
      <c r="I1" s="1071"/>
      <c r="J1" s="1071"/>
      <c r="K1" s="1071"/>
      <c r="L1" s="1071"/>
      <c r="M1" s="1071"/>
      <c r="N1" s="1071"/>
      <c r="O1" s="1071"/>
      <c r="P1" s="1071"/>
      <c r="Q1" s="1071"/>
      <c r="R1" s="1072"/>
    </row>
    <row r="2" spans="1:18" ht="14.25" hidden="1" customHeight="1" thickBot="1" x14ac:dyDescent="0.3">
      <c r="A2" s="1124" t="s">
        <v>548</v>
      </c>
      <c r="B2" s="1125"/>
      <c r="C2" s="1125"/>
      <c r="D2" s="1125"/>
      <c r="E2" s="1125"/>
      <c r="F2" s="1125"/>
      <c r="G2" s="1125"/>
      <c r="H2" s="1125"/>
      <c r="I2" s="1125"/>
      <c r="J2" s="1125"/>
      <c r="K2" s="1125"/>
      <c r="L2" s="1125"/>
      <c r="M2" s="1125"/>
      <c r="N2" s="1125"/>
      <c r="O2" s="1125"/>
      <c r="P2" s="1125"/>
      <c r="Q2" s="1125"/>
      <c r="R2" s="1126"/>
    </row>
    <row r="3" spans="1:18" ht="57" hidden="1" thickBot="1" x14ac:dyDescent="0.3">
      <c r="A3" s="82"/>
      <c r="B3" s="801" t="s">
        <v>85</v>
      </c>
      <c r="C3" s="802" t="s">
        <v>86</v>
      </c>
      <c r="D3" s="802" t="s">
        <v>87</v>
      </c>
      <c r="E3" s="802" t="s">
        <v>88</v>
      </c>
      <c r="F3" s="802" t="s">
        <v>89</v>
      </c>
      <c r="G3" s="802" t="s">
        <v>90</v>
      </c>
      <c r="H3" s="802" t="s">
        <v>91</v>
      </c>
      <c r="I3" s="802" t="s">
        <v>92</v>
      </c>
      <c r="J3" s="802" t="s">
        <v>93</v>
      </c>
      <c r="K3" s="802" t="s">
        <v>94</v>
      </c>
      <c r="L3" s="802" t="s">
        <v>95</v>
      </c>
      <c r="M3" s="802" t="s">
        <v>96</v>
      </c>
      <c r="N3" s="802" t="s">
        <v>97</v>
      </c>
      <c r="O3" s="802" t="s">
        <v>98</v>
      </c>
      <c r="P3" s="802" t="s">
        <v>99</v>
      </c>
      <c r="Q3" s="802" t="s">
        <v>100</v>
      </c>
      <c r="R3" s="803" t="s">
        <v>101</v>
      </c>
    </row>
    <row r="4" spans="1:18" ht="15.75" hidden="1" thickBot="1" x14ac:dyDescent="0.3">
      <c r="A4" s="1119" t="s">
        <v>81</v>
      </c>
      <c r="B4" s="1127"/>
      <c r="C4" s="1127"/>
      <c r="D4" s="1127"/>
      <c r="E4" s="1127"/>
      <c r="F4" s="1127"/>
      <c r="G4" s="1127"/>
      <c r="H4" s="1127"/>
      <c r="I4" s="1127"/>
      <c r="J4" s="1127"/>
      <c r="K4" s="1127"/>
      <c r="L4" s="1127"/>
      <c r="M4" s="1127"/>
      <c r="N4" s="1127"/>
      <c r="O4" s="1127"/>
      <c r="P4" s="1127"/>
      <c r="Q4" s="1127"/>
      <c r="R4" s="1123"/>
    </row>
    <row r="5" spans="1:18" hidden="1" x14ac:dyDescent="0.25">
      <c r="A5" s="96" t="s">
        <v>49</v>
      </c>
      <c r="B5" s="411"/>
      <c r="C5" s="412"/>
      <c r="D5" s="412"/>
      <c r="E5" s="412"/>
      <c r="F5" s="412"/>
      <c r="G5" s="412"/>
      <c r="H5" s="412"/>
      <c r="I5" s="412"/>
      <c r="J5" s="412"/>
      <c r="K5" s="412"/>
      <c r="L5" s="412"/>
      <c r="M5" s="412"/>
      <c r="N5" s="412"/>
      <c r="O5" s="412"/>
      <c r="P5" s="413"/>
      <c r="Q5" s="144">
        <f t="shared" ref="Q5:Q10" si="0">SUM(B5:P5)</f>
        <v>0</v>
      </c>
      <c r="R5" s="353" t="e">
        <f>SUM(Q5/Q9)</f>
        <v>#DIV/0!</v>
      </c>
    </row>
    <row r="6" spans="1:18" hidden="1" x14ac:dyDescent="0.25">
      <c r="A6" s="97" t="s">
        <v>53</v>
      </c>
      <c r="B6" s="414"/>
      <c r="C6" s="415"/>
      <c r="D6" s="415"/>
      <c r="E6" s="415"/>
      <c r="F6" s="415"/>
      <c r="G6" s="415"/>
      <c r="H6" s="415"/>
      <c r="I6" s="415"/>
      <c r="J6" s="415"/>
      <c r="K6" s="415"/>
      <c r="L6" s="415"/>
      <c r="M6" s="415"/>
      <c r="N6" s="415"/>
      <c r="O6" s="415"/>
      <c r="P6" s="416"/>
      <c r="Q6" s="145">
        <f t="shared" si="0"/>
        <v>0</v>
      </c>
      <c r="R6" s="354" t="e">
        <f>SUM(Q6/Q9)</f>
        <v>#DIV/0!</v>
      </c>
    </row>
    <row r="7" spans="1:18" hidden="1" x14ac:dyDescent="0.25">
      <c r="A7" s="97" t="s">
        <v>50</v>
      </c>
      <c r="B7" s="414"/>
      <c r="C7" s="415"/>
      <c r="D7" s="415"/>
      <c r="E7" s="415"/>
      <c r="F7" s="415"/>
      <c r="G7" s="415"/>
      <c r="H7" s="415"/>
      <c r="I7" s="415"/>
      <c r="J7" s="415"/>
      <c r="K7" s="415"/>
      <c r="L7" s="415"/>
      <c r="M7" s="415"/>
      <c r="N7" s="415"/>
      <c r="O7" s="415"/>
      <c r="P7" s="416"/>
      <c r="Q7" s="145">
        <f t="shared" si="0"/>
        <v>0</v>
      </c>
      <c r="R7" s="354" t="e">
        <f>SUM(Q7/Q9)</f>
        <v>#DIV/0!</v>
      </c>
    </row>
    <row r="8" spans="1:18" ht="15.75" hidden="1" thickBot="1" x14ac:dyDescent="0.3">
      <c r="A8" s="98" t="s">
        <v>54</v>
      </c>
      <c r="B8" s="417"/>
      <c r="C8" s="418"/>
      <c r="D8" s="418"/>
      <c r="E8" s="418"/>
      <c r="F8" s="418"/>
      <c r="G8" s="418"/>
      <c r="H8" s="418"/>
      <c r="I8" s="418"/>
      <c r="J8" s="418"/>
      <c r="K8" s="418"/>
      <c r="L8" s="418"/>
      <c r="M8" s="418"/>
      <c r="N8" s="418"/>
      <c r="O8" s="418"/>
      <c r="P8" s="419"/>
      <c r="Q8" s="146">
        <f t="shared" si="0"/>
        <v>0</v>
      </c>
      <c r="R8" s="355" t="e">
        <f>SUM(Q8/Q9)</f>
        <v>#DIV/0!</v>
      </c>
    </row>
    <row r="9" spans="1:18" ht="16.5" hidden="1" thickTop="1" thickBot="1" x14ac:dyDescent="0.3">
      <c r="A9" s="99" t="s">
        <v>31</v>
      </c>
      <c r="B9" s="131">
        <f t="shared" ref="B9:P9" si="1">SUM(B5:B8)</f>
        <v>0</v>
      </c>
      <c r="C9" s="132">
        <f t="shared" si="1"/>
        <v>0</v>
      </c>
      <c r="D9" s="132">
        <f t="shared" si="1"/>
        <v>0</v>
      </c>
      <c r="E9" s="132">
        <f t="shared" si="1"/>
        <v>0</v>
      </c>
      <c r="F9" s="132">
        <f t="shared" si="1"/>
        <v>0</v>
      </c>
      <c r="G9" s="132">
        <f t="shared" si="1"/>
        <v>0</v>
      </c>
      <c r="H9" s="132">
        <f t="shared" si="1"/>
        <v>0</v>
      </c>
      <c r="I9" s="132">
        <f t="shared" si="1"/>
        <v>0</v>
      </c>
      <c r="J9" s="132">
        <f t="shared" si="1"/>
        <v>0</v>
      </c>
      <c r="K9" s="132">
        <f t="shared" si="1"/>
        <v>0</v>
      </c>
      <c r="L9" s="132">
        <f t="shared" si="1"/>
        <v>0</v>
      </c>
      <c r="M9" s="132">
        <f t="shared" si="1"/>
        <v>0</v>
      </c>
      <c r="N9" s="132">
        <f t="shared" si="1"/>
        <v>0</v>
      </c>
      <c r="O9" s="132">
        <f t="shared" si="1"/>
        <v>0</v>
      </c>
      <c r="P9" s="147">
        <f t="shared" si="1"/>
        <v>0</v>
      </c>
      <c r="Q9" s="256">
        <f t="shared" si="0"/>
        <v>0</v>
      </c>
      <c r="R9" s="369" t="e">
        <f>SUM(R5:R8)</f>
        <v>#DIV/0!</v>
      </c>
    </row>
    <row r="10" spans="1:18" ht="15.75" hidden="1" thickBot="1" x14ac:dyDescent="0.3">
      <c r="A10" s="100" t="s">
        <v>48</v>
      </c>
      <c r="B10" s="351" t="e">
        <f>SUM(B9/Q9)</f>
        <v>#DIV/0!</v>
      </c>
      <c r="C10" s="351" t="e">
        <f>SUM(C9/Q9)</f>
        <v>#DIV/0!</v>
      </c>
      <c r="D10" s="351" t="e">
        <f>SUM(D9/Q9)</f>
        <v>#DIV/0!</v>
      </c>
      <c r="E10" s="351" t="e">
        <f>SUM(E9/Q9)</f>
        <v>#DIV/0!</v>
      </c>
      <c r="F10" s="351" t="e">
        <f>SUM(F9/Q9)</f>
        <v>#DIV/0!</v>
      </c>
      <c r="G10" s="351" t="e">
        <f>SUM(G9/Q9)</f>
        <v>#DIV/0!</v>
      </c>
      <c r="H10" s="351" t="e">
        <f>SUM(H9/Q9)</f>
        <v>#DIV/0!</v>
      </c>
      <c r="I10" s="351" t="e">
        <f>SUM(I9/Q9)</f>
        <v>#DIV/0!</v>
      </c>
      <c r="J10" s="351" t="e">
        <f>SUM(J9/Q9)</f>
        <v>#DIV/0!</v>
      </c>
      <c r="K10" s="351" t="e">
        <f>SUM(K9/Q9)</f>
        <v>#DIV/0!</v>
      </c>
      <c r="L10" s="351" t="e">
        <f>SUM(L9/Q9)</f>
        <v>#DIV/0!</v>
      </c>
      <c r="M10" s="351" t="e">
        <f>SUM(M9/Q9)</f>
        <v>#DIV/0!</v>
      </c>
      <c r="N10" s="351" t="e">
        <f>SUM(N9/Q9)</f>
        <v>#DIV/0!</v>
      </c>
      <c r="O10" s="351" t="e">
        <f>SUM(O9/Q9)</f>
        <v>#DIV/0!</v>
      </c>
      <c r="P10" s="351" t="e">
        <f>SUM(P9/Q9)</f>
        <v>#DIV/0!</v>
      </c>
      <c r="Q10" s="463" t="e">
        <f t="shared" si="0"/>
        <v>#DIV/0!</v>
      </c>
      <c r="R10" s="456"/>
    </row>
    <row r="11" spans="1:18" ht="15.75" hidden="1" customHeight="1" thickBot="1" x14ac:dyDescent="0.3">
      <c r="A11" s="1119" t="s">
        <v>377</v>
      </c>
      <c r="B11" s="1127"/>
      <c r="C11" s="1127"/>
      <c r="D11" s="1127"/>
      <c r="E11" s="1127"/>
      <c r="F11" s="1127"/>
      <c r="G11" s="1127"/>
      <c r="H11" s="1127"/>
      <c r="I11" s="1127"/>
      <c r="J11" s="1127"/>
      <c r="K11" s="1127"/>
      <c r="L11" s="1127"/>
      <c r="M11" s="1127"/>
      <c r="N11" s="1127"/>
      <c r="O11" s="1127"/>
      <c r="P11" s="1127"/>
      <c r="Q11" s="1127"/>
      <c r="R11" s="1123"/>
    </row>
    <row r="12" spans="1:18" hidden="1" x14ac:dyDescent="0.25">
      <c r="A12" s="96" t="s">
        <v>80</v>
      </c>
      <c r="B12" s="411"/>
      <c r="C12" s="412"/>
      <c r="D12" s="412"/>
      <c r="E12" s="412"/>
      <c r="F12" s="412"/>
      <c r="G12" s="412"/>
      <c r="H12" s="412"/>
      <c r="I12" s="412"/>
      <c r="J12" s="412"/>
      <c r="K12" s="412"/>
      <c r="L12" s="412"/>
      <c r="M12" s="412"/>
      <c r="N12" s="412"/>
      <c r="O12" s="412"/>
      <c r="P12" s="413"/>
      <c r="Q12" s="144">
        <f t="shared" ref="Q12:Q17" si="2">SUM(B12:P12)</f>
        <v>0</v>
      </c>
      <c r="R12" s="354" t="e">
        <f>SUM(Q12/Q16)</f>
        <v>#DIV/0!</v>
      </c>
    </row>
    <row r="13" spans="1:18" hidden="1" x14ac:dyDescent="0.25">
      <c r="A13" s="97" t="s">
        <v>51</v>
      </c>
      <c r="B13" s="414"/>
      <c r="C13" s="415"/>
      <c r="D13" s="415"/>
      <c r="E13" s="415"/>
      <c r="F13" s="415"/>
      <c r="G13" s="415"/>
      <c r="H13" s="415"/>
      <c r="I13" s="415"/>
      <c r="J13" s="415"/>
      <c r="K13" s="415"/>
      <c r="L13" s="415"/>
      <c r="M13" s="415"/>
      <c r="N13" s="415"/>
      <c r="O13" s="415"/>
      <c r="P13" s="416"/>
      <c r="Q13" s="145">
        <f t="shared" si="2"/>
        <v>0</v>
      </c>
      <c r="R13" s="354" t="e">
        <f>SUM(Q13/Q16)</f>
        <v>#DIV/0!</v>
      </c>
    </row>
    <row r="14" spans="1:18" hidden="1" x14ac:dyDescent="0.25">
      <c r="A14" s="97" t="s">
        <v>52</v>
      </c>
      <c r="B14" s="414"/>
      <c r="C14" s="415"/>
      <c r="D14" s="415"/>
      <c r="E14" s="415"/>
      <c r="F14" s="415"/>
      <c r="G14" s="415"/>
      <c r="H14" s="415"/>
      <c r="I14" s="415"/>
      <c r="J14" s="415"/>
      <c r="K14" s="415"/>
      <c r="L14" s="415"/>
      <c r="M14" s="415"/>
      <c r="N14" s="415"/>
      <c r="O14" s="415"/>
      <c r="P14" s="416"/>
      <c r="Q14" s="145">
        <f t="shared" si="2"/>
        <v>0</v>
      </c>
      <c r="R14" s="354" t="e">
        <f>SUM(Q14/Q16)</f>
        <v>#DIV/0!</v>
      </c>
    </row>
    <row r="15" spans="1:18" ht="15.75" hidden="1" thickBot="1" x14ac:dyDescent="0.3">
      <c r="A15" s="98" t="s">
        <v>82</v>
      </c>
      <c r="B15" s="417"/>
      <c r="C15" s="418"/>
      <c r="D15" s="418"/>
      <c r="E15" s="418"/>
      <c r="F15" s="418"/>
      <c r="G15" s="418"/>
      <c r="H15" s="418"/>
      <c r="I15" s="418"/>
      <c r="J15" s="418"/>
      <c r="K15" s="418"/>
      <c r="L15" s="418"/>
      <c r="M15" s="418"/>
      <c r="N15" s="418"/>
      <c r="O15" s="418"/>
      <c r="P15" s="419"/>
      <c r="Q15" s="146">
        <f t="shared" si="2"/>
        <v>0</v>
      </c>
      <c r="R15" s="354" t="e">
        <f>SUM(Q15/Q16)</f>
        <v>#DIV/0!</v>
      </c>
    </row>
    <row r="16" spans="1:18" ht="16.5" hidden="1" thickTop="1" thickBot="1" x14ac:dyDescent="0.3">
      <c r="A16" s="99" t="s">
        <v>31</v>
      </c>
      <c r="B16" s="131">
        <f>SUM(B12:B15)</f>
        <v>0</v>
      </c>
      <c r="C16" s="132">
        <f t="shared" ref="C16:P16" si="3">SUM(C12:C15)</f>
        <v>0</v>
      </c>
      <c r="D16" s="132">
        <f t="shared" si="3"/>
        <v>0</v>
      </c>
      <c r="E16" s="132">
        <f t="shared" si="3"/>
        <v>0</v>
      </c>
      <c r="F16" s="132">
        <f t="shared" si="3"/>
        <v>0</v>
      </c>
      <c r="G16" s="132">
        <f t="shared" si="3"/>
        <v>0</v>
      </c>
      <c r="H16" s="132">
        <f t="shared" si="3"/>
        <v>0</v>
      </c>
      <c r="I16" s="132">
        <f t="shared" si="3"/>
        <v>0</v>
      </c>
      <c r="J16" s="132">
        <f t="shared" si="3"/>
        <v>0</v>
      </c>
      <c r="K16" s="132">
        <f t="shared" si="3"/>
        <v>0</v>
      </c>
      <c r="L16" s="132">
        <f t="shared" si="3"/>
        <v>0</v>
      </c>
      <c r="M16" s="132">
        <f t="shared" si="3"/>
        <v>0</v>
      </c>
      <c r="N16" s="132">
        <f t="shared" si="3"/>
        <v>0</v>
      </c>
      <c r="O16" s="132">
        <f t="shared" si="3"/>
        <v>0</v>
      </c>
      <c r="P16" s="147">
        <f t="shared" si="3"/>
        <v>0</v>
      </c>
      <c r="Q16" s="256">
        <f t="shared" si="2"/>
        <v>0</v>
      </c>
      <c r="R16" s="369" t="e">
        <f>SUM(R12:R15)</f>
        <v>#DIV/0!</v>
      </c>
    </row>
    <row r="17" spans="1:21" ht="15.75" hidden="1" thickBot="1" x14ac:dyDescent="0.3">
      <c r="A17" s="100" t="s">
        <v>48</v>
      </c>
      <c r="B17" s="351" t="e">
        <f>SUM(B16/Q16)</f>
        <v>#DIV/0!</v>
      </c>
      <c r="C17" s="351" t="e">
        <f>SUM(C16/Q16)</f>
        <v>#DIV/0!</v>
      </c>
      <c r="D17" s="351" t="e">
        <f>SUM(D16/Q16)</f>
        <v>#DIV/0!</v>
      </c>
      <c r="E17" s="351" t="e">
        <f>SUM(E16/Q16)</f>
        <v>#DIV/0!</v>
      </c>
      <c r="F17" s="351" t="e">
        <f>SUM(F16/Q16)</f>
        <v>#DIV/0!</v>
      </c>
      <c r="G17" s="351" t="e">
        <f>SUM(G16/Q16)</f>
        <v>#DIV/0!</v>
      </c>
      <c r="H17" s="351" t="e">
        <f>SUM(H16/Q16)</f>
        <v>#DIV/0!</v>
      </c>
      <c r="I17" s="351" t="e">
        <f>SUM(I16/Q16)</f>
        <v>#DIV/0!</v>
      </c>
      <c r="J17" s="351" t="e">
        <f>SUM(J16/Q16)</f>
        <v>#DIV/0!</v>
      </c>
      <c r="K17" s="351" t="e">
        <f>SUM(K16/Q16)</f>
        <v>#DIV/0!</v>
      </c>
      <c r="L17" s="351" t="e">
        <f>SUM(L16/Q16)</f>
        <v>#DIV/0!</v>
      </c>
      <c r="M17" s="351" t="e">
        <f>SUM(M16/Q16)</f>
        <v>#DIV/0!</v>
      </c>
      <c r="N17" s="351" t="e">
        <f>SUM(N16/Q16)</f>
        <v>#DIV/0!</v>
      </c>
      <c r="O17" s="351" t="e">
        <f>SUM(O16/Q16)</f>
        <v>#DIV/0!</v>
      </c>
      <c r="P17" s="351" t="e">
        <f>SUM(P16/Q16)</f>
        <v>#DIV/0!</v>
      </c>
      <c r="Q17" s="351" t="e">
        <f t="shared" si="2"/>
        <v>#DIV/0!</v>
      </c>
      <c r="R17" s="456"/>
    </row>
    <row r="18" spans="1:21" ht="14.25" customHeight="1" thickBot="1" x14ac:dyDescent="0.3">
      <c r="A18" s="1124" t="s">
        <v>548</v>
      </c>
      <c r="B18" s="1125"/>
      <c r="C18" s="1125"/>
      <c r="D18" s="1125"/>
      <c r="E18" s="1125"/>
      <c r="F18" s="1125"/>
      <c r="G18" s="1125"/>
      <c r="H18" s="1125"/>
      <c r="I18" s="1125"/>
      <c r="J18" s="1125"/>
      <c r="K18" s="1125"/>
      <c r="L18" s="1125"/>
      <c r="M18" s="1125"/>
      <c r="N18" s="1125"/>
      <c r="O18" s="1125"/>
      <c r="P18" s="1125"/>
      <c r="Q18" s="1125"/>
      <c r="R18" s="1126"/>
    </row>
    <row r="19" spans="1:21" ht="57" thickBot="1" x14ac:dyDescent="0.3">
      <c r="A19" s="82"/>
      <c r="B19" s="801" t="s">
        <v>85</v>
      </c>
      <c r="C19" s="802" t="s">
        <v>86</v>
      </c>
      <c r="D19" s="802" t="s">
        <v>87</v>
      </c>
      <c r="E19" s="802" t="s">
        <v>88</v>
      </c>
      <c r="F19" s="802" t="s">
        <v>89</v>
      </c>
      <c r="G19" s="802" t="s">
        <v>90</v>
      </c>
      <c r="H19" s="802" t="s">
        <v>91</v>
      </c>
      <c r="I19" s="802" t="s">
        <v>92</v>
      </c>
      <c r="J19" s="802" t="s">
        <v>93</v>
      </c>
      <c r="K19" s="802" t="s">
        <v>94</v>
      </c>
      <c r="L19" s="802" t="s">
        <v>95</v>
      </c>
      <c r="M19" s="802" t="s">
        <v>96</v>
      </c>
      <c r="N19" s="802" t="s">
        <v>97</v>
      </c>
      <c r="O19" s="802" t="s">
        <v>98</v>
      </c>
      <c r="P19" s="804" t="s">
        <v>99</v>
      </c>
      <c r="Q19" s="83" t="s">
        <v>100</v>
      </c>
      <c r="R19" s="811" t="s">
        <v>101</v>
      </c>
    </row>
    <row r="20" spans="1:21" ht="15.75" thickBot="1" x14ac:dyDescent="0.3">
      <c r="A20" s="1119" t="s">
        <v>81</v>
      </c>
      <c r="B20" s="1120"/>
      <c r="C20" s="1120"/>
      <c r="D20" s="1120"/>
      <c r="E20" s="1120"/>
      <c r="F20" s="1120"/>
      <c r="G20" s="1120"/>
      <c r="H20" s="1120"/>
      <c r="I20" s="1120"/>
      <c r="J20" s="1120"/>
      <c r="K20" s="1120"/>
      <c r="L20" s="1120"/>
      <c r="M20" s="1120"/>
      <c r="N20" s="1120"/>
      <c r="O20" s="1120"/>
      <c r="P20" s="1120"/>
      <c r="Q20" s="1120"/>
      <c r="R20" s="1123"/>
    </row>
    <row r="21" spans="1:21" x14ac:dyDescent="0.25">
      <c r="A21" s="96" t="s">
        <v>49</v>
      </c>
      <c r="B21" s="411">
        <v>20</v>
      </c>
      <c r="C21" s="412">
        <v>59</v>
      </c>
      <c r="D21" s="412">
        <v>75</v>
      </c>
      <c r="E21" s="412">
        <v>34</v>
      </c>
      <c r="F21" s="412">
        <v>23</v>
      </c>
      <c r="G21" s="412">
        <v>0</v>
      </c>
      <c r="H21" s="412">
        <v>6</v>
      </c>
      <c r="I21" s="412">
        <v>2534</v>
      </c>
      <c r="J21" s="412">
        <v>151</v>
      </c>
      <c r="K21" s="412">
        <v>40</v>
      </c>
      <c r="L21" s="412">
        <v>593</v>
      </c>
      <c r="M21" s="412">
        <v>248</v>
      </c>
      <c r="N21" s="412">
        <v>21</v>
      </c>
      <c r="O21" s="412">
        <v>109</v>
      </c>
      <c r="P21" s="413">
        <v>126</v>
      </c>
      <c r="Q21" s="144">
        <f t="shared" ref="Q21:Q26" si="4">SUM(B21:P21)</f>
        <v>4039</v>
      </c>
      <c r="R21" s="353">
        <f>SUM(Q21/Q25)</f>
        <v>0.1715292818618083</v>
      </c>
    </row>
    <row r="22" spans="1:21" x14ac:dyDescent="0.25">
      <c r="A22" s="97" t="s">
        <v>53</v>
      </c>
      <c r="B22" s="414">
        <v>24</v>
      </c>
      <c r="C22" s="415">
        <v>170</v>
      </c>
      <c r="D22" s="415">
        <v>135</v>
      </c>
      <c r="E22" s="415">
        <v>81</v>
      </c>
      <c r="F22" s="415">
        <v>65</v>
      </c>
      <c r="G22" s="415">
        <v>0</v>
      </c>
      <c r="H22" s="415">
        <v>11</v>
      </c>
      <c r="I22" s="415">
        <v>5330</v>
      </c>
      <c r="J22" s="415">
        <v>310</v>
      </c>
      <c r="K22" s="415">
        <v>110</v>
      </c>
      <c r="L22" s="415">
        <v>1787</v>
      </c>
      <c r="M22" s="415">
        <v>501</v>
      </c>
      <c r="N22" s="415">
        <v>34</v>
      </c>
      <c r="O22" s="415">
        <v>267</v>
      </c>
      <c r="P22" s="416">
        <v>177</v>
      </c>
      <c r="Q22" s="145">
        <f t="shared" si="4"/>
        <v>9002</v>
      </c>
      <c r="R22" s="354">
        <f>SUM(Q22/Q25)</f>
        <v>0.38229923132458488</v>
      </c>
    </row>
    <row r="23" spans="1:21" x14ac:dyDescent="0.25">
      <c r="A23" s="97" t="s">
        <v>50</v>
      </c>
      <c r="B23" s="414">
        <v>33</v>
      </c>
      <c r="C23" s="415">
        <v>217</v>
      </c>
      <c r="D23" s="415">
        <v>159</v>
      </c>
      <c r="E23" s="415">
        <v>74</v>
      </c>
      <c r="F23" s="415">
        <v>61</v>
      </c>
      <c r="G23" s="415">
        <v>0</v>
      </c>
      <c r="H23" s="415">
        <v>14</v>
      </c>
      <c r="I23" s="415">
        <v>6065</v>
      </c>
      <c r="J23" s="415">
        <v>329</v>
      </c>
      <c r="K23" s="415">
        <v>140</v>
      </c>
      <c r="L23" s="415">
        <v>1946</v>
      </c>
      <c r="M23" s="415">
        <v>579</v>
      </c>
      <c r="N23" s="415">
        <v>33</v>
      </c>
      <c r="O23" s="415">
        <v>284</v>
      </c>
      <c r="P23" s="416">
        <v>200</v>
      </c>
      <c r="Q23" s="145">
        <f t="shared" si="4"/>
        <v>10134</v>
      </c>
      <c r="R23" s="354">
        <f>SUM(Q23/Q25)</f>
        <v>0.43037329596126894</v>
      </c>
    </row>
    <row r="24" spans="1:21" ht="15.75" thickBot="1" x14ac:dyDescent="0.3">
      <c r="A24" s="98" t="s">
        <v>54</v>
      </c>
      <c r="B24" s="417">
        <v>0</v>
      </c>
      <c r="C24" s="418">
        <v>0</v>
      </c>
      <c r="D24" s="418">
        <v>3</v>
      </c>
      <c r="E24" s="418">
        <v>3</v>
      </c>
      <c r="F24" s="418">
        <v>0</v>
      </c>
      <c r="G24" s="418">
        <v>0</v>
      </c>
      <c r="H24" s="418">
        <v>0</v>
      </c>
      <c r="I24" s="418">
        <v>246</v>
      </c>
      <c r="J24" s="418">
        <v>3</v>
      </c>
      <c r="K24" s="418">
        <v>2</v>
      </c>
      <c r="L24" s="418">
        <v>71</v>
      </c>
      <c r="M24" s="418">
        <v>33</v>
      </c>
      <c r="N24" s="418">
        <v>1</v>
      </c>
      <c r="O24" s="418">
        <v>7</v>
      </c>
      <c r="P24" s="419">
        <v>3</v>
      </c>
      <c r="Q24" s="146">
        <f t="shared" si="4"/>
        <v>372</v>
      </c>
      <c r="R24" s="355">
        <f>SUM(Q24/Q25)</f>
        <v>1.5798190852337878E-2</v>
      </c>
    </row>
    <row r="25" spans="1:21" ht="16.5" thickTop="1" thickBot="1" x14ac:dyDescent="0.3">
      <c r="A25" s="99" t="s">
        <v>31</v>
      </c>
      <c r="B25" s="131">
        <f t="shared" ref="B25:P25" si="5">SUM(B21:B24)</f>
        <v>77</v>
      </c>
      <c r="C25" s="132">
        <f t="shared" si="5"/>
        <v>446</v>
      </c>
      <c r="D25" s="132">
        <f t="shared" si="5"/>
        <v>372</v>
      </c>
      <c r="E25" s="132">
        <f t="shared" si="5"/>
        <v>192</v>
      </c>
      <c r="F25" s="132">
        <f t="shared" si="5"/>
        <v>149</v>
      </c>
      <c r="G25" s="132">
        <f t="shared" si="5"/>
        <v>0</v>
      </c>
      <c r="H25" s="132">
        <f t="shared" si="5"/>
        <v>31</v>
      </c>
      <c r="I25" s="132">
        <f t="shared" si="5"/>
        <v>14175</v>
      </c>
      <c r="J25" s="132">
        <f t="shared" si="5"/>
        <v>793</v>
      </c>
      <c r="K25" s="132">
        <f t="shared" si="5"/>
        <v>292</v>
      </c>
      <c r="L25" s="132">
        <f t="shared" si="5"/>
        <v>4397</v>
      </c>
      <c r="M25" s="132">
        <f t="shared" si="5"/>
        <v>1361</v>
      </c>
      <c r="N25" s="132">
        <f t="shared" si="5"/>
        <v>89</v>
      </c>
      <c r="O25" s="132">
        <f t="shared" si="5"/>
        <v>667</v>
      </c>
      <c r="P25" s="147">
        <f t="shared" si="5"/>
        <v>506</v>
      </c>
      <c r="Q25" s="911">
        <f t="shared" si="4"/>
        <v>23547</v>
      </c>
      <c r="R25" s="952">
        <f>SUM(R21:R24)</f>
        <v>1</v>
      </c>
    </row>
    <row r="26" spans="1:21" ht="15.75" thickBot="1" x14ac:dyDescent="0.3">
      <c r="A26" s="100" t="s">
        <v>48</v>
      </c>
      <c r="B26" s="351">
        <f>SUM(B25/Q25)</f>
        <v>3.2700556334140231E-3</v>
      </c>
      <c r="C26" s="351">
        <f>SUM(C25/Q25)</f>
        <v>1.8940841720813693E-2</v>
      </c>
      <c r="D26" s="351">
        <f>SUM(D25/Q25)</f>
        <v>1.5798190852337878E-2</v>
      </c>
      <c r="E26" s="351">
        <f>SUM(E25/Q25)</f>
        <v>8.1539049560453557E-3</v>
      </c>
      <c r="F26" s="351">
        <f>SUM(F25/Q25)</f>
        <v>6.3277699919310317E-3</v>
      </c>
      <c r="G26" s="351">
        <f>SUM(G25/Q25)</f>
        <v>0</v>
      </c>
      <c r="H26" s="351">
        <f>SUM(H25/Q25)</f>
        <v>1.3165159043614899E-3</v>
      </c>
      <c r="I26" s="351">
        <v>0.60299999999999998</v>
      </c>
      <c r="J26" s="351">
        <f>SUM(J25/Q25)</f>
        <v>3.3677326198666493E-2</v>
      </c>
      <c r="K26" s="351">
        <f>SUM(K25/Q25)</f>
        <v>1.2400730453985646E-2</v>
      </c>
      <c r="L26" s="351">
        <f>SUM(L25/Q25)</f>
        <v>0.18673291714443455</v>
      </c>
      <c r="M26" s="351">
        <f>SUM(M25/Q25)</f>
        <v>5.7799295026967339E-2</v>
      </c>
      <c r="N26" s="351">
        <f>SUM(N25/Q25)</f>
        <v>3.7796746931668579E-3</v>
      </c>
      <c r="O26" s="351">
        <f>SUM(O25/Q25)</f>
        <v>2.8326326071261732E-2</v>
      </c>
      <c r="P26" s="351">
        <f>SUM(P25/Q25)</f>
        <v>2.1488937019577867E-2</v>
      </c>
      <c r="Q26" s="981">
        <f t="shared" si="4"/>
        <v>1.0010124856669638</v>
      </c>
      <c r="R26" s="456"/>
    </row>
    <row r="27" spans="1:21" ht="15.75" thickBot="1" x14ac:dyDescent="0.3">
      <c r="A27" s="1119" t="s">
        <v>377</v>
      </c>
      <c r="B27" s="1120"/>
      <c r="C27" s="1120"/>
      <c r="D27" s="1120"/>
      <c r="E27" s="1120"/>
      <c r="F27" s="1120"/>
      <c r="G27" s="1120"/>
      <c r="H27" s="1120"/>
      <c r="I27" s="1120"/>
      <c r="J27" s="1120"/>
      <c r="K27" s="1120"/>
      <c r="L27" s="1120"/>
      <c r="M27" s="1120"/>
      <c r="N27" s="1120"/>
      <c r="O27" s="1120"/>
      <c r="P27" s="1120"/>
      <c r="Q27" s="1121"/>
      <c r="R27" s="1122"/>
      <c r="U27" s="1026"/>
    </row>
    <row r="28" spans="1:21" x14ac:dyDescent="0.25">
      <c r="A28" s="96" t="s">
        <v>80</v>
      </c>
      <c r="B28" s="411">
        <v>1</v>
      </c>
      <c r="C28" s="412">
        <v>2</v>
      </c>
      <c r="D28" s="412">
        <v>1</v>
      </c>
      <c r="E28" s="412">
        <v>2</v>
      </c>
      <c r="F28" s="412">
        <v>1</v>
      </c>
      <c r="G28" s="412">
        <v>0</v>
      </c>
      <c r="H28" s="412">
        <v>0</v>
      </c>
      <c r="I28" s="412">
        <v>72</v>
      </c>
      <c r="J28" s="412">
        <v>3</v>
      </c>
      <c r="K28" s="412">
        <v>2</v>
      </c>
      <c r="L28" s="412">
        <v>35</v>
      </c>
      <c r="M28" s="412">
        <v>10</v>
      </c>
      <c r="N28" s="412">
        <v>1</v>
      </c>
      <c r="O28" s="412">
        <v>4</v>
      </c>
      <c r="P28" s="413">
        <v>5</v>
      </c>
      <c r="Q28" s="144">
        <f t="shared" ref="Q28:Q33" si="6">SUM(B28:P28)</f>
        <v>139</v>
      </c>
      <c r="R28" s="354">
        <f>SUM(Q28/Q32)</f>
        <v>5.9030874421370028E-3</v>
      </c>
    </row>
    <row r="29" spans="1:21" x14ac:dyDescent="0.25">
      <c r="A29" s="97" t="s">
        <v>51</v>
      </c>
      <c r="B29" s="414">
        <v>56</v>
      </c>
      <c r="C29" s="415">
        <v>301</v>
      </c>
      <c r="D29" s="415">
        <v>262</v>
      </c>
      <c r="E29" s="415">
        <v>159</v>
      </c>
      <c r="F29" s="415">
        <v>107</v>
      </c>
      <c r="G29" s="415">
        <v>0</v>
      </c>
      <c r="H29" s="415">
        <v>28</v>
      </c>
      <c r="I29" s="415">
        <v>9979</v>
      </c>
      <c r="J29" s="415">
        <v>591</v>
      </c>
      <c r="K29" s="415">
        <v>207</v>
      </c>
      <c r="L29" s="415">
        <v>3247</v>
      </c>
      <c r="M29" s="415">
        <v>961</v>
      </c>
      <c r="N29" s="415">
        <v>52</v>
      </c>
      <c r="O29" s="415">
        <v>480</v>
      </c>
      <c r="P29" s="416">
        <v>374</v>
      </c>
      <c r="Q29" s="145">
        <f t="shared" si="6"/>
        <v>16804</v>
      </c>
      <c r="R29" s="354">
        <f>SUM(Q29/Q32)</f>
        <v>0.71363655667388626</v>
      </c>
    </row>
    <row r="30" spans="1:21" x14ac:dyDescent="0.25">
      <c r="A30" s="97" t="s">
        <v>52</v>
      </c>
      <c r="B30" s="414">
        <v>15</v>
      </c>
      <c r="C30" s="415">
        <v>131</v>
      </c>
      <c r="D30" s="415">
        <v>95</v>
      </c>
      <c r="E30" s="415">
        <v>30</v>
      </c>
      <c r="F30" s="415">
        <v>33</v>
      </c>
      <c r="G30" s="415">
        <v>0</v>
      </c>
      <c r="H30" s="415">
        <v>3</v>
      </c>
      <c r="I30" s="415">
        <v>3615</v>
      </c>
      <c r="J30" s="415">
        <v>171</v>
      </c>
      <c r="K30" s="415">
        <v>77</v>
      </c>
      <c r="L30" s="415">
        <v>987</v>
      </c>
      <c r="M30" s="415">
        <v>325</v>
      </c>
      <c r="N30" s="415">
        <v>29</v>
      </c>
      <c r="O30" s="415">
        <v>160</v>
      </c>
      <c r="P30" s="416">
        <v>106</v>
      </c>
      <c r="Q30" s="145">
        <f t="shared" si="6"/>
        <v>5777</v>
      </c>
      <c r="R30" s="354">
        <f>SUM(Q30/Q32)</f>
        <v>0.24533910901601053</v>
      </c>
    </row>
    <row r="31" spans="1:21" ht="15.75" thickBot="1" x14ac:dyDescent="0.3">
      <c r="A31" s="98" t="s">
        <v>82</v>
      </c>
      <c r="B31" s="417">
        <v>5</v>
      </c>
      <c r="C31" s="418">
        <v>12</v>
      </c>
      <c r="D31" s="418">
        <v>14</v>
      </c>
      <c r="E31" s="418">
        <v>1</v>
      </c>
      <c r="F31" s="418">
        <v>8</v>
      </c>
      <c r="G31" s="418">
        <v>0</v>
      </c>
      <c r="H31" s="418">
        <v>0</v>
      </c>
      <c r="I31" s="418">
        <v>509</v>
      </c>
      <c r="J31" s="418">
        <v>28</v>
      </c>
      <c r="K31" s="418">
        <v>6</v>
      </c>
      <c r="L31" s="418">
        <v>128</v>
      </c>
      <c r="M31" s="418">
        <v>65</v>
      </c>
      <c r="N31" s="418">
        <v>7</v>
      </c>
      <c r="O31" s="418">
        <v>23</v>
      </c>
      <c r="P31" s="419">
        <v>21</v>
      </c>
      <c r="Q31" s="146">
        <f t="shared" si="6"/>
        <v>827</v>
      </c>
      <c r="R31" s="355">
        <f>SUM(Q31/Q32)</f>
        <v>3.5121246867966194E-2</v>
      </c>
    </row>
    <row r="32" spans="1:21" ht="16.5" thickTop="1" thickBot="1" x14ac:dyDescent="0.3">
      <c r="A32" s="99" t="s">
        <v>31</v>
      </c>
      <c r="B32" s="131">
        <f>SUM(B28:B31)</f>
        <v>77</v>
      </c>
      <c r="C32" s="132">
        <f t="shared" ref="C32:O32" si="7">SUM(C28:C31)</f>
        <v>446</v>
      </c>
      <c r="D32" s="132">
        <f t="shared" si="7"/>
        <v>372</v>
      </c>
      <c r="E32" s="132">
        <f t="shared" si="7"/>
        <v>192</v>
      </c>
      <c r="F32" s="132">
        <f t="shared" si="7"/>
        <v>149</v>
      </c>
      <c r="G32" s="132">
        <f t="shared" si="7"/>
        <v>0</v>
      </c>
      <c r="H32" s="132">
        <f t="shared" si="7"/>
        <v>31</v>
      </c>
      <c r="I32" s="132">
        <f t="shared" si="7"/>
        <v>14175</v>
      </c>
      <c r="J32" s="132">
        <f t="shared" si="7"/>
        <v>793</v>
      </c>
      <c r="K32" s="132">
        <f t="shared" si="7"/>
        <v>292</v>
      </c>
      <c r="L32" s="132">
        <f t="shared" si="7"/>
        <v>4397</v>
      </c>
      <c r="M32" s="132">
        <f t="shared" si="7"/>
        <v>1361</v>
      </c>
      <c r="N32" s="132">
        <f t="shared" si="7"/>
        <v>89</v>
      </c>
      <c r="O32" s="132">
        <f t="shared" si="7"/>
        <v>667</v>
      </c>
      <c r="P32" s="147">
        <f>SUM(P28:P31)</f>
        <v>506</v>
      </c>
      <c r="Q32" s="911">
        <f t="shared" si="6"/>
        <v>23547</v>
      </c>
      <c r="R32" s="952">
        <f>SUM(R28:R31)</f>
        <v>1</v>
      </c>
    </row>
    <row r="33" spans="1:18" ht="15.75" thickBot="1" x14ac:dyDescent="0.3">
      <c r="A33" s="100" t="s">
        <v>48</v>
      </c>
      <c r="B33" s="351">
        <f>SUM(B32/Q32)</f>
        <v>3.2700556334140231E-3</v>
      </c>
      <c r="C33" s="351">
        <f>SUM(C32/Q32)</f>
        <v>1.8940841720813693E-2</v>
      </c>
      <c r="D33" s="351">
        <f>SUM(D32/Q32)</f>
        <v>1.5798190852337878E-2</v>
      </c>
      <c r="E33" s="351">
        <f>SUM(E32/Q32)</f>
        <v>8.1539049560453557E-3</v>
      </c>
      <c r="F33" s="351">
        <f>SUM(F32/Q32)</f>
        <v>6.3277699919310317E-3</v>
      </c>
      <c r="G33" s="351">
        <f>SUM(G32/Q32)</f>
        <v>0</v>
      </c>
      <c r="H33" s="351">
        <f>SUM(H32/Q32)</f>
        <v>1.3165159043614899E-3</v>
      </c>
      <c r="I33" s="351">
        <v>0.60299999999999998</v>
      </c>
      <c r="J33" s="351">
        <f>SUM(J32/Q32)</f>
        <v>3.3677326198666493E-2</v>
      </c>
      <c r="K33" s="351">
        <f>SUM(K32/Q32)</f>
        <v>1.2400730453985646E-2</v>
      </c>
      <c r="L33" s="351">
        <f>SUM(L32/Q32)</f>
        <v>0.18673291714443455</v>
      </c>
      <c r="M33" s="351">
        <f>SUM(M32/Q32)</f>
        <v>5.7799295026967339E-2</v>
      </c>
      <c r="N33" s="351">
        <f>SUM(N32/Q32)</f>
        <v>3.7796746931668579E-3</v>
      </c>
      <c r="O33" s="351">
        <f>SUM(O32/Q32)</f>
        <v>2.8326326071261732E-2</v>
      </c>
      <c r="P33" s="351">
        <f>SUM(P32/Q32)</f>
        <v>2.1488937019577867E-2</v>
      </c>
      <c r="Q33" s="981">
        <f t="shared" si="6"/>
        <v>1.0010124856669638</v>
      </c>
      <c r="R33" s="456"/>
    </row>
    <row r="34" spans="1:18" ht="14.25" customHeight="1" thickBot="1" x14ac:dyDescent="0.3">
      <c r="A34" s="1124" t="s">
        <v>278</v>
      </c>
      <c r="B34" s="1125"/>
      <c r="C34" s="1125"/>
      <c r="D34" s="1125"/>
      <c r="E34" s="1125"/>
      <c r="F34" s="1125"/>
      <c r="G34" s="1125"/>
      <c r="H34" s="1125"/>
      <c r="I34" s="1125"/>
      <c r="J34" s="1125"/>
      <c r="K34" s="1125"/>
      <c r="L34" s="1125"/>
      <c r="M34" s="1125"/>
      <c r="N34" s="1125"/>
      <c r="O34" s="1125"/>
      <c r="P34" s="1125"/>
      <c r="Q34" s="1125"/>
      <c r="R34" s="1126"/>
    </row>
    <row r="35" spans="1:18" ht="57" thickBot="1" x14ac:dyDescent="0.3">
      <c r="A35" s="82"/>
      <c r="B35" s="801" t="s">
        <v>85</v>
      </c>
      <c r="C35" s="802" t="s">
        <v>86</v>
      </c>
      <c r="D35" s="802" t="s">
        <v>87</v>
      </c>
      <c r="E35" s="802" t="s">
        <v>88</v>
      </c>
      <c r="F35" s="802" t="s">
        <v>89</v>
      </c>
      <c r="G35" s="802" t="s">
        <v>90</v>
      </c>
      <c r="H35" s="802" t="s">
        <v>91</v>
      </c>
      <c r="I35" s="802" t="s">
        <v>92</v>
      </c>
      <c r="J35" s="802" t="s">
        <v>93</v>
      </c>
      <c r="K35" s="802" t="s">
        <v>94</v>
      </c>
      <c r="L35" s="802" t="s">
        <v>95</v>
      </c>
      <c r="M35" s="802" t="s">
        <v>96</v>
      </c>
      <c r="N35" s="802" t="s">
        <v>97</v>
      </c>
      <c r="O35" s="802" t="s">
        <v>98</v>
      </c>
      <c r="P35" s="802" t="s">
        <v>99</v>
      </c>
      <c r="Q35" s="802" t="s">
        <v>100</v>
      </c>
      <c r="R35" s="803" t="s">
        <v>101</v>
      </c>
    </row>
    <row r="36" spans="1:18" ht="15.75" thickBot="1" x14ac:dyDescent="0.3">
      <c r="A36" s="1119" t="s">
        <v>81</v>
      </c>
      <c r="B36" s="1120"/>
      <c r="C36" s="1120"/>
      <c r="D36" s="1120"/>
      <c r="E36" s="1120"/>
      <c r="F36" s="1120"/>
      <c r="G36" s="1120"/>
      <c r="H36" s="1120"/>
      <c r="I36" s="1120"/>
      <c r="J36" s="1120"/>
      <c r="K36" s="1120"/>
      <c r="L36" s="1120"/>
      <c r="M36" s="1120"/>
      <c r="N36" s="1120"/>
      <c r="O36" s="1120"/>
      <c r="P36" s="1120"/>
      <c r="Q36" s="1120"/>
      <c r="R36" s="1123"/>
    </row>
    <row r="37" spans="1:18" x14ac:dyDescent="0.25">
      <c r="A37" s="96" t="s">
        <v>49</v>
      </c>
      <c r="B37" s="411">
        <v>8</v>
      </c>
      <c r="C37" s="412">
        <v>61</v>
      </c>
      <c r="D37" s="412">
        <v>56</v>
      </c>
      <c r="E37" s="412">
        <v>41</v>
      </c>
      <c r="F37" s="412">
        <v>23</v>
      </c>
      <c r="G37" s="412">
        <v>0</v>
      </c>
      <c r="H37" s="412">
        <v>11</v>
      </c>
      <c r="I37" s="412">
        <v>2338</v>
      </c>
      <c r="J37" s="412">
        <v>182</v>
      </c>
      <c r="K37" s="412">
        <v>53</v>
      </c>
      <c r="L37" s="412">
        <v>529</v>
      </c>
      <c r="M37" s="412">
        <v>251</v>
      </c>
      <c r="N37" s="412">
        <v>12</v>
      </c>
      <c r="O37" s="412">
        <v>105</v>
      </c>
      <c r="P37" s="413">
        <v>116</v>
      </c>
      <c r="Q37" s="144">
        <f t="shared" ref="Q37:Q42" si="8">SUM(B37:P37)</f>
        <v>3786</v>
      </c>
      <c r="R37" s="353">
        <f>SUM(Q37/Q41)</f>
        <v>0.162113556564186</v>
      </c>
    </row>
    <row r="38" spans="1:18" x14ac:dyDescent="0.25">
      <c r="A38" s="97" t="s">
        <v>53</v>
      </c>
      <c r="B38" s="414">
        <v>27</v>
      </c>
      <c r="C38" s="415">
        <v>192</v>
      </c>
      <c r="D38" s="415">
        <v>146</v>
      </c>
      <c r="E38" s="415">
        <v>83</v>
      </c>
      <c r="F38" s="415">
        <v>72</v>
      </c>
      <c r="G38" s="415">
        <v>0</v>
      </c>
      <c r="H38" s="415">
        <v>18</v>
      </c>
      <c r="I38" s="415">
        <v>5596</v>
      </c>
      <c r="J38" s="415">
        <v>328</v>
      </c>
      <c r="K38" s="415">
        <v>142</v>
      </c>
      <c r="L38" s="415">
        <v>1869</v>
      </c>
      <c r="M38" s="415">
        <v>518</v>
      </c>
      <c r="N38" s="415">
        <v>25</v>
      </c>
      <c r="O38" s="415">
        <v>330</v>
      </c>
      <c r="P38" s="416">
        <v>173</v>
      </c>
      <c r="Q38" s="145">
        <f t="shared" si="8"/>
        <v>9519</v>
      </c>
      <c r="R38" s="354">
        <f>SUM(Q38/Q41)</f>
        <v>0.40759612914275928</v>
      </c>
    </row>
    <row r="39" spans="1:18" x14ac:dyDescent="0.25">
      <c r="A39" s="97" t="s">
        <v>50</v>
      </c>
      <c r="B39" s="414">
        <v>35</v>
      </c>
      <c r="C39" s="415">
        <v>229</v>
      </c>
      <c r="D39" s="415">
        <v>157</v>
      </c>
      <c r="E39" s="415">
        <v>90</v>
      </c>
      <c r="F39" s="415">
        <v>59</v>
      </c>
      <c r="G39" s="415">
        <v>0</v>
      </c>
      <c r="H39" s="415">
        <v>20</v>
      </c>
      <c r="I39" s="415">
        <v>5808</v>
      </c>
      <c r="J39" s="415">
        <v>292</v>
      </c>
      <c r="K39" s="415">
        <v>147</v>
      </c>
      <c r="L39" s="415">
        <v>1811</v>
      </c>
      <c r="M39" s="415">
        <v>553</v>
      </c>
      <c r="N39" s="415">
        <v>26</v>
      </c>
      <c r="O39" s="415">
        <v>285</v>
      </c>
      <c r="P39" s="416">
        <v>201</v>
      </c>
      <c r="Q39" s="145">
        <f t="shared" si="8"/>
        <v>9713</v>
      </c>
      <c r="R39" s="354">
        <f>SUM(Q39/Q41)</f>
        <v>0.41590305729211269</v>
      </c>
    </row>
    <row r="40" spans="1:18" ht="15.75" thickBot="1" x14ac:dyDescent="0.3">
      <c r="A40" s="98" t="s">
        <v>54</v>
      </c>
      <c r="B40" s="417">
        <v>1</v>
      </c>
      <c r="C40" s="418">
        <v>3</v>
      </c>
      <c r="D40" s="418">
        <v>5</v>
      </c>
      <c r="E40" s="418">
        <v>0</v>
      </c>
      <c r="F40" s="418">
        <v>0</v>
      </c>
      <c r="G40" s="418">
        <v>0</v>
      </c>
      <c r="H40" s="418">
        <v>1</v>
      </c>
      <c r="I40" s="418">
        <v>229</v>
      </c>
      <c r="J40" s="418">
        <v>1</v>
      </c>
      <c r="K40" s="418">
        <v>2</v>
      </c>
      <c r="L40" s="418">
        <v>47</v>
      </c>
      <c r="M40" s="418">
        <v>36</v>
      </c>
      <c r="N40" s="418">
        <v>0</v>
      </c>
      <c r="O40" s="418">
        <v>9</v>
      </c>
      <c r="P40" s="419">
        <v>2</v>
      </c>
      <c r="Q40" s="146">
        <f t="shared" si="8"/>
        <v>336</v>
      </c>
      <c r="R40" s="355">
        <f>SUM(Q40/Q41)</f>
        <v>1.4387257000942023E-2</v>
      </c>
    </row>
    <row r="41" spans="1:18" ht="16.5" thickTop="1" thickBot="1" x14ac:dyDescent="0.3">
      <c r="A41" s="99" t="s">
        <v>31</v>
      </c>
      <c r="B41" s="131">
        <f t="shared" ref="B41:P41" si="9">SUM(B37:B40)</f>
        <v>71</v>
      </c>
      <c r="C41" s="132">
        <f t="shared" si="9"/>
        <v>485</v>
      </c>
      <c r="D41" s="132">
        <f t="shared" si="9"/>
        <v>364</v>
      </c>
      <c r="E41" s="132">
        <f t="shared" si="9"/>
        <v>214</v>
      </c>
      <c r="F41" s="132">
        <f t="shared" si="9"/>
        <v>154</v>
      </c>
      <c r="G41" s="132">
        <f t="shared" si="9"/>
        <v>0</v>
      </c>
      <c r="H41" s="132">
        <f t="shared" si="9"/>
        <v>50</v>
      </c>
      <c r="I41" s="132">
        <f t="shared" si="9"/>
        <v>13971</v>
      </c>
      <c r="J41" s="132">
        <f t="shared" si="9"/>
        <v>803</v>
      </c>
      <c r="K41" s="132">
        <f t="shared" si="9"/>
        <v>344</v>
      </c>
      <c r="L41" s="132">
        <f t="shared" si="9"/>
        <v>4256</v>
      </c>
      <c r="M41" s="132">
        <f t="shared" si="9"/>
        <v>1358</v>
      </c>
      <c r="N41" s="132">
        <f t="shared" si="9"/>
        <v>63</v>
      </c>
      <c r="O41" s="132">
        <f t="shared" si="9"/>
        <v>729</v>
      </c>
      <c r="P41" s="147">
        <f t="shared" si="9"/>
        <v>492</v>
      </c>
      <c r="Q41" s="911">
        <f t="shared" si="8"/>
        <v>23354</v>
      </c>
      <c r="R41" s="952">
        <f>SUM(R37:R40)</f>
        <v>1</v>
      </c>
    </row>
    <row r="42" spans="1:18" ht="15.75" thickBot="1" x14ac:dyDescent="0.3">
      <c r="A42" s="100" t="s">
        <v>48</v>
      </c>
      <c r="B42" s="351">
        <f>SUM(B41/Q41)</f>
        <v>3.0401644257942967E-3</v>
      </c>
      <c r="C42" s="351">
        <f>SUM(C41/Q41)</f>
        <v>2.0767320373383573E-2</v>
      </c>
      <c r="D42" s="351">
        <f>SUM(D41/Q41)</f>
        <v>1.5586195084353858E-2</v>
      </c>
      <c r="E42" s="351">
        <f>SUM(E41/Q41)</f>
        <v>9.163312494647597E-3</v>
      </c>
      <c r="F42" s="351">
        <f>SUM(F41/Q41)</f>
        <v>6.5941594587650941E-3</v>
      </c>
      <c r="G42" s="351">
        <v>0</v>
      </c>
      <c r="H42" s="351">
        <f>SUM(H41/Q41)</f>
        <v>2.1409608632354201E-3</v>
      </c>
      <c r="I42" s="351">
        <f>SUM(I41/Q41)</f>
        <v>0.59822728440524109</v>
      </c>
      <c r="J42" s="351">
        <f>SUM(J41/Q41)</f>
        <v>3.4383831463560846E-2</v>
      </c>
      <c r="K42" s="351">
        <f>SUM(K41/Q41)</f>
        <v>1.472981073905969E-2</v>
      </c>
      <c r="L42" s="351">
        <f>SUM(L41/Q41)</f>
        <v>0.18223858867859896</v>
      </c>
      <c r="M42" s="351">
        <f>SUM(M41/Q41)</f>
        <v>5.8148497045474007E-2</v>
      </c>
      <c r="N42" s="351">
        <f>SUM(N41/Q41)</f>
        <v>2.6976106876766292E-3</v>
      </c>
      <c r="O42" s="351">
        <f>SUM(O41/Q41)</f>
        <v>3.1215209385972425E-2</v>
      </c>
      <c r="P42" s="352">
        <f>SUM(P41/Q41)</f>
        <v>2.1067054894236534E-2</v>
      </c>
      <c r="Q42" s="981">
        <f t="shared" si="8"/>
        <v>1</v>
      </c>
      <c r="R42" s="456"/>
    </row>
    <row r="43" spans="1:18" ht="15.75" thickBot="1" x14ac:dyDescent="0.3">
      <c r="A43" s="1119" t="s">
        <v>377</v>
      </c>
      <c r="B43" s="1120"/>
      <c r="C43" s="1120"/>
      <c r="D43" s="1120"/>
      <c r="E43" s="1120"/>
      <c r="F43" s="1120"/>
      <c r="G43" s="1120"/>
      <c r="H43" s="1120"/>
      <c r="I43" s="1120"/>
      <c r="J43" s="1120"/>
      <c r="K43" s="1120"/>
      <c r="L43" s="1120"/>
      <c r="M43" s="1120"/>
      <c r="N43" s="1120"/>
      <c r="O43" s="1120"/>
      <c r="P43" s="1120"/>
      <c r="Q43" s="1121"/>
      <c r="R43" s="1122"/>
    </row>
    <row r="44" spans="1:18" x14ac:dyDescent="0.25">
      <c r="A44" s="96" t="s">
        <v>80</v>
      </c>
      <c r="B44" s="411">
        <v>1</v>
      </c>
      <c r="C44" s="412">
        <v>4</v>
      </c>
      <c r="D44" s="412">
        <v>4</v>
      </c>
      <c r="E44" s="412">
        <v>2</v>
      </c>
      <c r="F44" s="412">
        <v>0</v>
      </c>
      <c r="G44" s="412">
        <v>0</v>
      </c>
      <c r="H44" s="412">
        <v>0</v>
      </c>
      <c r="I44" s="412">
        <v>66</v>
      </c>
      <c r="J44" s="412">
        <v>2</v>
      </c>
      <c r="K44" s="412">
        <v>4</v>
      </c>
      <c r="L44" s="412">
        <v>25</v>
      </c>
      <c r="M44" s="412">
        <v>9</v>
      </c>
      <c r="N44" s="412">
        <v>0</v>
      </c>
      <c r="O44" s="412">
        <v>2</v>
      </c>
      <c r="P44" s="413">
        <v>0</v>
      </c>
      <c r="Q44" s="144">
        <f t="shared" ref="Q44:Q49" si="10">SUM(B44:P44)</f>
        <v>119</v>
      </c>
      <c r="R44" s="353">
        <v>4.0000000000000001E-3</v>
      </c>
    </row>
    <row r="45" spans="1:18" x14ac:dyDescent="0.25">
      <c r="A45" s="97" t="s">
        <v>51</v>
      </c>
      <c r="B45" s="414">
        <v>48</v>
      </c>
      <c r="C45" s="415">
        <v>343</v>
      </c>
      <c r="D45" s="415">
        <v>269</v>
      </c>
      <c r="E45" s="415">
        <v>167</v>
      </c>
      <c r="F45" s="415">
        <v>116</v>
      </c>
      <c r="G45" s="415">
        <v>0</v>
      </c>
      <c r="H45" s="415">
        <v>42</v>
      </c>
      <c r="I45" s="415">
        <v>9670</v>
      </c>
      <c r="J45" s="415">
        <v>620</v>
      </c>
      <c r="K45" s="415">
        <v>256</v>
      </c>
      <c r="L45" s="415">
        <v>3124</v>
      </c>
      <c r="M45" s="415">
        <v>974</v>
      </c>
      <c r="N45" s="415">
        <v>42</v>
      </c>
      <c r="O45" s="415">
        <v>519</v>
      </c>
      <c r="P45" s="416">
        <v>346</v>
      </c>
      <c r="Q45" s="145">
        <f>SUM(B45:P45)</f>
        <v>16536</v>
      </c>
      <c r="R45" s="354">
        <v>0.71</v>
      </c>
    </row>
    <row r="46" spans="1:18" x14ac:dyDescent="0.25">
      <c r="A46" s="97" t="s">
        <v>52</v>
      </c>
      <c r="B46" s="414">
        <v>19</v>
      </c>
      <c r="C46" s="415">
        <v>122</v>
      </c>
      <c r="D46" s="415">
        <v>79</v>
      </c>
      <c r="E46" s="415">
        <v>40</v>
      </c>
      <c r="F46" s="415">
        <v>32</v>
      </c>
      <c r="G46" s="415">
        <v>0</v>
      </c>
      <c r="H46" s="415">
        <v>7</v>
      </c>
      <c r="I46" s="415">
        <v>3732</v>
      </c>
      <c r="J46" s="415">
        <v>163</v>
      </c>
      <c r="K46" s="415">
        <v>71</v>
      </c>
      <c r="L46" s="415">
        <v>954</v>
      </c>
      <c r="M46" s="415">
        <v>323</v>
      </c>
      <c r="N46" s="415">
        <v>19</v>
      </c>
      <c r="O46" s="415">
        <v>175</v>
      </c>
      <c r="P46" s="416">
        <v>113</v>
      </c>
      <c r="Q46" s="145">
        <f t="shared" si="10"/>
        <v>5849</v>
      </c>
      <c r="R46" s="354">
        <f>SUM(Q46/Q48)</f>
        <v>0.25044960178127945</v>
      </c>
    </row>
    <row r="47" spans="1:18" ht="15.75" thickBot="1" x14ac:dyDescent="0.3">
      <c r="A47" s="98" t="s">
        <v>82</v>
      </c>
      <c r="B47" s="417">
        <v>3</v>
      </c>
      <c r="C47" s="418">
        <v>16</v>
      </c>
      <c r="D47" s="418">
        <v>12</v>
      </c>
      <c r="E47" s="418">
        <v>5</v>
      </c>
      <c r="F47" s="418">
        <v>6</v>
      </c>
      <c r="G47" s="418">
        <v>0</v>
      </c>
      <c r="H47" s="418">
        <v>1</v>
      </c>
      <c r="I47" s="418">
        <v>503</v>
      </c>
      <c r="J47" s="418">
        <v>18</v>
      </c>
      <c r="K47" s="418">
        <v>13</v>
      </c>
      <c r="L47" s="418">
        <v>153</v>
      </c>
      <c r="M47" s="418">
        <v>52</v>
      </c>
      <c r="N47" s="418">
        <v>2</v>
      </c>
      <c r="O47" s="418">
        <v>33</v>
      </c>
      <c r="P47" s="419">
        <v>33</v>
      </c>
      <c r="Q47" s="146">
        <f t="shared" si="10"/>
        <v>850</v>
      </c>
      <c r="R47" s="355">
        <f>SUM(Q47/Q48)</f>
        <v>3.639633467500214E-2</v>
      </c>
    </row>
    <row r="48" spans="1:18" ht="16.5" thickTop="1" thickBot="1" x14ac:dyDescent="0.3">
      <c r="A48" s="99" t="s">
        <v>31</v>
      </c>
      <c r="B48" s="131">
        <f>SUM(B44:B47)</f>
        <v>71</v>
      </c>
      <c r="C48" s="132">
        <f t="shared" ref="C48:P48" si="11">SUM(C44:C47)</f>
        <v>485</v>
      </c>
      <c r="D48" s="132">
        <f t="shared" si="11"/>
        <v>364</v>
      </c>
      <c r="E48" s="132">
        <f t="shared" si="11"/>
        <v>214</v>
      </c>
      <c r="F48" s="132">
        <f t="shared" si="11"/>
        <v>154</v>
      </c>
      <c r="G48" s="132">
        <f t="shared" si="11"/>
        <v>0</v>
      </c>
      <c r="H48" s="132">
        <f t="shared" si="11"/>
        <v>50</v>
      </c>
      <c r="I48" s="132">
        <f t="shared" si="11"/>
        <v>13971</v>
      </c>
      <c r="J48" s="132">
        <f t="shared" si="11"/>
        <v>803</v>
      </c>
      <c r="K48" s="132">
        <f t="shared" si="11"/>
        <v>344</v>
      </c>
      <c r="L48" s="132">
        <f t="shared" si="11"/>
        <v>4256</v>
      </c>
      <c r="M48" s="132">
        <f t="shared" si="11"/>
        <v>1358</v>
      </c>
      <c r="N48" s="132">
        <f t="shared" si="11"/>
        <v>63</v>
      </c>
      <c r="O48" s="132">
        <f t="shared" si="11"/>
        <v>729</v>
      </c>
      <c r="P48" s="147">
        <f t="shared" si="11"/>
        <v>492</v>
      </c>
      <c r="Q48" s="911">
        <f t="shared" si="10"/>
        <v>23354</v>
      </c>
      <c r="R48" s="952">
        <f>SUM(R44:R47)</f>
        <v>1.0008459364562814</v>
      </c>
    </row>
    <row r="49" spans="1:18" ht="14.25" customHeight="1" thickBot="1" x14ac:dyDescent="0.3">
      <c r="A49" s="100" t="s">
        <v>48</v>
      </c>
      <c r="B49" s="351">
        <f>SUM(B48/Q48)</f>
        <v>3.0401644257942967E-3</v>
      </c>
      <c r="C49" s="351">
        <f>SUM(C48/Q48)</f>
        <v>2.0767320373383573E-2</v>
      </c>
      <c r="D49" s="351">
        <f>SUM(D48/Q48)</f>
        <v>1.5586195084353858E-2</v>
      </c>
      <c r="E49" s="351">
        <f>SUM(E48/Q48)</f>
        <v>9.163312494647597E-3</v>
      </c>
      <c r="F49" s="351">
        <f>SUM(F48/Q48)</f>
        <v>6.5941594587650941E-3</v>
      </c>
      <c r="G49" s="351">
        <f>SUM(G48/Q48)</f>
        <v>0</v>
      </c>
      <c r="H49" s="351">
        <f>SUM(H48/Q48)</f>
        <v>2.1409608632354201E-3</v>
      </c>
      <c r="I49" s="351">
        <f>SUM(I48/Q48)</f>
        <v>0.59822728440524109</v>
      </c>
      <c r="J49" s="351">
        <f>SUM(J48/Q48)</f>
        <v>3.4383831463560846E-2</v>
      </c>
      <c r="K49" s="351">
        <f>SUM(K48/Q48)</f>
        <v>1.472981073905969E-2</v>
      </c>
      <c r="L49" s="351">
        <f>SUM(L48/Q48)</f>
        <v>0.18223858867859896</v>
      </c>
      <c r="M49" s="351">
        <f>SUM(M48/Q48)</f>
        <v>5.8148497045474007E-2</v>
      </c>
      <c r="N49" s="351">
        <f>SUM(N48/Q48)</f>
        <v>2.6976106876766292E-3</v>
      </c>
      <c r="O49" s="351">
        <f>SUM(O48/Q48)</f>
        <v>3.1215209385972425E-2</v>
      </c>
      <c r="P49" s="352">
        <f>SUM(P48/Q48)</f>
        <v>2.1067054894236534E-2</v>
      </c>
      <c r="Q49" s="981">
        <f t="shared" si="10"/>
        <v>1</v>
      </c>
      <c r="R49" s="456"/>
    </row>
    <row r="51" spans="1:18" customFormat="1" ht="14.25" hidden="1" customHeight="1" thickBot="1" x14ac:dyDescent="0.3">
      <c r="A51" s="1124" t="s">
        <v>279</v>
      </c>
      <c r="B51" s="1125"/>
      <c r="C51" s="1125"/>
      <c r="D51" s="1125"/>
      <c r="E51" s="1125"/>
      <c r="F51" s="1125"/>
      <c r="G51" s="1125"/>
      <c r="H51" s="1125"/>
      <c r="I51" s="1125"/>
      <c r="J51" s="1125"/>
      <c r="K51" s="1125"/>
      <c r="L51" s="1125"/>
      <c r="M51" s="1125"/>
      <c r="N51" s="1125"/>
      <c r="O51" s="1125"/>
      <c r="P51" s="1125"/>
      <c r="Q51" s="1125"/>
      <c r="R51" s="1126"/>
    </row>
    <row r="52" spans="1:18" ht="15.75" hidden="1" thickBot="1" x14ac:dyDescent="0.3">
      <c r="A52" s="1119" t="s">
        <v>81</v>
      </c>
      <c r="B52" s="1120"/>
      <c r="C52" s="1120"/>
      <c r="D52" s="1120"/>
      <c r="E52" s="1120"/>
      <c r="F52" s="1120"/>
      <c r="G52" s="1120"/>
      <c r="H52" s="1120"/>
      <c r="I52" s="1120"/>
      <c r="J52" s="1120"/>
      <c r="K52" s="1120"/>
      <c r="L52" s="1120"/>
      <c r="M52" s="1120"/>
      <c r="N52" s="1120"/>
      <c r="O52" s="1120"/>
      <c r="P52" s="1120"/>
      <c r="Q52" s="1120"/>
      <c r="R52" s="1123"/>
    </row>
    <row r="53" spans="1:18" hidden="1" x14ac:dyDescent="0.25">
      <c r="A53" s="96" t="s">
        <v>49</v>
      </c>
      <c r="B53" s="411">
        <v>9</v>
      </c>
      <c r="C53" s="412">
        <v>61</v>
      </c>
      <c r="D53" s="412">
        <v>54</v>
      </c>
      <c r="E53" s="412">
        <v>34</v>
      </c>
      <c r="F53" s="412">
        <v>22</v>
      </c>
      <c r="G53" s="412">
        <v>0</v>
      </c>
      <c r="H53" s="412">
        <v>15</v>
      </c>
      <c r="I53" s="412">
        <v>2500</v>
      </c>
      <c r="J53" s="412">
        <v>162</v>
      </c>
      <c r="K53" s="412">
        <v>43</v>
      </c>
      <c r="L53" s="412">
        <v>565</v>
      </c>
      <c r="M53" s="412">
        <v>244</v>
      </c>
      <c r="N53" s="412">
        <v>14</v>
      </c>
      <c r="O53" s="412">
        <v>109</v>
      </c>
      <c r="P53" s="413">
        <v>108</v>
      </c>
      <c r="Q53" s="144">
        <f t="shared" ref="Q53:Q58" si="12">SUM(B53:P53)</f>
        <v>3940</v>
      </c>
      <c r="R53" s="353">
        <f>SUM(Q53/Q57)</f>
        <v>0.16626577203865467</v>
      </c>
    </row>
    <row r="54" spans="1:18" hidden="1" x14ac:dyDescent="0.25">
      <c r="A54" s="97" t="s">
        <v>53</v>
      </c>
      <c r="B54" s="414">
        <v>34</v>
      </c>
      <c r="C54" s="415">
        <v>183</v>
      </c>
      <c r="D54" s="415">
        <v>130</v>
      </c>
      <c r="E54" s="415">
        <v>89</v>
      </c>
      <c r="F54" s="415">
        <v>75</v>
      </c>
      <c r="G54" s="415">
        <v>0</v>
      </c>
      <c r="H54" s="415">
        <v>15</v>
      </c>
      <c r="I54" s="415">
        <v>5675</v>
      </c>
      <c r="J54" s="415">
        <v>306</v>
      </c>
      <c r="K54" s="415">
        <v>132</v>
      </c>
      <c r="L54" s="415">
        <v>1908</v>
      </c>
      <c r="M54" s="415">
        <v>548</v>
      </c>
      <c r="N54" s="415">
        <v>29</v>
      </c>
      <c r="O54" s="415">
        <v>299</v>
      </c>
      <c r="P54" s="416">
        <v>184</v>
      </c>
      <c r="Q54" s="145">
        <f t="shared" si="12"/>
        <v>9607</v>
      </c>
      <c r="R54" s="354">
        <f>SUM(Q54/Q57)</f>
        <v>0.40540996750643543</v>
      </c>
    </row>
    <row r="55" spans="1:18" hidden="1" x14ac:dyDescent="0.25">
      <c r="A55" s="97" t="s">
        <v>50</v>
      </c>
      <c r="B55" s="414">
        <v>31</v>
      </c>
      <c r="C55" s="415">
        <v>209</v>
      </c>
      <c r="D55" s="415">
        <v>169</v>
      </c>
      <c r="E55" s="415">
        <v>66</v>
      </c>
      <c r="F55" s="415">
        <v>56</v>
      </c>
      <c r="G55" s="415">
        <v>0</v>
      </c>
      <c r="H55" s="415">
        <v>21</v>
      </c>
      <c r="I55" s="415">
        <v>5935</v>
      </c>
      <c r="J55" s="415">
        <v>263</v>
      </c>
      <c r="K55" s="415">
        <v>127</v>
      </c>
      <c r="L55" s="415">
        <v>1827</v>
      </c>
      <c r="M55" s="415">
        <v>611</v>
      </c>
      <c r="N55" s="415">
        <v>32</v>
      </c>
      <c r="O55" s="415">
        <v>282</v>
      </c>
      <c r="P55" s="416">
        <v>218</v>
      </c>
      <c r="Q55" s="145">
        <f t="shared" si="12"/>
        <v>9847</v>
      </c>
      <c r="R55" s="354">
        <f>SUM(Q55/Q57)</f>
        <v>0.41553783179305398</v>
      </c>
    </row>
    <row r="56" spans="1:18" ht="15.75" hidden="1" thickBot="1" x14ac:dyDescent="0.3">
      <c r="A56" s="98" t="s">
        <v>54</v>
      </c>
      <c r="B56" s="417">
        <v>1</v>
      </c>
      <c r="C56" s="418">
        <v>3</v>
      </c>
      <c r="D56" s="418">
        <v>6</v>
      </c>
      <c r="E56" s="418">
        <v>1</v>
      </c>
      <c r="F56" s="418">
        <v>0</v>
      </c>
      <c r="G56" s="418">
        <v>0</v>
      </c>
      <c r="H56" s="418">
        <v>1</v>
      </c>
      <c r="I56" s="418">
        <v>198</v>
      </c>
      <c r="J56" s="418">
        <v>0</v>
      </c>
      <c r="K56" s="418">
        <v>1</v>
      </c>
      <c r="L56" s="418">
        <v>41</v>
      </c>
      <c r="M56" s="418">
        <v>39</v>
      </c>
      <c r="N56" s="418">
        <v>0</v>
      </c>
      <c r="O56" s="418">
        <v>9</v>
      </c>
      <c r="P56" s="419">
        <v>3</v>
      </c>
      <c r="Q56" s="146">
        <f t="shared" si="12"/>
        <v>303</v>
      </c>
      <c r="R56" s="355">
        <f>SUM(Q56/Q57)</f>
        <v>1.2786428661855932E-2</v>
      </c>
    </row>
    <row r="57" spans="1:18" ht="15.75" hidden="1" customHeight="1" thickTop="1" thickBot="1" x14ac:dyDescent="0.3">
      <c r="A57" s="99" t="s">
        <v>31</v>
      </c>
      <c r="B57" s="131">
        <f>SUM(B53:B56)</f>
        <v>75</v>
      </c>
      <c r="C57" s="132">
        <f t="shared" ref="C57:P57" si="13">SUM(C53:C56)</f>
        <v>456</v>
      </c>
      <c r="D57" s="132">
        <f t="shared" si="13"/>
        <v>359</v>
      </c>
      <c r="E57" s="132">
        <f t="shared" si="13"/>
        <v>190</v>
      </c>
      <c r="F57" s="132">
        <f t="shared" si="13"/>
        <v>153</v>
      </c>
      <c r="G57" s="132">
        <f t="shared" si="13"/>
        <v>0</v>
      </c>
      <c r="H57" s="132">
        <f t="shared" si="13"/>
        <v>52</v>
      </c>
      <c r="I57" s="132">
        <f t="shared" si="13"/>
        <v>14308</v>
      </c>
      <c r="J57" s="132">
        <f t="shared" si="13"/>
        <v>731</v>
      </c>
      <c r="K57" s="132">
        <f t="shared" si="13"/>
        <v>303</v>
      </c>
      <c r="L57" s="132">
        <f t="shared" si="13"/>
        <v>4341</v>
      </c>
      <c r="M57" s="132">
        <f t="shared" si="13"/>
        <v>1442</v>
      </c>
      <c r="N57" s="132">
        <f t="shared" si="13"/>
        <v>75</v>
      </c>
      <c r="O57" s="132">
        <f t="shared" si="13"/>
        <v>699</v>
      </c>
      <c r="P57" s="147">
        <f t="shared" si="13"/>
        <v>513</v>
      </c>
      <c r="Q57" s="256">
        <f t="shared" si="12"/>
        <v>23697</v>
      </c>
      <c r="R57" s="369">
        <f>SUM(R53:R56)</f>
        <v>1</v>
      </c>
    </row>
    <row r="58" spans="1:18" ht="15.75" hidden="1" thickBot="1" x14ac:dyDescent="0.3">
      <c r="A58" s="100" t="s">
        <v>48</v>
      </c>
      <c r="B58" s="350">
        <f>SUM(B57/Q57)</f>
        <v>3.1649575895682999E-3</v>
      </c>
      <c r="C58" s="351">
        <f>SUM(C57/Q57)</f>
        <v>1.9242942144575264E-2</v>
      </c>
      <c r="D58" s="351">
        <f>SUM(D57/Q57)</f>
        <v>1.5149596995400262E-2</v>
      </c>
      <c r="E58" s="351">
        <f>SUM(E57/Q57)</f>
        <v>8.0178925602396936E-3</v>
      </c>
      <c r="F58" s="351">
        <f>SUM(F57/Q57)</f>
        <v>6.4565134827193312E-3</v>
      </c>
      <c r="G58" s="351">
        <f>SUM(G57/Q57)</f>
        <v>0</v>
      </c>
      <c r="H58" s="351">
        <f>SUM(H57/Q57)</f>
        <v>2.1943705954340213E-3</v>
      </c>
      <c r="I58" s="351">
        <f>SUM(I57/Q57)</f>
        <v>0.60378950922057639</v>
      </c>
      <c r="J58" s="351">
        <f>SUM(J57/Q57)</f>
        <v>3.0847786639659029E-2</v>
      </c>
      <c r="K58" s="351">
        <f>SUM(K57/Q57)</f>
        <v>1.2786428661855932E-2</v>
      </c>
      <c r="L58" s="351">
        <f>SUM(L57/Q57)</f>
        <v>0.18318774528421319</v>
      </c>
      <c r="M58" s="351">
        <f>SUM(M57/Q57)</f>
        <v>6.0851584588766508E-2</v>
      </c>
      <c r="N58" s="351">
        <f>SUM(N57/Q57)</f>
        <v>3.1649575895682999E-3</v>
      </c>
      <c r="O58" s="351">
        <f>SUM(O57/Q57)</f>
        <v>2.9497404734776553E-2</v>
      </c>
      <c r="P58" s="352">
        <f>SUM(P57/Q57)</f>
        <v>2.1648309912647171E-2</v>
      </c>
      <c r="Q58" s="463">
        <f t="shared" si="12"/>
        <v>1</v>
      </c>
      <c r="R58" s="456"/>
    </row>
    <row r="59" spans="1:18" ht="15.75" hidden="1" thickBot="1" x14ac:dyDescent="0.3">
      <c r="A59" s="1119" t="s">
        <v>377</v>
      </c>
      <c r="B59" s="1120"/>
      <c r="C59" s="1120"/>
      <c r="D59" s="1120"/>
      <c r="E59" s="1120"/>
      <c r="F59" s="1120"/>
      <c r="G59" s="1120"/>
      <c r="H59" s="1120"/>
      <c r="I59" s="1120"/>
      <c r="J59" s="1120"/>
      <c r="K59" s="1120"/>
      <c r="L59" s="1120"/>
      <c r="M59" s="1120"/>
      <c r="N59" s="1120"/>
      <c r="O59" s="1120"/>
      <c r="P59" s="1120"/>
      <c r="Q59" s="1121"/>
      <c r="R59" s="1122"/>
    </row>
    <row r="60" spans="1:18" ht="15.75" hidden="1" customHeight="1" x14ac:dyDescent="0.25">
      <c r="A60" s="96" t="s">
        <v>80</v>
      </c>
      <c r="B60" s="411">
        <v>1</v>
      </c>
      <c r="C60" s="412">
        <v>1</v>
      </c>
      <c r="D60" s="412">
        <v>5</v>
      </c>
      <c r="E60" s="412">
        <v>0</v>
      </c>
      <c r="F60" s="412">
        <v>0</v>
      </c>
      <c r="G60" s="412">
        <v>0</v>
      </c>
      <c r="H60" s="412">
        <v>0</v>
      </c>
      <c r="I60" s="412">
        <v>64</v>
      </c>
      <c r="J60" s="412">
        <v>4</v>
      </c>
      <c r="K60" s="412">
        <v>2</v>
      </c>
      <c r="L60" s="412">
        <v>30</v>
      </c>
      <c r="M60" s="412">
        <v>10</v>
      </c>
      <c r="N60" s="412">
        <v>0</v>
      </c>
      <c r="O60" s="412">
        <v>2</v>
      </c>
      <c r="P60" s="413">
        <v>1</v>
      </c>
      <c r="Q60" s="144">
        <f t="shared" ref="Q60:Q65" si="14">SUM(B60:P60)</f>
        <v>120</v>
      </c>
      <c r="R60" s="353">
        <f>SUM(Q60/Q64)</f>
        <v>5.0639321433092795E-3</v>
      </c>
    </row>
    <row r="61" spans="1:18" ht="15.75" hidden="1" customHeight="1" x14ac:dyDescent="0.25">
      <c r="A61" s="97" t="s">
        <v>51</v>
      </c>
      <c r="B61" s="414">
        <v>50</v>
      </c>
      <c r="C61" s="415">
        <v>313</v>
      </c>
      <c r="D61" s="415">
        <v>258</v>
      </c>
      <c r="E61" s="415">
        <v>140</v>
      </c>
      <c r="F61" s="415">
        <v>115</v>
      </c>
      <c r="G61" s="415">
        <v>0</v>
      </c>
      <c r="H61" s="415">
        <v>36</v>
      </c>
      <c r="I61" s="415">
        <v>9732</v>
      </c>
      <c r="J61" s="415">
        <v>555</v>
      </c>
      <c r="K61" s="415">
        <v>222</v>
      </c>
      <c r="L61" s="415">
        <v>3124</v>
      </c>
      <c r="M61" s="415">
        <v>987</v>
      </c>
      <c r="N61" s="415">
        <v>48</v>
      </c>
      <c r="O61" s="415">
        <v>494</v>
      </c>
      <c r="P61" s="416">
        <v>352</v>
      </c>
      <c r="Q61" s="145">
        <f t="shared" si="14"/>
        <v>16426</v>
      </c>
      <c r="R61" s="354">
        <f>SUM(Q61/Q64)</f>
        <v>0.69316791154998525</v>
      </c>
    </row>
    <row r="62" spans="1:18" ht="15.75" hidden="1" customHeight="1" x14ac:dyDescent="0.25">
      <c r="A62" s="97" t="s">
        <v>52</v>
      </c>
      <c r="B62" s="414">
        <v>19</v>
      </c>
      <c r="C62" s="415">
        <v>122</v>
      </c>
      <c r="D62" s="415">
        <v>84</v>
      </c>
      <c r="E62" s="415">
        <v>40</v>
      </c>
      <c r="F62" s="415">
        <v>33</v>
      </c>
      <c r="G62" s="415">
        <v>0</v>
      </c>
      <c r="H62" s="415">
        <v>14</v>
      </c>
      <c r="I62" s="415">
        <v>3965</v>
      </c>
      <c r="J62" s="415">
        <v>154</v>
      </c>
      <c r="K62" s="415">
        <v>68</v>
      </c>
      <c r="L62" s="415">
        <v>1040</v>
      </c>
      <c r="M62" s="415">
        <v>385</v>
      </c>
      <c r="N62" s="415">
        <v>20</v>
      </c>
      <c r="O62" s="415">
        <v>163</v>
      </c>
      <c r="P62" s="416">
        <v>129</v>
      </c>
      <c r="Q62" s="145">
        <f t="shared" si="14"/>
        <v>6236</v>
      </c>
      <c r="R62" s="354">
        <f>SUM(Q62/Q64)</f>
        <v>0.26315567371397225</v>
      </c>
    </row>
    <row r="63" spans="1:18" ht="15.75" hidden="1" customHeight="1" thickBot="1" x14ac:dyDescent="0.3">
      <c r="A63" s="98" t="s">
        <v>82</v>
      </c>
      <c r="B63" s="417">
        <v>5</v>
      </c>
      <c r="C63" s="418">
        <v>20</v>
      </c>
      <c r="D63" s="418">
        <v>12</v>
      </c>
      <c r="E63" s="418">
        <v>10</v>
      </c>
      <c r="F63" s="418">
        <v>5</v>
      </c>
      <c r="G63" s="418">
        <v>0</v>
      </c>
      <c r="H63" s="418">
        <v>2</v>
      </c>
      <c r="I63" s="418">
        <v>547</v>
      </c>
      <c r="J63" s="418">
        <v>18</v>
      </c>
      <c r="K63" s="418">
        <v>11</v>
      </c>
      <c r="L63" s="418">
        <v>147</v>
      </c>
      <c r="M63" s="418">
        <v>60</v>
      </c>
      <c r="N63" s="418">
        <v>7</v>
      </c>
      <c r="O63" s="418">
        <v>40</v>
      </c>
      <c r="P63" s="419">
        <v>31</v>
      </c>
      <c r="Q63" s="146">
        <f t="shared" si="14"/>
        <v>915</v>
      </c>
      <c r="R63" s="355">
        <f>SUM(Q63/Q64)</f>
        <v>3.8612482592733255E-2</v>
      </c>
    </row>
    <row r="64" spans="1:18" ht="15.75" hidden="1" customHeight="1" thickTop="1" thickBot="1" x14ac:dyDescent="0.3">
      <c r="A64" s="99" t="s">
        <v>31</v>
      </c>
      <c r="B64" s="131">
        <f>SUM(B60:B63)</f>
        <v>75</v>
      </c>
      <c r="C64" s="132">
        <f t="shared" ref="C64:P64" si="15">SUM(C60:C63)</f>
        <v>456</v>
      </c>
      <c r="D64" s="132">
        <f t="shared" si="15"/>
        <v>359</v>
      </c>
      <c r="E64" s="132">
        <f t="shared" si="15"/>
        <v>190</v>
      </c>
      <c r="F64" s="132">
        <f t="shared" si="15"/>
        <v>153</v>
      </c>
      <c r="G64" s="132">
        <f t="shared" si="15"/>
        <v>0</v>
      </c>
      <c r="H64" s="132">
        <f t="shared" si="15"/>
        <v>52</v>
      </c>
      <c r="I64" s="132">
        <f t="shared" si="15"/>
        <v>14308</v>
      </c>
      <c r="J64" s="132">
        <f t="shared" si="15"/>
        <v>731</v>
      </c>
      <c r="K64" s="132">
        <f t="shared" si="15"/>
        <v>303</v>
      </c>
      <c r="L64" s="132">
        <f t="shared" si="15"/>
        <v>4341</v>
      </c>
      <c r="M64" s="132">
        <f t="shared" si="15"/>
        <v>1442</v>
      </c>
      <c r="N64" s="132">
        <f t="shared" si="15"/>
        <v>75</v>
      </c>
      <c r="O64" s="132">
        <f t="shared" si="15"/>
        <v>699</v>
      </c>
      <c r="P64" s="147">
        <f t="shared" si="15"/>
        <v>513</v>
      </c>
      <c r="Q64" s="256">
        <f t="shared" si="14"/>
        <v>23697</v>
      </c>
      <c r="R64" s="257">
        <f>SUM(R60:R63)</f>
        <v>1</v>
      </c>
    </row>
    <row r="65" spans="1:18" ht="15.75" hidden="1" customHeight="1" thickBot="1" x14ac:dyDescent="0.3">
      <c r="A65" s="100" t="s">
        <v>48</v>
      </c>
      <c r="B65" s="350">
        <f>SUM(B64/Q64)</f>
        <v>3.1649575895682999E-3</v>
      </c>
      <c r="C65" s="351">
        <f>SUM(C64/Q64)</f>
        <v>1.9242942144575264E-2</v>
      </c>
      <c r="D65" s="351">
        <f>SUM(D64/Q64)</f>
        <v>1.5149596995400262E-2</v>
      </c>
      <c r="E65" s="351">
        <f>SUM(E64/Q64)</f>
        <v>8.0178925602396936E-3</v>
      </c>
      <c r="F65" s="351">
        <f>SUM(F64/Q64)</f>
        <v>6.4565134827193312E-3</v>
      </c>
      <c r="G65" s="351">
        <f>SUM(G64/Q64)</f>
        <v>0</v>
      </c>
      <c r="H65" s="351">
        <f>SUM(H64/Q64)</f>
        <v>2.1943705954340213E-3</v>
      </c>
      <c r="I65" s="351">
        <v>0.60499999999999998</v>
      </c>
      <c r="J65" s="351">
        <f>SUM(J64/Q64)</f>
        <v>3.0847786639659029E-2</v>
      </c>
      <c r="K65" s="351">
        <f>SUM(K64/Q64)</f>
        <v>1.2786428661855932E-2</v>
      </c>
      <c r="L65" s="351">
        <f>SUM(L64/Q64)</f>
        <v>0.18318774528421319</v>
      </c>
      <c r="M65" s="351">
        <f>SUM(M64/Q64)</f>
        <v>6.0851584588766508E-2</v>
      </c>
      <c r="N65" s="351">
        <f>SUM(N64/Q64)</f>
        <v>3.1649575895682999E-3</v>
      </c>
      <c r="O65" s="351">
        <f>SUM(O64/Q64)</f>
        <v>2.9497404734776553E-2</v>
      </c>
      <c r="P65" s="352">
        <f>SUM(P64/Q64)</f>
        <v>2.1648309912647171E-2</v>
      </c>
      <c r="Q65" s="255">
        <f t="shared" si="14"/>
        <v>1.0012104907794235</v>
      </c>
      <c r="R65" s="456"/>
    </row>
  </sheetData>
  <sheetProtection algorithmName="SHA-512" hashValue="GKOncdIFPo2yyvmMvlngOG9LyR8ogdIfrcx6/ZtTFx1IKpTFlzNIFc6+9/t+xwmG1VQjKS6nvKyXrm984Jy2TA==" saltValue="d2laJIEAv1IIiJXPhdWodw==" spinCount="100000" sheet="1" objects="1" scenarios="1"/>
  <mergeCells count="13">
    <mergeCell ref="A59:R59"/>
    <mergeCell ref="A1:R1"/>
    <mergeCell ref="A52:R52"/>
    <mergeCell ref="A43:R43"/>
    <mergeCell ref="A36:R36"/>
    <mergeCell ref="A34:R34"/>
    <mergeCell ref="A51:R51"/>
    <mergeCell ref="A18:R18"/>
    <mergeCell ref="A20:R20"/>
    <mergeCell ref="A27:R27"/>
    <mergeCell ref="A2:R2"/>
    <mergeCell ref="A4:R4"/>
    <mergeCell ref="A11:R11"/>
  </mergeCells>
  <printOptions horizontalCentered="1" verticalCentered="1"/>
  <pageMargins left="0" right="0" top="0.65625" bottom="0" header="0.3" footer="0"/>
  <pageSetup scale="93" orientation="landscape" r:id="rId1"/>
  <headerFooter>
    <oddHeader>&amp;L&amp;9
  Semi-Annual Child Welfare Report&amp;C&amp;"-,Bold"&amp;14ARIZONA DEPARTMENT of CHILD SAFETY&amp;R&amp;9
July 1, 2018 - December 31, 2018</oddHeader>
    <oddFooter>&amp;C
Page 8</oddFooter>
  </headerFooter>
  <ignoredErrors>
    <ignoredError sqref="Q32 Q25 Q41 Q4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71"/>
  <sheetViews>
    <sheetView view="pageLayout" zoomScaleNormal="100" workbookViewId="0">
      <selection activeCell="M37" sqref="M37"/>
    </sheetView>
  </sheetViews>
  <sheetFormatPr defaultRowHeight="15" x14ac:dyDescent="0.25"/>
  <cols>
    <col min="1" max="1" width="12.85546875" customWidth="1"/>
    <col min="2" max="18" width="7.85546875" customWidth="1"/>
  </cols>
  <sheetData>
    <row r="1" spans="1:35" ht="21" customHeight="1" thickBot="1" x14ac:dyDescent="0.35">
      <c r="A1" s="1128" t="s">
        <v>477</v>
      </c>
      <c r="B1" s="1129"/>
      <c r="C1" s="1129"/>
      <c r="D1" s="1129"/>
      <c r="E1" s="1129"/>
      <c r="F1" s="1129"/>
      <c r="G1" s="1129"/>
      <c r="H1" s="1129"/>
      <c r="I1" s="1129"/>
      <c r="J1" s="1129"/>
      <c r="K1" s="1129"/>
      <c r="L1" s="1129"/>
      <c r="M1" s="1129"/>
      <c r="N1" s="1129"/>
      <c r="O1" s="1129"/>
      <c r="P1" s="1129"/>
      <c r="Q1" s="1129"/>
      <c r="R1" s="1130"/>
    </row>
    <row r="2" spans="1:35" s="217" customFormat="1" ht="16.5" hidden="1" thickBot="1" x14ac:dyDescent="0.3">
      <c r="A2" s="1124" t="s">
        <v>556</v>
      </c>
      <c r="B2" s="1125"/>
      <c r="C2" s="1125"/>
      <c r="D2" s="1125"/>
      <c r="E2" s="1125"/>
      <c r="F2" s="1125"/>
      <c r="G2" s="1125"/>
      <c r="H2" s="1125"/>
      <c r="I2" s="1125"/>
      <c r="J2" s="1125"/>
      <c r="K2" s="1125"/>
      <c r="L2" s="1125"/>
      <c r="M2" s="1125"/>
      <c r="N2" s="1125"/>
      <c r="O2" s="1125"/>
      <c r="P2" s="1125"/>
      <c r="Q2" s="1125"/>
      <c r="R2" s="1126"/>
    </row>
    <row r="3" spans="1:35" s="217" customFormat="1" ht="66.75" hidden="1" customHeight="1" thickBot="1" x14ac:dyDescent="0.3">
      <c r="A3" s="82"/>
      <c r="B3" s="801" t="s">
        <v>85</v>
      </c>
      <c r="C3" s="802" t="s">
        <v>86</v>
      </c>
      <c r="D3" s="802" t="s">
        <v>87</v>
      </c>
      <c r="E3" s="802" t="s">
        <v>88</v>
      </c>
      <c r="F3" s="802" t="s">
        <v>89</v>
      </c>
      <c r="G3" s="802" t="s">
        <v>90</v>
      </c>
      <c r="H3" s="802" t="s">
        <v>91</v>
      </c>
      <c r="I3" s="802" t="s">
        <v>92</v>
      </c>
      <c r="J3" s="802" t="s">
        <v>93</v>
      </c>
      <c r="K3" s="802" t="s">
        <v>94</v>
      </c>
      <c r="L3" s="802" t="s">
        <v>95</v>
      </c>
      <c r="M3" s="802" t="s">
        <v>96</v>
      </c>
      <c r="N3" s="802" t="s">
        <v>97</v>
      </c>
      <c r="O3" s="802" t="s">
        <v>98</v>
      </c>
      <c r="P3" s="804" t="s">
        <v>99</v>
      </c>
      <c r="Q3" s="83" t="s">
        <v>100</v>
      </c>
      <c r="R3" s="83" t="s">
        <v>101</v>
      </c>
    </row>
    <row r="4" spans="1:35" s="217" customFormat="1" ht="15.75" hidden="1" thickBot="1" x14ac:dyDescent="0.3">
      <c r="A4" s="1119" t="s">
        <v>81</v>
      </c>
      <c r="B4" s="1120"/>
      <c r="C4" s="1120"/>
      <c r="D4" s="1120"/>
      <c r="E4" s="1120"/>
      <c r="F4" s="1120"/>
      <c r="G4" s="1120"/>
      <c r="H4" s="1120"/>
      <c r="I4" s="1120"/>
      <c r="J4" s="1120"/>
      <c r="K4" s="1120"/>
      <c r="L4" s="1120"/>
      <c r="M4" s="1120"/>
      <c r="N4" s="1120"/>
      <c r="O4" s="1120"/>
      <c r="P4" s="1120"/>
      <c r="Q4" s="1120"/>
      <c r="R4" s="1123"/>
    </row>
    <row r="5" spans="1:35" s="217" customFormat="1" hidden="1" x14ac:dyDescent="0.25">
      <c r="A5" s="96" t="s">
        <v>49</v>
      </c>
      <c r="B5" s="411"/>
      <c r="C5" s="412"/>
      <c r="D5" s="412"/>
      <c r="E5" s="412"/>
      <c r="F5" s="412"/>
      <c r="G5" s="412"/>
      <c r="H5" s="412"/>
      <c r="I5" s="412"/>
      <c r="J5" s="412"/>
      <c r="K5" s="412"/>
      <c r="L5" s="412"/>
      <c r="M5" s="412"/>
      <c r="N5" s="412"/>
      <c r="O5" s="412"/>
      <c r="P5" s="413"/>
      <c r="Q5" s="144">
        <f t="shared" ref="Q5:Q10" si="0">SUM(B5:P5)</f>
        <v>0</v>
      </c>
      <c r="R5" s="353" t="e">
        <f>SUM(Q5/Q9)</f>
        <v>#DIV/0!</v>
      </c>
    </row>
    <row r="6" spans="1:35" s="217" customFormat="1" hidden="1" x14ac:dyDescent="0.25">
      <c r="A6" s="97" t="s">
        <v>53</v>
      </c>
      <c r="B6" s="414"/>
      <c r="C6" s="415"/>
      <c r="D6" s="415"/>
      <c r="E6" s="415"/>
      <c r="F6" s="415"/>
      <c r="G6" s="415"/>
      <c r="H6" s="415"/>
      <c r="I6" s="415"/>
      <c r="J6" s="415"/>
      <c r="K6" s="415"/>
      <c r="L6" s="415"/>
      <c r="M6" s="415"/>
      <c r="N6" s="415"/>
      <c r="O6" s="415"/>
      <c r="P6" s="416"/>
      <c r="Q6" s="145">
        <f t="shared" si="0"/>
        <v>0</v>
      </c>
      <c r="R6" s="354" t="e">
        <f>SUM(Q6/Q9)</f>
        <v>#DIV/0!</v>
      </c>
    </row>
    <row r="7" spans="1:35" s="217" customFormat="1" hidden="1" x14ac:dyDescent="0.25">
      <c r="A7" s="97" t="s">
        <v>50</v>
      </c>
      <c r="B7" s="414"/>
      <c r="C7" s="415"/>
      <c r="D7" s="415"/>
      <c r="E7" s="415"/>
      <c r="F7" s="415"/>
      <c r="G7" s="415"/>
      <c r="H7" s="415"/>
      <c r="I7" s="415"/>
      <c r="J7" s="415"/>
      <c r="K7" s="415"/>
      <c r="L7" s="415"/>
      <c r="M7" s="415"/>
      <c r="N7" s="415"/>
      <c r="O7" s="415"/>
      <c r="P7" s="416"/>
      <c r="Q7" s="145">
        <f t="shared" si="0"/>
        <v>0</v>
      </c>
      <c r="R7" s="354" t="e">
        <f>SUM(Q7/Q9)</f>
        <v>#DIV/0!</v>
      </c>
    </row>
    <row r="8" spans="1:35" s="217" customFormat="1" ht="15.75" hidden="1" thickBot="1" x14ac:dyDescent="0.3">
      <c r="A8" s="98" t="s">
        <v>54</v>
      </c>
      <c r="B8" s="417"/>
      <c r="C8" s="418"/>
      <c r="D8" s="418"/>
      <c r="E8" s="418"/>
      <c r="F8" s="418"/>
      <c r="G8" s="418"/>
      <c r="H8" s="418"/>
      <c r="I8" s="418"/>
      <c r="J8" s="418"/>
      <c r="K8" s="418"/>
      <c r="L8" s="418"/>
      <c r="M8" s="418"/>
      <c r="N8" s="418"/>
      <c r="O8" s="418"/>
      <c r="P8" s="419"/>
      <c r="Q8" s="146">
        <f t="shared" si="0"/>
        <v>0</v>
      </c>
      <c r="R8" s="355" t="e">
        <f>SUM(Q8/Q9)</f>
        <v>#DIV/0!</v>
      </c>
    </row>
    <row r="9" spans="1:35" s="217" customFormat="1" ht="16.5" hidden="1" thickTop="1" thickBot="1" x14ac:dyDescent="0.3">
      <c r="A9" s="99" t="s">
        <v>31</v>
      </c>
      <c r="B9" s="131">
        <f t="shared" ref="B9:P9" si="1">SUM(B5:B8)</f>
        <v>0</v>
      </c>
      <c r="C9" s="132">
        <f t="shared" si="1"/>
        <v>0</v>
      </c>
      <c r="D9" s="132">
        <f t="shared" si="1"/>
        <v>0</v>
      </c>
      <c r="E9" s="132">
        <f t="shared" si="1"/>
        <v>0</v>
      </c>
      <c r="F9" s="132">
        <f t="shared" si="1"/>
        <v>0</v>
      </c>
      <c r="G9" s="132">
        <f t="shared" si="1"/>
        <v>0</v>
      </c>
      <c r="H9" s="132">
        <f t="shared" si="1"/>
        <v>0</v>
      </c>
      <c r="I9" s="132">
        <f t="shared" si="1"/>
        <v>0</v>
      </c>
      <c r="J9" s="132">
        <f t="shared" si="1"/>
        <v>0</v>
      </c>
      <c r="K9" s="132">
        <f t="shared" si="1"/>
        <v>0</v>
      </c>
      <c r="L9" s="132">
        <f t="shared" si="1"/>
        <v>0</v>
      </c>
      <c r="M9" s="132">
        <f t="shared" si="1"/>
        <v>0</v>
      </c>
      <c r="N9" s="132">
        <f t="shared" si="1"/>
        <v>0</v>
      </c>
      <c r="O9" s="132">
        <f t="shared" si="1"/>
        <v>0</v>
      </c>
      <c r="P9" s="147">
        <f t="shared" si="1"/>
        <v>0</v>
      </c>
      <c r="Q9" s="256">
        <f t="shared" si="0"/>
        <v>0</v>
      </c>
      <c r="R9" s="257" t="e">
        <f>SUM(R5:R8)</f>
        <v>#DIV/0!</v>
      </c>
    </row>
    <row r="10" spans="1:35" s="217" customFormat="1" ht="15.75" hidden="1" thickBot="1" x14ac:dyDescent="0.3">
      <c r="A10" s="100" t="s">
        <v>48</v>
      </c>
      <c r="B10" s="350" t="e">
        <f>SUM(B9/Q9)</f>
        <v>#DIV/0!</v>
      </c>
      <c r="C10" s="350" t="e">
        <f>SUM(C9/Q9)</f>
        <v>#DIV/0!</v>
      </c>
      <c r="D10" s="350" t="e">
        <f>SUM(D9/Q9)</f>
        <v>#DIV/0!</v>
      </c>
      <c r="E10" s="350" t="e">
        <f>SUM(E9/Q9)</f>
        <v>#DIV/0!</v>
      </c>
      <c r="F10" s="350" t="e">
        <f>SUM(F9/Q9)</f>
        <v>#DIV/0!</v>
      </c>
      <c r="G10" s="350" t="e">
        <f>SUM(G9/Q9)</f>
        <v>#DIV/0!</v>
      </c>
      <c r="H10" s="350" t="e">
        <f>SUM(H9/Q9)</f>
        <v>#DIV/0!</v>
      </c>
      <c r="I10" s="350" t="e">
        <f>SUM(I9/Q9)</f>
        <v>#DIV/0!</v>
      </c>
      <c r="J10" s="350" t="e">
        <f>SUM(J9/Q9)</f>
        <v>#DIV/0!</v>
      </c>
      <c r="K10" s="350" t="e">
        <f>SUM(K9/Q9)</f>
        <v>#DIV/0!</v>
      </c>
      <c r="L10" s="350" t="e">
        <f>SUM(L9/Q9)</f>
        <v>#DIV/0!</v>
      </c>
      <c r="M10" s="350" t="e">
        <f>SUM(M9/Q9)</f>
        <v>#DIV/0!</v>
      </c>
      <c r="N10" s="350" t="e">
        <f>SUM(N9/Q9)</f>
        <v>#DIV/0!</v>
      </c>
      <c r="O10" s="350" t="e">
        <f>SUM(O9/Q9)</f>
        <v>#DIV/0!</v>
      </c>
      <c r="P10" s="350" t="e">
        <f>SUM(P9/Q9)</f>
        <v>#DIV/0!</v>
      </c>
      <c r="Q10" s="255" t="e">
        <f t="shared" si="0"/>
        <v>#DIV/0!</v>
      </c>
      <c r="R10" s="456"/>
    </row>
    <row r="11" spans="1:35" s="217" customFormat="1" ht="16.5" hidden="1" customHeight="1" thickBot="1" x14ac:dyDescent="0.3">
      <c r="A11" s="1119" t="s">
        <v>377</v>
      </c>
      <c r="B11" s="1120"/>
      <c r="C11" s="1120"/>
      <c r="D11" s="1120"/>
      <c r="E11" s="1120"/>
      <c r="F11" s="1120"/>
      <c r="G11" s="1120"/>
      <c r="H11" s="1120"/>
      <c r="I11" s="1120"/>
      <c r="J11" s="1120"/>
      <c r="K11" s="1120"/>
      <c r="L11" s="1120"/>
      <c r="M11" s="1120"/>
      <c r="N11" s="1120"/>
      <c r="O11" s="1120"/>
      <c r="P11" s="1120"/>
      <c r="Q11" s="1121"/>
      <c r="R11" s="1122"/>
    </row>
    <row r="12" spans="1:35" s="217" customFormat="1" hidden="1" x14ac:dyDescent="0.25">
      <c r="A12" s="96" t="s">
        <v>80</v>
      </c>
      <c r="B12" s="411"/>
      <c r="C12" s="412"/>
      <c r="D12" s="412"/>
      <c r="E12" s="412"/>
      <c r="F12" s="412"/>
      <c r="G12" s="412"/>
      <c r="H12" s="412"/>
      <c r="I12" s="412"/>
      <c r="J12" s="412"/>
      <c r="K12" s="412"/>
      <c r="L12" s="412"/>
      <c r="M12" s="412"/>
      <c r="N12" s="412"/>
      <c r="O12" s="412"/>
      <c r="P12" s="413"/>
      <c r="Q12" s="144">
        <f t="shared" ref="Q12:Q17" si="2">SUM(B12:P12)</f>
        <v>0</v>
      </c>
      <c r="R12" s="353" t="e">
        <f>SUM(Q12/Q16)</f>
        <v>#DIV/0!</v>
      </c>
    </row>
    <row r="13" spans="1:35" s="217" customFormat="1" hidden="1" x14ac:dyDescent="0.25">
      <c r="A13" s="97" t="s">
        <v>51</v>
      </c>
      <c r="B13" s="414"/>
      <c r="C13" s="415"/>
      <c r="D13" s="415"/>
      <c r="E13" s="415"/>
      <c r="F13" s="415"/>
      <c r="G13" s="415"/>
      <c r="H13" s="415"/>
      <c r="I13" s="415"/>
      <c r="J13" s="415"/>
      <c r="K13" s="415"/>
      <c r="L13" s="415"/>
      <c r="M13" s="415"/>
      <c r="N13" s="415"/>
      <c r="O13" s="415"/>
      <c r="P13" s="416"/>
      <c r="Q13" s="145">
        <f t="shared" si="2"/>
        <v>0</v>
      </c>
      <c r="R13" s="354" t="e">
        <f>SUM(Q13/Q16)</f>
        <v>#DIV/0!</v>
      </c>
    </row>
    <row r="14" spans="1:35" s="217" customFormat="1" hidden="1" x14ac:dyDescent="0.25">
      <c r="A14" s="97" t="s">
        <v>52</v>
      </c>
      <c r="B14" s="414"/>
      <c r="C14" s="415"/>
      <c r="D14" s="415"/>
      <c r="E14" s="415"/>
      <c r="F14" s="415"/>
      <c r="G14" s="415"/>
      <c r="H14" s="415"/>
      <c r="I14" s="415"/>
      <c r="J14" s="415"/>
      <c r="K14" s="415"/>
      <c r="L14" s="415"/>
      <c r="M14" s="415"/>
      <c r="N14" s="415"/>
      <c r="O14" s="415"/>
      <c r="P14" s="416"/>
      <c r="Q14" s="145">
        <f t="shared" si="2"/>
        <v>0</v>
      </c>
      <c r="R14" s="354" t="e">
        <f>SUM(Q14/Q16)</f>
        <v>#DIV/0!</v>
      </c>
      <c r="T14" s="93"/>
      <c r="U14" s="93"/>
      <c r="V14" s="93"/>
      <c r="W14" s="93"/>
      <c r="X14" s="93"/>
      <c r="Y14" s="93"/>
      <c r="Z14" s="93"/>
      <c r="AA14" s="93"/>
      <c r="AB14" s="93"/>
      <c r="AC14" s="93"/>
      <c r="AD14" s="93"/>
      <c r="AE14" s="93"/>
      <c r="AF14" s="93"/>
      <c r="AG14" s="93"/>
      <c r="AH14" s="93"/>
      <c r="AI14" s="93"/>
    </row>
    <row r="15" spans="1:35" s="217" customFormat="1" ht="15.75" hidden="1" thickBot="1" x14ac:dyDescent="0.3">
      <c r="A15" s="98" t="s">
        <v>82</v>
      </c>
      <c r="B15" s="417"/>
      <c r="C15" s="418"/>
      <c r="D15" s="418"/>
      <c r="E15" s="418"/>
      <c r="F15" s="418"/>
      <c r="G15" s="418"/>
      <c r="H15" s="418"/>
      <c r="I15" s="418"/>
      <c r="J15" s="418"/>
      <c r="K15" s="418"/>
      <c r="L15" s="418"/>
      <c r="M15" s="418"/>
      <c r="N15" s="418"/>
      <c r="O15" s="418"/>
      <c r="P15" s="419"/>
      <c r="Q15" s="146">
        <f t="shared" si="2"/>
        <v>0</v>
      </c>
      <c r="R15" s="355" t="e">
        <f>SUM(Q15/Q16)</f>
        <v>#DIV/0!</v>
      </c>
      <c r="T15" s="307"/>
      <c r="U15" s="307"/>
      <c r="V15" s="307"/>
      <c r="W15" s="307"/>
      <c r="X15" s="307"/>
      <c r="Y15" s="307"/>
      <c r="Z15" s="307"/>
      <c r="AA15" s="307"/>
      <c r="AB15" s="307"/>
      <c r="AC15" s="307"/>
      <c r="AD15" s="307"/>
      <c r="AE15" s="307"/>
      <c r="AF15" s="307"/>
      <c r="AG15" s="307"/>
      <c r="AH15" s="307"/>
      <c r="AI15" s="307"/>
    </row>
    <row r="16" spans="1:35" s="217" customFormat="1" ht="16.5" hidden="1" thickTop="1" thickBot="1" x14ac:dyDescent="0.3">
      <c r="A16" s="99" t="s">
        <v>31</v>
      </c>
      <c r="B16" s="131">
        <f t="shared" ref="B16:P16" si="3">SUM(B12:B15)</f>
        <v>0</v>
      </c>
      <c r="C16" s="132">
        <f t="shared" si="3"/>
        <v>0</v>
      </c>
      <c r="D16" s="132">
        <f t="shared" si="3"/>
        <v>0</v>
      </c>
      <c r="E16" s="132">
        <f t="shared" si="3"/>
        <v>0</v>
      </c>
      <c r="F16" s="132">
        <f t="shared" si="3"/>
        <v>0</v>
      </c>
      <c r="G16" s="132">
        <f t="shared" si="3"/>
        <v>0</v>
      </c>
      <c r="H16" s="132">
        <f t="shared" si="3"/>
        <v>0</v>
      </c>
      <c r="I16" s="132">
        <f t="shared" si="3"/>
        <v>0</v>
      </c>
      <c r="J16" s="132">
        <f t="shared" si="3"/>
        <v>0</v>
      </c>
      <c r="K16" s="132">
        <f t="shared" si="3"/>
        <v>0</v>
      </c>
      <c r="L16" s="132">
        <f t="shared" si="3"/>
        <v>0</v>
      </c>
      <c r="M16" s="132">
        <f t="shared" si="3"/>
        <v>0</v>
      </c>
      <c r="N16" s="132">
        <f t="shared" si="3"/>
        <v>0</v>
      </c>
      <c r="O16" s="132">
        <f t="shared" si="3"/>
        <v>0</v>
      </c>
      <c r="P16" s="147">
        <f t="shared" si="3"/>
        <v>0</v>
      </c>
      <c r="Q16" s="256">
        <f t="shared" si="2"/>
        <v>0</v>
      </c>
      <c r="R16" s="257" t="e">
        <f>SUM(R12:R15)</f>
        <v>#DIV/0!</v>
      </c>
      <c r="T16" s="307"/>
      <c r="U16" s="93"/>
      <c r="V16" s="93"/>
      <c r="W16" s="93"/>
      <c r="X16" s="93"/>
      <c r="Y16" s="93"/>
      <c r="Z16" s="93"/>
      <c r="AA16" s="93"/>
      <c r="AB16" s="93"/>
      <c r="AC16" s="93"/>
      <c r="AD16" s="93"/>
      <c r="AE16" s="93"/>
      <c r="AF16" s="93"/>
      <c r="AG16" s="93"/>
      <c r="AH16" s="93"/>
      <c r="AI16" s="93"/>
    </row>
    <row r="17" spans="1:35" s="217" customFormat="1" ht="17.25" hidden="1" customHeight="1" thickBot="1" x14ac:dyDescent="0.3">
      <c r="A17" s="100" t="s">
        <v>48</v>
      </c>
      <c r="B17" s="350" t="e">
        <f>SUM(B16/Q16)</f>
        <v>#DIV/0!</v>
      </c>
      <c r="C17" s="350" t="e">
        <f>SUM(C16/Q16)</f>
        <v>#DIV/0!</v>
      </c>
      <c r="D17" s="350" t="e">
        <f>SUM(D16/Q16)</f>
        <v>#DIV/0!</v>
      </c>
      <c r="E17" s="350" t="e">
        <f>SUM(E16/Q16)</f>
        <v>#DIV/0!</v>
      </c>
      <c r="F17" s="350" t="e">
        <f>SUM(F16/Q16)</f>
        <v>#DIV/0!</v>
      </c>
      <c r="G17" s="350" t="e">
        <f>SUM(G16/Q16)</f>
        <v>#DIV/0!</v>
      </c>
      <c r="H17" s="350" t="e">
        <f>SUM(H16/Q16)</f>
        <v>#DIV/0!</v>
      </c>
      <c r="I17" s="350" t="e">
        <f>SUM(I16/Q16)</f>
        <v>#DIV/0!</v>
      </c>
      <c r="J17" s="350" t="e">
        <f>SUM(J16/Q16)</f>
        <v>#DIV/0!</v>
      </c>
      <c r="K17" s="350" t="e">
        <f>SUM(K16/Q16)</f>
        <v>#DIV/0!</v>
      </c>
      <c r="L17" s="350" t="e">
        <f>SUM(L16/Q16)</f>
        <v>#DIV/0!</v>
      </c>
      <c r="M17" s="350" t="e">
        <f>SUM(M16/Q16)</f>
        <v>#DIV/0!</v>
      </c>
      <c r="N17" s="350" t="e">
        <f>SUM(N16/Q16)</f>
        <v>#DIV/0!</v>
      </c>
      <c r="O17" s="350" t="e">
        <f>SUM(O16/Q16)</f>
        <v>#DIV/0!</v>
      </c>
      <c r="P17" s="350" t="e">
        <f>SUM(P16/Q16)</f>
        <v>#DIV/0!</v>
      </c>
      <c r="Q17" s="255" t="e">
        <f t="shared" si="2"/>
        <v>#DIV/0!</v>
      </c>
      <c r="R17" s="456"/>
      <c r="T17" s="307"/>
      <c r="U17" s="93"/>
      <c r="V17" s="93"/>
      <c r="W17" s="93"/>
      <c r="X17" s="93"/>
      <c r="Y17" s="93"/>
      <c r="Z17" s="93"/>
      <c r="AA17" s="93"/>
      <c r="AB17" s="93"/>
      <c r="AC17" s="93"/>
      <c r="AD17" s="93"/>
      <c r="AE17" s="93"/>
      <c r="AF17" s="93"/>
      <c r="AG17" s="93"/>
      <c r="AH17" s="93"/>
      <c r="AI17" s="93"/>
    </row>
    <row r="18" spans="1:35" s="217" customFormat="1" ht="16.5" thickBot="1" x14ac:dyDescent="0.3">
      <c r="A18" s="1124" t="s">
        <v>556</v>
      </c>
      <c r="B18" s="1125"/>
      <c r="C18" s="1125"/>
      <c r="D18" s="1125"/>
      <c r="E18" s="1125"/>
      <c r="F18" s="1125"/>
      <c r="G18" s="1125"/>
      <c r="H18" s="1125"/>
      <c r="I18" s="1125"/>
      <c r="J18" s="1125"/>
      <c r="K18" s="1125"/>
      <c r="L18" s="1125"/>
      <c r="M18" s="1125"/>
      <c r="N18" s="1125"/>
      <c r="O18" s="1125"/>
      <c r="P18" s="1125"/>
      <c r="Q18" s="1125"/>
      <c r="R18" s="1126"/>
    </row>
    <row r="19" spans="1:35" s="217" customFormat="1" ht="66.75" customHeight="1" thickBot="1" x14ac:dyDescent="0.3">
      <c r="A19" s="82"/>
      <c r="B19" s="801" t="s">
        <v>85</v>
      </c>
      <c r="C19" s="802" t="s">
        <v>86</v>
      </c>
      <c r="D19" s="802" t="s">
        <v>87</v>
      </c>
      <c r="E19" s="802" t="s">
        <v>88</v>
      </c>
      <c r="F19" s="802" t="s">
        <v>89</v>
      </c>
      <c r="G19" s="802" t="s">
        <v>90</v>
      </c>
      <c r="H19" s="802" t="s">
        <v>91</v>
      </c>
      <c r="I19" s="802" t="s">
        <v>92</v>
      </c>
      <c r="J19" s="802" t="s">
        <v>93</v>
      </c>
      <c r="K19" s="802" t="s">
        <v>94</v>
      </c>
      <c r="L19" s="802" t="s">
        <v>95</v>
      </c>
      <c r="M19" s="802" t="s">
        <v>96</v>
      </c>
      <c r="N19" s="802" t="s">
        <v>97</v>
      </c>
      <c r="O19" s="802" t="s">
        <v>98</v>
      </c>
      <c r="P19" s="804" t="s">
        <v>99</v>
      </c>
      <c r="Q19" s="83" t="s">
        <v>100</v>
      </c>
      <c r="R19" s="83" t="s">
        <v>101</v>
      </c>
    </row>
    <row r="20" spans="1:35" s="217" customFormat="1" ht="15.75" thickBot="1" x14ac:dyDescent="0.3">
      <c r="A20" s="1119" t="s">
        <v>81</v>
      </c>
      <c r="B20" s="1120"/>
      <c r="C20" s="1120"/>
      <c r="D20" s="1120"/>
      <c r="E20" s="1120"/>
      <c r="F20" s="1120"/>
      <c r="G20" s="1120"/>
      <c r="H20" s="1120"/>
      <c r="I20" s="1120"/>
      <c r="J20" s="1120"/>
      <c r="K20" s="1120"/>
      <c r="L20" s="1120"/>
      <c r="M20" s="1120"/>
      <c r="N20" s="1120"/>
      <c r="O20" s="1120"/>
      <c r="P20" s="1120"/>
      <c r="Q20" s="1120"/>
      <c r="R20" s="1123"/>
    </row>
    <row r="21" spans="1:35" s="217" customFormat="1" x14ac:dyDescent="0.25">
      <c r="A21" s="96" t="s">
        <v>49</v>
      </c>
      <c r="B21" s="411">
        <v>0</v>
      </c>
      <c r="C21" s="412">
        <v>1</v>
      </c>
      <c r="D21" s="412">
        <v>0</v>
      </c>
      <c r="E21" s="412">
        <v>0</v>
      </c>
      <c r="F21" s="412">
        <v>0</v>
      </c>
      <c r="G21" s="412">
        <v>0</v>
      </c>
      <c r="H21" s="412">
        <v>0</v>
      </c>
      <c r="I21" s="412">
        <v>47</v>
      </c>
      <c r="J21" s="412">
        <v>0</v>
      </c>
      <c r="K21" s="412">
        <v>0</v>
      </c>
      <c r="L21" s="412">
        <v>21</v>
      </c>
      <c r="M21" s="412">
        <v>1</v>
      </c>
      <c r="N21" s="412">
        <v>0</v>
      </c>
      <c r="O21" s="412">
        <v>1</v>
      </c>
      <c r="P21" s="413">
        <v>0</v>
      </c>
      <c r="Q21" s="144">
        <f t="shared" ref="Q21:Q26" si="4">SUM(B21:P21)</f>
        <v>71</v>
      </c>
      <c r="R21" s="353">
        <f>SUM(Q21/Q25)</f>
        <v>0.14609053497942387</v>
      </c>
    </row>
    <row r="22" spans="1:35" s="217" customFormat="1" x14ac:dyDescent="0.25">
      <c r="A22" s="97" t="s">
        <v>53</v>
      </c>
      <c r="B22" s="414">
        <v>0</v>
      </c>
      <c r="C22" s="415">
        <v>3</v>
      </c>
      <c r="D22" s="415">
        <v>0</v>
      </c>
      <c r="E22" s="415">
        <v>0</v>
      </c>
      <c r="F22" s="415">
        <v>0</v>
      </c>
      <c r="G22" s="415">
        <v>0</v>
      </c>
      <c r="H22" s="415">
        <v>0</v>
      </c>
      <c r="I22" s="415">
        <v>125</v>
      </c>
      <c r="J22" s="415">
        <v>0</v>
      </c>
      <c r="K22" s="415">
        <v>0</v>
      </c>
      <c r="L22" s="415">
        <v>80</v>
      </c>
      <c r="M22" s="415">
        <v>4</v>
      </c>
      <c r="N22" s="415">
        <v>0</v>
      </c>
      <c r="O22" s="415">
        <v>8</v>
      </c>
      <c r="P22" s="416">
        <v>0</v>
      </c>
      <c r="Q22" s="145">
        <f t="shared" si="4"/>
        <v>220</v>
      </c>
      <c r="R22" s="354">
        <f>SUM(Q22/Q25)</f>
        <v>0.45267489711934156</v>
      </c>
      <c r="S22" s="1023"/>
    </row>
    <row r="23" spans="1:35" s="217" customFormat="1" x14ac:dyDescent="0.25">
      <c r="A23" s="97" t="s">
        <v>50</v>
      </c>
      <c r="B23" s="414">
        <v>0</v>
      </c>
      <c r="C23" s="415">
        <v>3</v>
      </c>
      <c r="D23" s="415">
        <v>0</v>
      </c>
      <c r="E23" s="415">
        <v>0</v>
      </c>
      <c r="F23" s="415">
        <v>0</v>
      </c>
      <c r="G23" s="415">
        <v>0</v>
      </c>
      <c r="H23" s="415">
        <v>0</v>
      </c>
      <c r="I23" s="415">
        <v>131</v>
      </c>
      <c r="J23" s="415">
        <v>1</v>
      </c>
      <c r="K23" s="415">
        <v>0</v>
      </c>
      <c r="L23" s="415">
        <v>37</v>
      </c>
      <c r="M23" s="415">
        <v>2</v>
      </c>
      <c r="N23" s="415">
        <v>1</v>
      </c>
      <c r="O23" s="415">
        <v>12</v>
      </c>
      <c r="P23" s="416">
        <v>4</v>
      </c>
      <c r="Q23" s="145">
        <f t="shared" si="4"/>
        <v>191</v>
      </c>
      <c r="R23" s="354">
        <f>SUM(Q23/Q25)</f>
        <v>0.39300411522633744</v>
      </c>
      <c r="S23" s="1023"/>
    </row>
    <row r="24" spans="1:35" s="217" customFormat="1" ht="15.75" thickBot="1" x14ac:dyDescent="0.3">
      <c r="A24" s="98" t="s">
        <v>54</v>
      </c>
      <c r="B24" s="417">
        <v>0</v>
      </c>
      <c r="C24" s="418">
        <v>0</v>
      </c>
      <c r="D24" s="418">
        <v>0</v>
      </c>
      <c r="E24" s="418">
        <v>0</v>
      </c>
      <c r="F24" s="418">
        <v>0</v>
      </c>
      <c r="G24" s="418">
        <v>0</v>
      </c>
      <c r="H24" s="418">
        <v>0</v>
      </c>
      <c r="I24" s="418">
        <v>4</v>
      </c>
      <c r="J24" s="418">
        <v>0</v>
      </c>
      <c r="K24" s="418">
        <v>0</v>
      </c>
      <c r="L24" s="418">
        <v>0</v>
      </c>
      <c r="M24" s="418">
        <v>0</v>
      </c>
      <c r="N24" s="418">
        <v>0</v>
      </c>
      <c r="O24" s="418">
        <v>0</v>
      </c>
      <c r="P24" s="419">
        <v>0</v>
      </c>
      <c r="Q24" s="146">
        <f t="shared" si="4"/>
        <v>4</v>
      </c>
      <c r="R24" s="355">
        <f>SUM(Q24/Q25)</f>
        <v>8.23045267489712E-3</v>
      </c>
      <c r="S24" s="697"/>
    </row>
    <row r="25" spans="1:35" s="217" customFormat="1" ht="16.5" thickTop="1" thickBot="1" x14ac:dyDescent="0.3">
      <c r="A25" s="99" t="s">
        <v>31</v>
      </c>
      <c r="B25" s="131">
        <f t="shared" ref="B25:P25" si="5">SUM(B21:B24)</f>
        <v>0</v>
      </c>
      <c r="C25" s="132">
        <f t="shared" si="5"/>
        <v>7</v>
      </c>
      <c r="D25" s="132">
        <f t="shared" si="5"/>
        <v>0</v>
      </c>
      <c r="E25" s="132">
        <f t="shared" si="5"/>
        <v>0</v>
      </c>
      <c r="F25" s="132">
        <f t="shared" si="5"/>
        <v>0</v>
      </c>
      <c r="G25" s="132">
        <f t="shared" si="5"/>
        <v>0</v>
      </c>
      <c r="H25" s="132">
        <f t="shared" si="5"/>
        <v>0</v>
      </c>
      <c r="I25" s="132">
        <f t="shared" si="5"/>
        <v>307</v>
      </c>
      <c r="J25" s="132">
        <f t="shared" si="5"/>
        <v>1</v>
      </c>
      <c r="K25" s="132">
        <f t="shared" si="5"/>
        <v>0</v>
      </c>
      <c r="L25" s="132">
        <f t="shared" si="5"/>
        <v>138</v>
      </c>
      <c r="M25" s="132">
        <f t="shared" si="5"/>
        <v>7</v>
      </c>
      <c r="N25" s="132">
        <f t="shared" si="5"/>
        <v>1</v>
      </c>
      <c r="O25" s="132">
        <f t="shared" si="5"/>
        <v>21</v>
      </c>
      <c r="P25" s="147">
        <f t="shared" si="5"/>
        <v>4</v>
      </c>
      <c r="Q25" s="911">
        <f t="shared" si="4"/>
        <v>486</v>
      </c>
      <c r="R25" s="952">
        <f>SUM(R21:R24)</f>
        <v>1</v>
      </c>
    </row>
    <row r="26" spans="1:35" s="217" customFormat="1" ht="15.75" thickBot="1" x14ac:dyDescent="0.3">
      <c r="A26" s="100" t="s">
        <v>48</v>
      </c>
      <c r="B26" s="350">
        <f>SUM(B25/Q25)</f>
        <v>0</v>
      </c>
      <c r="C26" s="351">
        <f>SUM(C25/Q25)</f>
        <v>1.4403292181069959E-2</v>
      </c>
      <c r="D26" s="351">
        <f>SUM(D25/Q25)</f>
        <v>0</v>
      </c>
      <c r="E26" s="351">
        <f>SUM(E25/Q25)</f>
        <v>0</v>
      </c>
      <c r="F26" s="351">
        <f>SUM(F25/Q25)</f>
        <v>0</v>
      </c>
      <c r="G26" s="351">
        <f>SUM(G25/Q25)</f>
        <v>0</v>
      </c>
      <c r="H26" s="351">
        <f>SUM(H25/Q25)</f>
        <v>0</v>
      </c>
      <c r="I26" s="351">
        <v>0.63300000000000001</v>
      </c>
      <c r="J26" s="351">
        <f>SUM(J25/Q25)</f>
        <v>2.05761316872428E-3</v>
      </c>
      <c r="K26" s="351">
        <f>SUM(K25/Q25)</f>
        <v>0</v>
      </c>
      <c r="L26" s="351">
        <f>SUM(L25/Q25)</f>
        <v>0.2839506172839506</v>
      </c>
      <c r="M26" s="351">
        <f>SUM(M25/Q25)</f>
        <v>1.4403292181069959E-2</v>
      </c>
      <c r="N26" s="351">
        <f>SUM(N25/Q25)</f>
        <v>2.05761316872428E-3</v>
      </c>
      <c r="O26" s="351">
        <f>SUM(O25/Q25)</f>
        <v>4.3209876543209874E-2</v>
      </c>
      <c r="P26" s="352">
        <f>SUM(P25/Q25)</f>
        <v>8.23045267489712E-3</v>
      </c>
      <c r="Q26" s="980">
        <f t="shared" si="4"/>
        <v>1.0013127572016463</v>
      </c>
      <c r="R26" s="456"/>
      <c r="S26" s="697"/>
    </row>
    <row r="27" spans="1:35" s="217" customFormat="1" ht="16.5" customHeight="1" thickBot="1" x14ac:dyDescent="0.3">
      <c r="A27" s="1119" t="s">
        <v>377</v>
      </c>
      <c r="B27" s="1120"/>
      <c r="C27" s="1120"/>
      <c r="D27" s="1120"/>
      <c r="E27" s="1120"/>
      <c r="F27" s="1120"/>
      <c r="G27" s="1120"/>
      <c r="H27" s="1120"/>
      <c r="I27" s="1120"/>
      <c r="J27" s="1120"/>
      <c r="K27" s="1120"/>
      <c r="L27" s="1120"/>
      <c r="M27" s="1120"/>
      <c r="N27" s="1120"/>
      <c r="O27" s="1120"/>
      <c r="P27" s="1120"/>
      <c r="Q27" s="1121"/>
      <c r="R27" s="1122"/>
    </row>
    <row r="28" spans="1:35" s="217" customFormat="1" x14ac:dyDescent="0.25">
      <c r="A28" s="96" t="s">
        <v>80</v>
      </c>
      <c r="B28" s="411">
        <v>0</v>
      </c>
      <c r="C28" s="412">
        <v>0</v>
      </c>
      <c r="D28" s="412">
        <v>0</v>
      </c>
      <c r="E28" s="412">
        <v>0</v>
      </c>
      <c r="F28" s="412">
        <v>0</v>
      </c>
      <c r="G28" s="412">
        <v>0</v>
      </c>
      <c r="H28" s="412">
        <v>0</v>
      </c>
      <c r="I28" s="412">
        <v>2</v>
      </c>
      <c r="J28" s="412">
        <v>0</v>
      </c>
      <c r="K28" s="412">
        <v>0</v>
      </c>
      <c r="L28" s="412">
        <v>1</v>
      </c>
      <c r="M28" s="412">
        <v>0</v>
      </c>
      <c r="N28" s="412">
        <v>0</v>
      </c>
      <c r="O28" s="412">
        <v>0</v>
      </c>
      <c r="P28" s="413">
        <v>0</v>
      </c>
      <c r="Q28" s="144">
        <f t="shared" ref="Q28:Q33" si="6">SUM(B28:P28)</f>
        <v>3</v>
      </c>
      <c r="R28" s="353">
        <f>SUM(Q28/Q32)</f>
        <v>6.1728395061728392E-3</v>
      </c>
      <c r="S28" s="1023"/>
    </row>
    <row r="29" spans="1:35" s="217" customFormat="1" x14ac:dyDescent="0.25">
      <c r="A29" s="97" t="s">
        <v>51</v>
      </c>
      <c r="B29" s="414">
        <v>0</v>
      </c>
      <c r="C29" s="415">
        <v>4</v>
      </c>
      <c r="D29" s="415">
        <v>0</v>
      </c>
      <c r="E29" s="415">
        <v>0</v>
      </c>
      <c r="F29" s="415">
        <v>0</v>
      </c>
      <c r="G29" s="415">
        <v>0</v>
      </c>
      <c r="H29" s="415">
        <v>0</v>
      </c>
      <c r="I29" s="415">
        <v>186</v>
      </c>
      <c r="J29" s="415">
        <v>0</v>
      </c>
      <c r="K29" s="415">
        <v>0</v>
      </c>
      <c r="L29" s="415">
        <v>80</v>
      </c>
      <c r="M29" s="415">
        <v>4</v>
      </c>
      <c r="N29" s="415">
        <v>1</v>
      </c>
      <c r="O29" s="415">
        <v>16</v>
      </c>
      <c r="P29" s="416">
        <v>3</v>
      </c>
      <c r="Q29" s="145">
        <f t="shared" si="6"/>
        <v>294</v>
      </c>
      <c r="R29" s="354">
        <v>0.60599999999999998</v>
      </c>
    </row>
    <row r="30" spans="1:35" s="217" customFormat="1" x14ac:dyDescent="0.25">
      <c r="A30" s="97" t="s">
        <v>52</v>
      </c>
      <c r="B30" s="414">
        <v>0</v>
      </c>
      <c r="C30" s="415">
        <v>2</v>
      </c>
      <c r="D30" s="415">
        <v>0</v>
      </c>
      <c r="E30" s="415">
        <v>0</v>
      </c>
      <c r="F30" s="415">
        <v>0</v>
      </c>
      <c r="G30" s="415">
        <v>0</v>
      </c>
      <c r="H30" s="415">
        <v>0</v>
      </c>
      <c r="I30" s="415">
        <v>80</v>
      </c>
      <c r="J30" s="415">
        <v>1</v>
      </c>
      <c r="K30" s="415">
        <v>0</v>
      </c>
      <c r="L30" s="415">
        <v>38</v>
      </c>
      <c r="M30" s="415">
        <v>3</v>
      </c>
      <c r="N30" s="415">
        <v>0</v>
      </c>
      <c r="O30" s="415">
        <v>4</v>
      </c>
      <c r="P30" s="416">
        <v>1</v>
      </c>
      <c r="Q30" s="145">
        <f t="shared" si="6"/>
        <v>129</v>
      </c>
      <c r="R30" s="354">
        <f>SUM(Q30/Q32)</f>
        <v>0.26543209876543211</v>
      </c>
      <c r="T30" s="93"/>
      <c r="U30" s="93"/>
      <c r="V30" s="93"/>
      <c r="W30" s="93"/>
      <c r="X30" s="93"/>
      <c r="Y30" s="93"/>
      <c r="Z30" s="93"/>
      <c r="AA30" s="93"/>
      <c r="AB30" s="93"/>
      <c r="AC30" s="93"/>
      <c r="AD30" s="93"/>
      <c r="AE30" s="93"/>
      <c r="AF30" s="93"/>
      <c r="AG30" s="93"/>
      <c r="AH30" s="93"/>
      <c r="AI30" s="93"/>
    </row>
    <row r="31" spans="1:35" s="217" customFormat="1" ht="15.75" thickBot="1" x14ac:dyDescent="0.3">
      <c r="A31" s="98" t="s">
        <v>82</v>
      </c>
      <c r="B31" s="417">
        <v>0</v>
      </c>
      <c r="C31" s="418">
        <v>1</v>
      </c>
      <c r="D31" s="418">
        <v>0</v>
      </c>
      <c r="E31" s="418">
        <v>0</v>
      </c>
      <c r="F31" s="418">
        <v>0</v>
      </c>
      <c r="G31" s="418">
        <v>0</v>
      </c>
      <c r="H31" s="418">
        <v>0</v>
      </c>
      <c r="I31" s="418">
        <v>39</v>
      </c>
      <c r="J31" s="418">
        <v>0</v>
      </c>
      <c r="K31" s="418">
        <v>0</v>
      </c>
      <c r="L31" s="418">
        <v>19</v>
      </c>
      <c r="M31" s="418">
        <v>0</v>
      </c>
      <c r="N31" s="418">
        <v>0</v>
      </c>
      <c r="O31" s="418">
        <v>1</v>
      </c>
      <c r="P31" s="419">
        <v>0</v>
      </c>
      <c r="Q31" s="146">
        <f t="shared" si="6"/>
        <v>60</v>
      </c>
      <c r="R31" s="355">
        <f>SUM(Q31/Q32)</f>
        <v>0.12345679012345678</v>
      </c>
      <c r="T31" s="307"/>
      <c r="U31" s="307"/>
      <c r="V31" s="307"/>
      <c r="W31" s="307"/>
      <c r="X31" s="307"/>
      <c r="Y31" s="307"/>
      <c r="Z31" s="307"/>
      <c r="AA31" s="307"/>
      <c r="AB31" s="307"/>
      <c r="AC31" s="307"/>
      <c r="AD31" s="307"/>
      <c r="AE31" s="307"/>
      <c r="AF31" s="307"/>
      <c r="AG31" s="307"/>
      <c r="AH31" s="307"/>
      <c r="AI31" s="307"/>
    </row>
    <row r="32" spans="1:35" s="217" customFormat="1" ht="16.5" thickTop="1" thickBot="1" x14ac:dyDescent="0.3">
      <c r="A32" s="99" t="s">
        <v>31</v>
      </c>
      <c r="B32" s="131">
        <f t="shared" ref="B32:P32" si="7">SUM(B28:B31)</f>
        <v>0</v>
      </c>
      <c r="C32" s="132">
        <f t="shared" si="7"/>
        <v>7</v>
      </c>
      <c r="D32" s="132">
        <f t="shared" si="7"/>
        <v>0</v>
      </c>
      <c r="E32" s="132">
        <f t="shared" si="7"/>
        <v>0</v>
      </c>
      <c r="F32" s="132">
        <f t="shared" si="7"/>
        <v>0</v>
      </c>
      <c r="G32" s="132">
        <f t="shared" si="7"/>
        <v>0</v>
      </c>
      <c r="H32" s="132">
        <f t="shared" si="7"/>
        <v>0</v>
      </c>
      <c r="I32" s="132">
        <f t="shared" si="7"/>
        <v>307</v>
      </c>
      <c r="J32" s="132">
        <f t="shared" si="7"/>
        <v>1</v>
      </c>
      <c r="K32" s="132">
        <f t="shared" si="7"/>
        <v>0</v>
      </c>
      <c r="L32" s="132">
        <f t="shared" si="7"/>
        <v>138</v>
      </c>
      <c r="M32" s="132">
        <f t="shared" si="7"/>
        <v>7</v>
      </c>
      <c r="N32" s="132">
        <f t="shared" si="7"/>
        <v>1</v>
      </c>
      <c r="O32" s="132">
        <f t="shared" si="7"/>
        <v>21</v>
      </c>
      <c r="P32" s="147">
        <f t="shared" si="7"/>
        <v>4</v>
      </c>
      <c r="Q32" s="911">
        <f t="shared" si="6"/>
        <v>486</v>
      </c>
      <c r="R32" s="952">
        <f>SUM(R28:R31)</f>
        <v>1.0010617283950616</v>
      </c>
      <c r="T32" s="307"/>
      <c r="U32" s="93"/>
      <c r="V32" s="93"/>
      <c r="W32" s="93"/>
      <c r="X32" s="93"/>
      <c r="Y32" s="93"/>
      <c r="Z32" s="93"/>
      <c r="AA32" s="93"/>
      <c r="AB32" s="93"/>
      <c r="AC32" s="93"/>
      <c r="AD32" s="93"/>
      <c r="AE32" s="93"/>
      <c r="AF32" s="93"/>
      <c r="AG32" s="93"/>
      <c r="AH32" s="93"/>
      <c r="AI32" s="93"/>
    </row>
    <row r="33" spans="1:35" s="217" customFormat="1" ht="17.25" customHeight="1" thickBot="1" x14ac:dyDescent="0.3">
      <c r="A33" s="100" t="s">
        <v>48</v>
      </c>
      <c r="B33" s="350">
        <f>SUM(B32/Q32)</f>
        <v>0</v>
      </c>
      <c r="C33" s="351">
        <f>SUM(C32/Q32)</f>
        <v>1.4403292181069959E-2</v>
      </c>
      <c r="D33" s="351">
        <f>SUM(D32/Q32)</f>
        <v>0</v>
      </c>
      <c r="E33" s="351">
        <f>SUM(E32/Q32)</f>
        <v>0</v>
      </c>
      <c r="F33" s="351">
        <f>SUM(F32/Q32)</f>
        <v>0</v>
      </c>
      <c r="G33" s="351">
        <f>SUM(G32/Q32)</f>
        <v>0</v>
      </c>
      <c r="H33" s="351">
        <f>SUM(H32/Q32)</f>
        <v>0</v>
      </c>
      <c r="I33" s="351">
        <v>0.63300000000000001</v>
      </c>
      <c r="J33" s="351">
        <f>SUM(J32/Q32)</f>
        <v>2.05761316872428E-3</v>
      </c>
      <c r="K33" s="351">
        <f>SUM(K32/Q32)</f>
        <v>0</v>
      </c>
      <c r="L33" s="351">
        <f>SUM(L32/Q32)</f>
        <v>0.2839506172839506</v>
      </c>
      <c r="M33" s="351">
        <f>SUM(M32/Q32)</f>
        <v>1.4403292181069959E-2</v>
      </c>
      <c r="N33" s="351">
        <f>SUM(N32/Q32)</f>
        <v>2.05761316872428E-3</v>
      </c>
      <c r="O33" s="351">
        <f>SUM(O32/Q32)</f>
        <v>4.3209876543209874E-2</v>
      </c>
      <c r="P33" s="352">
        <f>SUM(P32/Q32)</f>
        <v>8.23045267489712E-3</v>
      </c>
      <c r="Q33" s="980">
        <f t="shared" si="6"/>
        <v>1.0013127572016463</v>
      </c>
      <c r="R33" s="456"/>
      <c r="T33" s="307"/>
      <c r="U33" s="93"/>
      <c r="V33" s="93"/>
      <c r="W33" s="93"/>
      <c r="X33" s="93"/>
      <c r="Y33" s="93"/>
      <c r="Z33" s="93"/>
      <c r="AA33" s="93"/>
      <c r="AB33" s="93"/>
      <c r="AC33" s="93"/>
      <c r="AD33" s="93"/>
      <c r="AE33" s="93"/>
      <c r="AF33" s="93"/>
      <c r="AG33" s="93"/>
      <c r="AH33" s="93"/>
      <c r="AI33" s="93"/>
    </row>
    <row r="34" spans="1:35" ht="16.5" thickBot="1" x14ac:dyDescent="0.3">
      <c r="A34" s="1124" t="s">
        <v>553</v>
      </c>
      <c r="B34" s="1125"/>
      <c r="C34" s="1125"/>
      <c r="D34" s="1125"/>
      <c r="E34" s="1125"/>
      <c r="F34" s="1125"/>
      <c r="G34" s="1125"/>
      <c r="H34" s="1125"/>
      <c r="I34" s="1125"/>
      <c r="J34" s="1125"/>
      <c r="K34" s="1125"/>
      <c r="L34" s="1125"/>
      <c r="M34" s="1125"/>
      <c r="N34" s="1125"/>
      <c r="O34" s="1125"/>
      <c r="P34" s="1125"/>
      <c r="Q34" s="1125"/>
      <c r="R34" s="1126"/>
    </row>
    <row r="35" spans="1:35" ht="66.75" customHeight="1" thickBot="1" x14ac:dyDescent="0.3">
      <c r="A35" s="82"/>
      <c r="B35" s="801" t="s">
        <v>85</v>
      </c>
      <c r="C35" s="802" t="s">
        <v>86</v>
      </c>
      <c r="D35" s="802" t="s">
        <v>87</v>
      </c>
      <c r="E35" s="802" t="s">
        <v>88</v>
      </c>
      <c r="F35" s="802" t="s">
        <v>89</v>
      </c>
      <c r="G35" s="802" t="s">
        <v>90</v>
      </c>
      <c r="H35" s="802" t="s">
        <v>91</v>
      </c>
      <c r="I35" s="802" t="s">
        <v>92</v>
      </c>
      <c r="J35" s="802" t="s">
        <v>93</v>
      </c>
      <c r="K35" s="802" t="s">
        <v>94</v>
      </c>
      <c r="L35" s="802" t="s">
        <v>95</v>
      </c>
      <c r="M35" s="802" t="s">
        <v>96</v>
      </c>
      <c r="N35" s="802" t="s">
        <v>97</v>
      </c>
      <c r="O35" s="802" t="s">
        <v>98</v>
      </c>
      <c r="P35" s="804" t="s">
        <v>99</v>
      </c>
      <c r="Q35" s="83" t="s">
        <v>100</v>
      </c>
      <c r="R35" s="83" t="s">
        <v>101</v>
      </c>
    </row>
    <row r="36" spans="1:35" ht="15.75" thickBot="1" x14ac:dyDescent="0.3">
      <c r="A36" s="1119" t="s">
        <v>81</v>
      </c>
      <c r="B36" s="1120"/>
      <c r="C36" s="1120"/>
      <c r="D36" s="1120"/>
      <c r="E36" s="1120"/>
      <c r="F36" s="1120"/>
      <c r="G36" s="1120"/>
      <c r="H36" s="1120"/>
      <c r="I36" s="1120"/>
      <c r="J36" s="1120"/>
      <c r="K36" s="1120"/>
      <c r="L36" s="1120"/>
      <c r="M36" s="1120"/>
      <c r="N36" s="1120"/>
      <c r="O36" s="1120"/>
      <c r="P36" s="1120"/>
      <c r="Q36" s="1120"/>
      <c r="R36" s="1123"/>
    </row>
    <row r="37" spans="1:35" x14ac:dyDescent="0.25">
      <c r="A37" s="96" t="s">
        <v>49</v>
      </c>
      <c r="B37" s="411">
        <v>0</v>
      </c>
      <c r="C37" s="412">
        <v>0</v>
      </c>
      <c r="D37" s="412">
        <v>0</v>
      </c>
      <c r="E37" s="412">
        <v>0</v>
      </c>
      <c r="F37" s="412">
        <v>0</v>
      </c>
      <c r="G37" s="412">
        <v>0</v>
      </c>
      <c r="H37" s="412">
        <v>0</v>
      </c>
      <c r="I37" s="412">
        <v>3</v>
      </c>
      <c r="J37" s="412">
        <v>0</v>
      </c>
      <c r="K37" s="412">
        <v>0</v>
      </c>
      <c r="L37" s="412">
        <v>0</v>
      </c>
      <c r="M37" s="412">
        <v>0</v>
      </c>
      <c r="N37" s="412">
        <v>0</v>
      </c>
      <c r="O37" s="412">
        <v>0</v>
      </c>
      <c r="P37" s="413">
        <v>0</v>
      </c>
      <c r="Q37" s="144">
        <f t="shared" ref="Q37:Q42" si="8">SUM(B37:P37)</f>
        <v>3</v>
      </c>
      <c r="R37" s="353">
        <f>SUM(Q37/Q41)</f>
        <v>0.3</v>
      </c>
    </row>
    <row r="38" spans="1:35" x14ac:dyDescent="0.25">
      <c r="A38" s="97" t="s">
        <v>53</v>
      </c>
      <c r="B38" s="414">
        <v>0</v>
      </c>
      <c r="C38" s="415">
        <v>0</v>
      </c>
      <c r="D38" s="415">
        <v>0</v>
      </c>
      <c r="E38" s="415">
        <v>0</v>
      </c>
      <c r="F38" s="415">
        <v>0</v>
      </c>
      <c r="G38" s="415">
        <v>0</v>
      </c>
      <c r="H38" s="415">
        <v>0</v>
      </c>
      <c r="I38" s="415">
        <v>5</v>
      </c>
      <c r="J38" s="415">
        <v>0</v>
      </c>
      <c r="K38" s="415">
        <v>0</v>
      </c>
      <c r="L38" s="415">
        <v>1</v>
      </c>
      <c r="M38" s="415">
        <v>1</v>
      </c>
      <c r="N38" s="415">
        <v>0</v>
      </c>
      <c r="O38" s="415">
        <v>0</v>
      </c>
      <c r="P38" s="416">
        <v>0</v>
      </c>
      <c r="Q38" s="145">
        <f t="shared" si="8"/>
        <v>7</v>
      </c>
      <c r="R38" s="354">
        <f>SUM(Q38/Q41)</f>
        <v>0.7</v>
      </c>
    </row>
    <row r="39" spans="1:35" x14ac:dyDescent="0.25">
      <c r="A39" s="97" t="s">
        <v>50</v>
      </c>
      <c r="B39" s="414">
        <v>0</v>
      </c>
      <c r="C39" s="415">
        <v>0</v>
      </c>
      <c r="D39" s="415">
        <v>0</v>
      </c>
      <c r="E39" s="415">
        <v>0</v>
      </c>
      <c r="F39" s="415">
        <v>0</v>
      </c>
      <c r="G39" s="415">
        <v>0</v>
      </c>
      <c r="H39" s="415">
        <v>0</v>
      </c>
      <c r="I39" s="415">
        <v>0</v>
      </c>
      <c r="J39" s="415">
        <v>0</v>
      </c>
      <c r="K39" s="415">
        <v>0</v>
      </c>
      <c r="L39" s="415">
        <v>0</v>
      </c>
      <c r="M39" s="415">
        <v>0</v>
      </c>
      <c r="N39" s="415">
        <v>0</v>
      </c>
      <c r="O39" s="415">
        <v>0</v>
      </c>
      <c r="P39" s="416">
        <v>0</v>
      </c>
      <c r="Q39" s="145">
        <f t="shared" si="8"/>
        <v>0</v>
      </c>
      <c r="R39" s="354">
        <f>SUM(Q39/Q41)</f>
        <v>0</v>
      </c>
    </row>
    <row r="40" spans="1:35" ht="15.75" thickBot="1" x14ac:dyDescent="0.3">
      <c r="A40" s="98" t="s">
        <v>54</v>
      </c>
      <c r="B40" s="417">
        <v>0</v>
      </c>
      <c r="C40" s="418">
        <v>0</v>
      </c>
      <c r="D40" s="418">
        <v>0</v>
      </c>
      <c r="E40" s="418">
        <v>0</v>
      </c>
      <c r="F40" s="418">
        <v>0</v>
      </c>
      <c r="G40" s="418">
        <v>0</v>
      </c>
      <c r="H40" s="418">
        <v>0</v>
      </c>
      <c r="I40" s="418">
        <v>0</v>
      </c>
      <c r="J40" s="418">
        <v>0</v>
      </c>
      <c r="K40" s="418">
        <v>0</v>
      </c>
      <c r="L40" s="418">
        <v>0</v>
      </c>
      <c r="M40" s="418">
        <v>0</v>
      </c>
      <c r="N40" s="418">
        <v>0</v>
      </c>
      <c r="O40" s="418">
        <v>0</v>
      </c>
      <c r="P40" s="419">
        <v>0</v>
      </c>
      <c r="Q40" s="146">
        <f t="shared" si="8"/>
        <v>0</v>
      </c>
      <c r="R40" s="355">
        <f>SUM(Q40/Q41)</f>
        <v>0</v>
      </c>
    </row>
    <row r="41" spans="1:35" ht="16.5" thickTop="1" thickBot="1" x14ac:dyDescent="0.3">
      <c r="A41" s="99" t="s">
        <v>31</v>
      </c>
      <c r="B41" s="131">
        <f t="shared" ref="B41:P41" si="9">SUM(B37:B40)</f>
        <v>0</v>
      </c>
      <c r="C41" s="132">
        <f t="shared" si="9"/>
        <v>0</v>
      </c>
      <c r="D41" s="132">
        <f t="shared" si="9"/>
        <v>0</v>
      </c>
      <c r="E41" s="132">
        <f t="shared" si="9"/>
        <v>0</v>
      </c>
      <c r="F41" s="132">
        <f t="shared" si="9"/>
        <v>0</v>
      </c>
      <c r="G41" s="132">
        <f t="shared" si="9"/>
        <v>0</v>
      </c>
      <c r="H41" s="132">
        <f t="shared" si="9"/>
        <v>0</v>
      </c>
      <c r="I41" s="132">
        <f t="shared" si="9"/>
        <v>8</v>
      </c>
      <c r="J41" s="132">
        <f t="shared" si="9"/>
        <v>0</v>
      </c>
      <c r="K41" s="132">
        <f t="shared" si="9"/>
        <v>0</v>
      </c>
      <c r="L41" s="132">
        <f t="shared" si="9"/>
        <v>1</v>
      </c>
      <c r="M41" s="132">
        <f t="shared" si="9"/>
        <v>1</v>
      </c>
      <c r="N41" s="132">
        <f t="shared" si="9"/>
        <v>0</v>
      </c>
      <c r="O41" s="132">
        <f t="shared" si="9"/>
        <v>0</v>
      </c>
      <c r="P41" s="147">
        <f t="shared" si="9"/>
        <v>0</v>
      </c>
      <c r="Q41" s="911">
        <f t="shared" si="8"/>
        <v>10</v>
      </c>
      <c r="R41" s="952">
        <f>SUM(R37:R40)</f>
        <v>1</v>
      </c>
    </row>
    <row r="42" spans="1:35" ht="15.75" thickBot="1" x14ac:dyDescent="0.3">
      <c r="A42" s="100" t="s">
        <v>48</v>
      </c>
      <c r="B42" s="350">
        <f>SUM(B41/Q41)</f>
        <v>0</v>
      </c>
      <c r="C42" s="351">
        <f>SUM(C41/Q41)</f>
        <v>0</v>
      </c>
      <c r="D42" s="351">
        <f>SUM(D41/Q41)</f>
        <v>0</v>
      </c>
      <c r="E42" s="351">
        <f>SUM(E41/Q41)</f>
        <v>0</v>
      </c>
      <c r="F42" s="351">
        <f>SUM(F41/Q41)</f>
        <v>0</v>
      </c>
      <c r="G42" s="351">
        <f>SUM(G41/Q41)</f>
        <v>0</v>
      </c>
      <c r="H42" s="351">
        <f>SUM(H41/Q41)</f>
        <v>0</v>
      </c>
      <c r="I42" s="351">
        <f>SUM(I41/Q41)</f>
        <v>0.8</v>
      </c>
      <c r="J42" s="351">
        <f>SUM(J41/Q41)</f>
        <v>0</v>
      </c>
      <c r="K42" s="351">
        <f>SUM(K41/Q41)</f>
        <v>0</v>
      </c>
      <c r="L42" s="351">
        <f>SUM(L41/Q41)</f>
        <v>0.1</v>
      </c>
      <c r="M42" s="351">
        <f>SUM(M41/Q41)</f>
        <v>0.1</v>
      </c>
      <c r="N42" s="351">
        <f>SUM(N41/Q41)</f>
        <v>0</v>
      </c>
      <c r="O42" s="351">
        <f>SUM(O41/Q41)</f>
        <v>0</v>
      </c>
      <c r="P42" s="352">
        <f>SUM(P41/Q41)</f>
        <v>0</v>
      </c>
      <c r="Q42" s="980">
        <f t="shared" si="8"/>
        <v>1</v>
      </c>
      <c r="R42" s="456"/>
    </row>
    <row r="43" spans="1:35" ht="16.5" customHeight="1" thickBot="1" x14ac:dyDescent="0.3">
      <c r="A43" s="1119" t="s">
        <v>377</v>
      </c>
      <c r="B43" s="1120"/>
      <c r="C43" s="1120"/>
      <c r="D43" s="1120"/>
      <c r="E43" s="1120"/>
      <c r="F43" s="1120"/>
      <c r="G43" s="1120"/>
      <c r="H43" s="1120"/>
      <c r="I43" s="1120"/>
      <c r="J43" s="1120"/>
      <c r="K43" s="1120"/>
      <c r="L43" s="1120"/>
      <c r="M43" s="1120"/>
      <c r="N43" s="1120"/>
      <c r="O43" s="1120"/>
      <c r="P43" s="1120"/>
      <c r="Q43" s="1121"/>
      <c r="R43" s="1122"/>
    </row>
    <row r="44" spans="1:35" x14ac:dyDescent="0.25">
      <c r="A44" s="96" t="s">
        <v>80</v>
      </c>
      <c r="B44" s="411">
        <v>0</v>
      </c>
      <c r="C44" s="412">
        <v>0</v>
      </c>
      <c r="D44" s="412">
        <v>0</v>
      </c>
      <c r="E44" s="412">
        <v>0</v>
      </c>
      <c r="F44" s="412">
        <v>0</v>
      </c>
      <c r="G44" s="412">
        <v>0</v>
      </c>
      <c r="H44" s="412">
        <v>0</v>
      </c>
      <c r="I44" s="412">
        <v>0</v>
      </c>
      <c r="J44" s="412">
        <v>0</v>
      </c>
      <c r="K44" s="412">
        <v>0</v>
      </c>
      <c r="L44" s="412">
        <v>0</v>
      </c>
      <c r="M44" s="412">
        <v>0</v>
      </c>
      <c r="N44" s="412">
        <v>0</v>
      </c>
      <c r="O44" s="412">
        <v>0</v>
      </c>
      <c r="P44" s="413">
        <v>0</v>
      </c>
      <c r="Q44" s="144">
        <f t="shared" ref="Q44:Q49" si="10">SUM(B44:P44)</f>
        <v>0</v>
      </c>
      <c r="R44" s="353">
        <f>SUM(Q44/Q48)</f>
        <v>0</v>
      </c>
    </row>
    <row r="45" spans="1:35" x14ac:dyDescent="0.25">
      <c r="A45" s="97" t="s">
        <v>51</v>
      </c>
      <c r="B45" s="414">
        <v>0</v>
      </c>
      <c r="C45" s="415">
        <v>0</v>
      </c>
      <c r="D45" s="415">
        <v>0</v>
      </c>
      <c r="E45" s="415">
        <v>0</v>
      </c>
      <c r="F45" s="415">
        <v>0</v>
      </c>
      <c r="G45" s="415">
        <v>0</v>
      </c>
      <c r="H45" s="415">
        <v>0</v>
      </c>
      <c r="I45" s="415">
        <v>4</v>
      </c>
      <c r="J45" s="415">
        <v>0</v>
      </c>
      <c r="K45" s="415">
        <v>0</v>
      </c>
      <c r="L45" s="415">
        <v>0</v>
      </c>
      <c r="M45" s="415">
        <v>1</v>
      </c>
      <c r="N45" s="415">
        <v>0</v>
      </c>
      <c r="O45" s="415">
        <v>0</v>
      </c>
      <c r="P45" s="416">
        <v>0</v>
      </c>
      <c r="Q45" s="145">
        <f t="shared" si="10"/>
        <v>5</v>
      </c>
      <c r="R45" s="354">
        <f>SUM(Q45/Q48)</f>
        <v>0.5</v>
      </c>
    </row>
    <row r="46" spans="1:35" x14ac:dyDescent="0.25">
      <c r="A46" s="97" t="s">
        <v>52</v>
      </c>
      <c r="B46" s="414">
        <v>0</v>
      </c>
      <c r="C46" s="415">
        <v>0</v>
      </c>
      <c r="D46" s="415">
        <v>0</v>
      </c>
      <c r="E46" s="415">
        <v>0</v>
      </c>
      <c r="F46" s="415">
        <v>0</v>
      </c>
      <c r="G46" s="415">
        <v>0</v>
      </c>
      <c r="H46" s="415">
        <v>0</v>
      </c>
      <c r="I46" s="415">
        <v>1</v>
      </c>
      <c r="J46" s="415">
        <v>0</v>
      </c>
      <c r="K46" s="415">
        <v>0</v>
      </c>
      <c r="L46" s="415">
        <v>0</v>
      </c>
      <c r="M46" s="415">
        <v>0</v>
      </c>
      <c r="N46" s="415">
        <v>0</v>
      </c>
      <c r="O46" s="415">
        <v>0</v>
      </c>
      <c r="P46" s="416">
        <v>0</v>
      </c>
      <c r="Q46" s="145">
        <f t="shared" si="10"/>
        <v>1</v>
      </c>
      <c r="R46" s="354">
        <f>SUM(Q46/Q48)</f>
        <v>0.1</v>
      </c>
      <c r="T46" s="93"/>
      <c r="U46" s="93"/>
      <c r="V46" s="93"/>
      <c r="W46" s="93"/>
      <c r="X46" s="93"/>
      <c r="Y46" s="93"/>
      <c r="Z46" s="93"/>
      <c r="AA46" s="93"/>
      <c r="AB46" s="93"/>
      <c r="AC46" s="93"/>
      <c r="AD46" s="93"/>
      <c r="AE46" s="93"/>
      <c r="AF46" s="93"/>
      <c r="AG46" s="93"/>
      <c r="AH46" s="93"/>
      <c r="AI46" s="93"/>
    </row>
    <row r="47" spans="1:35" ht="15.75" thickBot="1" x14ac:dyDescent="0.3">
      <c r="A47" s="98" t="s">
        <v>82</v>
      </c>
      <c r="B47" s="417">
        <v>0</v>
      </c>
      <c r="C47" s="418">
        <v>0</v>
      </c>
      <c r="D47" s="418">
        <v>0</v>
      </c>
      <c r="E47" s="418">
        <v>0</v>
      </c>
      <c r="F47" s="418">
        <v>0</v>
      </c>
      <c r="G47" s="418">
        <v>0</v>
      </c>
      <c r="H47" s="418">
        <v>0</v>
      </c>
      <c r="I47" s="418">
        <v>3</v>
      </c>
      <c r="J47" s="418">
        <v>0</v>
      </c>
      <c r="K47" s="418">
        <v>0</v>
      </c>
      <c r="L47" s="418">
        <v>1</v>
      </c>
      <c r="M47" s="418">
        <v>0</v>
      </c>
      <c r="N47" s="418">
        <v>0</v>
      </c>
      <c r="O47" s="418">
        <v>0</v>
      </c>
      <c r="P47" s="419">
        <v>0</v>
      </c>
      <c r="Q47" s="146">
        <f t="shared" si="10"/>
        <v>4</v>
      </c>
      <c r="R47" s="355">
        <f>SUM(Q47/Q48)</f>
        <v>0.4</v>
      </c>
      <c r="T47" s="307"/>
      <c r="U47" s="307"/>
      <c r="V47" s="307"/>
      <c r="W47" s="307"/>
      <c r="X47" s="307"/>
      <c r="Y47" s="307"/>
      <c r="Z47" s="307"/>
      <c r="AA47" s="307"/>
      <c r="AB47" s="307"/>
      <c r="AC47" s="307"/>
      <c r="AD47" s="307"/>
      <c r="AE47" s="307"/>
      <c r="AF47" s="307"/>
      <c r="AG47" s="307"/>
      <c r="AH47" s="307"/>
      <c r="AI47" s="307"/>
    </row>
    <row r="48" spans="1:35" ht="16.5" thickTop="1" thickBot="1" x14ac:dyDescent="0.3">
      <c r="A48" s="99" t="s">
        <v>31</v>
      </c>
      <c r="B48" s="131">
        <f t="shared" ref="B48:P48" si="11">SUM(B44:B47)</f>
        <v>0</v>
      </c>
      <c r="C48" s="132">
        <f t="shared" si="11"/>
        <v>0</v>
      </c>
      <c r="D48" s="132">
        <f t="shared" si="11"/>
        <v>0</v>
      </c>
      <c r="E48" s="132">
        <f t="shared" si="11"/>
        <v>0</v>
      </c>
      <c r="F48" s="132">
        <f t="shared" si="11"/>
        <v>0</v>
      </c>
      <c r="G48" s="132">
        <f t="shared" si="11"/>
        <v>0</v>
      </c>
      <c r="H48" s="132">
        <f t="shared" si="11"/>
        <v>0</v>
      </c>
      <c r="I48" s="132">
        <f t="shared" si="11"/>
        <v>8</v>
      </c>
      <c r="J48" s="132">
        <f t="shared" si="11"/>
        <v>0</v>
      </c>
      <c r="K48" s="132">
        <f t="shared" si="11"/>
        <v>0</v>
      </c>
      <c r="L48" s="132">
        <f t="shared" si="11"/>
        <v>1</v>
      </c>
      <c r="M48" s="132">
        <f t="shared" si="11"/>
        <v>1</v>
      </c>
      <c r="N48" s="132">
        <f t="shared" si="11"/>
        <v>0</v>
      </c>
      <c r="O48" s="132">
        <f t="shared" si="11"/>
        <v>0</v>
      </c>
      <c r="P48" s="147">
        <f t="shared" si="11"/>
        <v>0</v>
      </c>
      <c r="Q48" s="911">
        <f t="shared" si="10"/>
        <v>10</v>
      </c>
      <c r="R48" s="952">
        <f>SUM(R44:R47)</f>
        <v>1</v>
      </c>
      <c r="T48" s="307"/>
      <c r="U48" s="93"/>
      <c r="V48" s="93"/>
      <c r="W48" s="93"/>
      <c r="X48" s="93"/>
      <c r="Y48" s="93"/>
      <c r="Z48" s="93"/>
      <c r="AA48" s="93"/>
      <c r="AB48" s="93"/>
      <c r="AC48" s="93"/>
      <c r="AD48" s="93"/>
      <c r="AE48" s="93"/>
      <c r="AF48" s="93"/>
      <c r="AG48" s="93"/>
      <c r="AH48" s="93"/>
      <c r="AI48" s="93"/>
    </row>
    <row r="49" spans="1:35" ht="17.25" customHeight="1" thickBot="1" x14ac:dyDescent="0.3">
      <c r="A49" s="100" t="s">
        <v>48</v>
      </c>
      <c r="B49" s="350">
        <f>SUM(B48/Q48)</f>
        <v>0</v>
      </c>
      <c r="C49" s="351">
        <f>SUM(C48/Q48)</f>
        <v>0</v>
      </c>
      <c r="D49" s="351">
        <f>SUM(D48/Q48)</f>
        <v>0</v>
      </c>
      <c r="E49" s="351">
        <f>SUM(E48/Q48)</f>
        <v>0</v>
      </c>
      <c r="F49" s="351">
        <f>SUM(F48/Q48)</f>
        <v>0</v>
      </c>
      <c r="G49" s="351">
        <f>SUM(G48/Q48)</f>
        <v>0</v>
      </c>
      <c r="H49" s="351">
        <f>SUM(H48/Q48)</f>
        <v>0</v>
      </c>
      <c r="I49" s="351">
        <f>SUM(I48/Q48)</f>
        <v>0.8</v>
      </c>
      <c r="J49" s="351">
        <f>SUM(J48/Q48)</f>
        <v>0</v>
      </c>
      <c r="K49" s="351">
        <f>SUM(K48/Q48)</f>
        <v>0</v>
      </c>
      <c r="L49" s="351">
        <f>SUM(L48/Q48)</f>
        <v>0.1</v>
      </c>
      <c r="M49" s="351">
        <f>SUM(M48/Q48)</f>
        <v>0.1</v>
      </c>
      <c r="N49" s="351">
        <f>SUM(N48/Q48)</f>
        <v>0</v>
      </c>
      <c r="O49" s="351">
        <f>SUM(O48/Q48)</f>
        <v>0</v>
      </c>
      <c r="P49" s="352">
        <f>SUM(P48/Q48)</f>
        <v>0</v>
      </c>
      <c r="Q49" s="980">
        <f t="shared" si="10"/>
        <v>1</v>
      </c>
      <c r="R49" s="456"/>
      <c r="T49" s="307"/>
      <c r="U49" s="93"/>
      <c r="V49" s="93"/>
      <c r="W49" s="93"/>
      <c r="X49" s="93"/>
      <c r="Y49" s="93"/>
      <c r="Z49" s="93"/>
      <c r="AA49" s="93"/>
      <c r="AB49" s="93"/>
      <c r="AC49" s="93"/>
      <c r="AD49" s="93"/>
      <c r="AE49" s="93"/>
      <c r="AF49" s="93"/>
      <c r="AG49" s="93"/>
      <c r="AH49" s="93"/>
      <c r="AI49" s="93"/>
    </row>
    <row r="50" spans="1:35" ht="16.5" hidden="1" thickBot="1" x14ac:dyDescent="0.3">
      <c r="A50" s="1124" t="s">
        <v>554</v>
      </c>
      <c r="B50" s="1125"/>
      <c r="C50" s="1125"/>
      <c r="D50" s="1125"/>
      <c r="E50" s="1125"/>
      <c r="F50" s="1125"/>
      <c r="G50" s="1125"/>
      <c r="H50" s="1125"/>
      <c r="I50" s="1125"/>
      <c r="J50" s="1125"/>
      <c r="K50" s="1125"/>
      <c r="L50" s="1125"/>
      <c r="M50" s="1125"/>
      <c r="N50" s="1125"/>
      <c r="O50" s="1125"/>
      <c r="P50" s="1125"/>
      <c r="Q50" s="1125"/>
      <c r="R50" s="1126"/>
      <c r="T50" s="307"/>
      <c r="U50" s="93"/>
      <c r="V50" s="93"/>
      <c r="W50" s="93"/>
      <c r="X50" s="93"/>
      <c r="Y50" s="93"/>
      <c r="Z50" s="93"/>
      <c r="AA50" s="93"/>
      <c r="AB50" s="93"/>
      <c r="AC50" s="93"/>
      <c r="AD50" s="93"/>
      <c r="AE50" s="93"/>
      <c r="AF50" s="93"/>
      <c r="AG50" s="93"/>
      <c r="AH50" s="93"/>
      <c r="AI50" s="93"/>
    </row>
    <row r="51" spans="1:35" ht="15.75" hidden="1" thickBot="1" x14ac:dyDescent="0.3">
      <c r="A51" s="1119" t="s">
        <v>81</v>
      </c>
      <c r="B51" s="1120"/>
      <c r="C51" s="1120"/>
      <c r="D51" s="1120"/>
      <c r="E51" s="1120"/>
      <c r="F51" s="1120"/>
      <c r="G51" s="1120"/>
      <c r="H51" s="1120"/>
      <c r="I51" s="1120"/>
      <c r="J51" s="1120"/>
      <c r="K51" s="1120"/>
      <c r="L51" s="1120"/>
      <c r="M51" s="1120"/>
      <c r="N51" s="1120"/>
      <c r="O51" s="1120"/>
      <c r="P51" s="1120"/>
      <c r="Q51" s="1120"/>
      <c r="R51" s="1123"/>
      <c r="T51" s="307"/>
      <c r="U51" s="93"/>
      <c r="V51" s="93"/>
      <c r="W51" s="93"/>
      <c r="X51" s="93"/>
      <c r="Y51" s="93"/>
      <c r="Z51" s="93"/>
      <c r="AA51" s="93"/>
      <c r="AB51" s="93"/>
      <c r="AC51" s="93"/>
      <c r="AD51" s="93"/>
      <c r="AE51" s="93"/>
      <c r="AF51" s="93"/>
      <c r="AG51" s="93"/>
      <c r="AH51" s="93"/>
      <c r="AI51" s="93"/>
    </row>
    <row r="52" spans="1:35" hidden="1" x14ac:dyDescent="0.25">
      <c r="A52" s="96" t="s">
        <v>49</v>
      </c>
      <c r="B52" s="411">
        <v>0</v>
      </c>
      <c r="C52" s="412">
        <v>0</v>
      </c>
      <c r="D52" s="412">
        <v>0</v>
      </c>
      <c r="E52" s="412">
        <v>0</v>
      </c>
      <c r="F52" s="412">
        <v>0</v>
      </c>
      <c r="G52" s="412">
        <v>0</v>
      </c>
      <c r="H52" s="412">
        <v>0</v>
      </c>
      <c r="I52" s="412">
        <v>13</v>
      </c>
      <c r="J52" s="412">
        <v>0</v>
      </c>
      <c r="K52" s="412">
        <v>0</v>
      </c>
      <c r="L52" s="412">
        <v>0</v>
      </c>
      <c r="M52" s="412">
        <v>0</v>
      </c>
      <c r="N52" s="412">
        <v>0</v>
      </c>
      <c r="O52" s="412">
        <v>0</v>
      </c>
      <c r="P52" s="413">
        <v>0</v>
      </c>
      <c r="Q52" s="144">
        <f t="shared" ref="Q52:Q57" si="12">SUM(B52:P52)</f>
        <v>13</v>
      </c>
      <c r="R52" s="353">
        <f>SUM(Q52/Q56)</f>
        <v>0.4642857142857143</v>
      </c>
      <c r="T52" s="307"/>
      <c r="U52" s="93"/>
      <c r="V52" s="93"/>
      <c r="W52" s="93"/>
      <c r="X52" s="93"/>
      <c r="Y52" s="93"/>
      <c r="Z52" s="93"/>
      <c r="AA52" s="93"/>
      <c r="AB52" s="93"/>
      <c r="AC52" s="93"/>
      <c r="AD52" s="93"/>
      <c r="AE52" s="93"/>
      <c r="AF52" s="93"/>
      <c r="AG52" s="93"/>
      <c r="AH52" s="93"/>
      <c r="AI52" s="93"/>
    </row>
    <row r="53" spans="1:35" hidden="1" x14ac:dyDescent="0.25">
      <c r="A53" s="97" t="s">
        <v>53</v>
      </c>
      <c r="B53" s="414">
        <v>0</v>
      </c>
      <c r="C53" s="415">
        <v>0</v>
      </c>
      <c r="D53" s="415">
        <v>0</v>
      </c>
      <c r="E53" s="415">
        <v>1</v>
      </c>
      <c r="F53" s="415">
        <v>0</v>
      </c>
      <c r="G53" s="415">
        <v>0</v>
      </c>
      <c r="H53" s="415">
        <v>0</v>
      </c>
      <c r="I53" s="415">
        <v>7</v>
      </c>
      <c r="J53" s="415">
        <v>1</v>
      </c>
      <c r="K53" s="415">
        <v>0</v>
      </c>
      <c r="L53" s="415">
        <v>2</v>
      </c>
      <c r="M53" s="415">
        <v>0</v>
      </c>
      <c r="N53" s="415">
        <v>0</v>
      </c>
      <c r="O53" s="415">
        <v>1</v>
      </c>
      <c r="P53" s="416">
        <v>0</v>
      </c>
      <c r="Q53" s="145">
        <f t="shared" si="12"/>
        <v>12</v>
      </c>
      <c r="R53" s="354">
        <f>SUM(Q53/Q56)</f>
        <v>0.42857142857142855</v>
      </c>
      <c r="T53" s="307"/>
      <c r="U53" s="93"/>
      <c r="V53" s="93"/>
      <c r="W53" s="93"/>
      <c r="X53" s="93"/>
      <c r="Y53" s="93"/>
      <c r="Z53" s="93"/>
      <c r="AA53" s="93"/>
      <c r="AB53" s="93"/>
      <c r="AC53" s="93"/>
      <c r="AD53" s="93"/>
      <c r="AE53" s="93"/>
      <c r="AF53" s="93"/>
      <c r="AG53" s="93"/>
      <c r="AH53" s="93"/>
      <c r="AI53" s="93"/>
    </row>
    <row r="54" spans="1:35" hidden="1" x14ac:dyDescent="0.25">
      <c r="A54" s="97" t="s">
        <v>50</v>
      </c>
      <c r="B54" s="414">
        <v>0</v>
      </c>
      <c r="C54" s="415">
        <v>0</v>
      </c>
      <c r="D54" s="415">
        <v>0</v>
      </c>
      <c r="E54" s="415">
        <v>0</v>
      </c>
      <c r="F54" s="415">
        <v>0</v>
      </c>
      <c r="G54" s="415">
        <v>0</v>
      </c>
      <c r="H54" s="415">
        <v>1</v>
      </c>
      <c r="I54" s="415">
        <v>0</v>
      </c>
      <c r="J54" s="415">
        <v>0</v>
      </c>
      <c r="K54" s="415">
        <v>0</v>
      </c>
      <c r="L54" s="415">
        <v>1</v>
      </c>
      <c r="M54" s="415">
        <v>1</v>
      </c>
      <c r="N54" s="415">
        <v>0</v>
      </c>
      <c r="O54" s="415">
        <v>0</v>
      </c>
      <c r="P54" s="416">
        <v>0</v>
      </c>
      <c r="Q54" s="145">
        <f t="shared" si="12"/>
        <v>3</v>
      </c>
      <c r="R54" s="354">
        <f>SUM(Q54/Q56)</f>
        <v>0.10714285714285714</v>
      </c>
      <c r="T54" s="307"/>
      <c r="U54" s="93"/>
      <c r="V54" s="93"/>
      <c r="W54" s="93"/>
      <c r="X54" s="93"/>
      <c r="Y54" s="93"/>
      <c r="Z54" s="93"/>
      <c r="AA54" s="93"/>
      <c r="AB54" s="93"/>
      <c r="AC54" s="93"/>
      <c r="AD54" s="93"/>
      <c r="AE54" s="93"/>
      <c r="AF54" s="93"/>
      <c r="AG54" s="93"/>
      <c r="AH54" s="93"/>
      <c r="AI54" s="93"/>
    </row>
    <row r="55" spans="1:35" ht="15.75" hidden="1" thickBot="1" x14ac:dyDescent="0.3">
      <c r="A55" s="98" t="s">
        <v>54</v>
      </c>
      <c r="B55" s="417">
        <v>0</v>
      </c>
      <c r="C55" s="418">
        <v>0</v>
      </c>
      <c r="D55" s="418">
        <v>0</v>
      </c>
      <c r="E55" s="418">
        <v>0</v>
      </c>
      <c r="F55" s="418">
        <v>0</v>
      </c>
      <c r="G55" s="418">
        <v>0</v>
      </c>
      <c r="H55" s="418">
        <v>0</v>
      </c>
      <c r="I55" s="418">
        <v>0</v>
      </c>
      <c r="J55" s="418">
        <v>0</v>
      </c>
      <c r="K55" s="418">
        <v>0</v>
      </c>
      <c r="L55" s="418">
        <v>0</v>
      </c>
      <c r="M55" s="418">
        <v>0</v>
      </c>
      <c r="N55" s="418">
        <v>0</v>
      </c>
      <c r="O55" s="418">
        <v>0</v>
      </c>
      <c r="P55" s="419">
        <v>0</v>
      </c>
      <c r="Q55" s="146">
        <f t="shared" si="12"/>
        <v>0</v>
      </c>
      <c r="R55" s="355">
        <f>SUM(Q55/Q56)</f>
        <v>0</v>
      </c>
      <c r="T55" s="307"/>
      <c r="U55" s="93"/>
      <c r="V55" s="93"/>
      <c r="W55" s="93"/>
      <c r="X55" s="93"/>
      <c r="Y55" s="93"/>
      <c r="Z55" s="93"/>
      <c r="AA55" s="93"/>
      <c r="AB55" s="93"/>
      <c r="AC55" s="93"/>
      <c r="AD55" s="93"/>
      <c r="AE55" s="93"/>
      <c r="AF55" s="93"/>
      <c r="AG55" s="93"/>
      <c r="AH55" s="93"/>
      <c r="AI55" s="93"/>
    </row>
    <row r="56" spans="1:35" ht="16.5" hidden="1" thickTop="1" thickBot="1" x14ac:dyDescent="0.3">
      <c r="A56" s="99" t="s">
        <v>31</v>
      </c>
      <c r="B56" s="131">
        <f t="shared" ref="B56:P56" si="13">SUM(B52:B55)</f>
        <v>0</v>
      </c>
      <c r="C56" s="132">
        <f t="shared" si="13"/>
        <v>0</v>
      </c>
      <c r="D56" s="132">
        <f t="shared" si="13"/>
        <v>0</v>
      </c>
      <c r="E56" s="132">
        <f t="shared" si="13"/>
        <v>1</v>
      </c>
      <c r="F56" s="132">
        <f t="shared" si="13"/>
        <v>0</v>
      </c>
      <c r="G56" s="132">
        <f t="shared" si="13"/>
        <v>0</v>
      </c>
      <c r="H56" s="132">
        <f t="shared" si="13"/>
        <v>1</v>
      </c>
      <c r="I56" s="132">
        <f t="shared" si="13"/>
        <v>20</v>
      </c>
      <c r="J56" s="132">
        <f t="shared" si="13"/>
        <v>1</v>
      </c>
      <c r="K56" s="132">
        <f t="shared" si="13"/>
        <v>0</v>
      </c>
      <c r="L56" s="132">
        <f t="shared" si="13"/>
        <v>3</v>
      </c>
      <c r="M56" s="132">
        <f t="shared" si="13"/>
        <v>1</v>
      </c>
      <c r="N56" s="132">
        <f t="shared" si="13"/>
        <v>0</v>
      </c>
      <c r="O56" s="132">
        <f t="shared" si="13"/>
        <v>1</v>
      </c>
      <c r="P56" s="147">
        <f t="shared" si="13"/>
        <v>0</v>
      </c>
      <c r="Q56" s="726">
        <f t="shared" si="12"/>
        <v>28</v>
      </c>
      <c r="R56" s="257">
        <f>SUM(R52:R55)</f>
        <v>0.99999999999999989</v>
      </c>
      <c r="T56" s="307"/>
      <c r="U56" s="93"/>
      <c r="V56" s="93"/>
      <c r="W56" s="93"/>
      <c r="X56" s="93"/>
      <c r="Y56" s="93"/>
      <c r="Z56" s="93"/>
      <c r="AA56" s="93"/>
      <c r="AB56" s="93"/>
      <c r="AC56" s="93"/>
      <c r="AD56" s="93"/>
      <c r="AE56" s="93"/>
      <c r="AF56" s="93"/>
      <c r="AG56" s="93"/>
      <c r="AH56" s="93"/>
      <c r="AI56" s="93"/>
    </row>
    <row r="57" spans="1:35" ht="15.75" hidden="1" thickBot="1" x14ac:dyDescent="0.3">
      <c r="A57" s="100" t="s">
        <v>48</v>
      </c>
      <c r="B57" s="350">
        <f>SUM(B56/Q56)</f>
        <v>0</v>
      </c>
      <c r="C57" s="351">
        <f>SUM(C56/Q56)</f>
        <v>0</v>
      </c>
      <c r="D57" s="351">
        <f>SUM(D56/Q56)</f>
        <v>0</v>
      </c>
      <c r="E57" s="351">
        <f>SUM(E56/Q56)</f>
        <v>3.5714285714285712E-2</v>
      </c>
      <c r="F57" s="351">
        <f>SUM(F56/Q56)</f>
        <v>0</v>
      </c>
      <c r="G57" s="351">
        <f>SUM(G56/Q56)</f>
        <v>0</v>
      </c>
      <c r="H57" s="351">
        <f>SUM(H56/Q56)</f>
        <v>3.5714285714285712E-2</v>
      </c>
      <c r="I57" s="351">
        <f>SUM(I56/Q56)</f>
        <v>0.7142857142857143</v>
      </c>
      <c r="J57" s="351">
        <f>SUM(J56/Q56)</f>
        <v>3.5714285714285712E-2</v>
      </c>
      <c r="K57" s="351">
        <f>SUM(K56/Q56)</f>
        <v>0</v>
      </c>
      <c r="L57" s="351">
        <v>0.106</v>
      </c>
      <c r="M57" s="351">
        <f>SUM(M56/Q56)</f>
        <v>3.5714285714285712E-2</v>
      </c>
      <c r="N57" s="351">
        <f>SUM(N56/Q56)</f>
        <v>0</v>
      </c>
      <c r="O57" s="351">
        <f>SUM(O56/Q56)</f>
        <v>3.5714285714285712E-2</v>
      </c>
      <c r="P57" s="352">
        <f>SUM(P56/Q56)</f>
        <v>0</v>
      </c>
      <c r="Q57" s="255">
        <f t="shared" si="12"/>
        <v>0.99885714285714278</v>
      </c>
      <c r="R57" s="456"/>
      <c r="T57" s="307"/>
      <c r="U57" s="93"/>
      <c r="V57" s="93"/>
      <c r="W57" s="93"/>
      <c r="X57" s="93"/>
      <c r="Y57" s="93"/>
      <c r="Z57" s="93"/>
      <c r="AA57" s="93"/>
      <c r="AB57" s="93"/>
      <c r="AC57" s="93"/>
      <c r="AD57" s="93"/>
      <c r="AE57" s="93"/>
      <c r="AF57" s="93"/>
      <c r="AG57" s="93"/>
      <c r="AH57" s="93"/>
      <c r="AI57" s="93"/>
    </row>
    <row r="58" spans="1:35" ht="16.5" hidden="1" customHeight="1" thickBot="1" x14ac:dyDescent="0.3">
      <c r="A58" s="1119" t="s">
        <v>377</v>
      </c>
      <c r="B58" s="1120"/>
      <c r="C58" s="1120"/>
      <c r="D58" s="1120"/>
      <c r="E58" s="1120"/>
      <c r="F58" s="1120"/>
      <c r="G58" s="1120"/>
      <c r="H58" s="1120"/>
      <c r="I58" s="1120"/>
      <c r="J58" s="1120"/>
      <c r="K58" s="1120"/>
      <c r="L58" s="1120"/>
      <c r="M58" s="1120"/>
      <c r="N58" s="1120"/>
      <c r="O58" s="1120"/>
      <c r="P58" s="1120"/>
      <c r="Q58" s="1121"/>
      <c r="R58" s="1122"/>
      <c r="T58" s="307"/>
      <c r="U58" s="93"/>
      <c r="V58" s="93"/>
      <c r="W58" s="93"/>
      <c r="X58" s="93"/>
      <c r="Y58" s="93"/>
      <c r="Z58" s="93"/>
      <c r="AA58" s="93"/>
      <c r="AB58" s="93"/>
      <c r="AC58" s="93"/>
      <c r="AD58" s="93"/>
      <c r="AE58" s="93"/>
      <c r="AF58" s="93"/>
      <c r="AG58" s="93"/>
      <c r="AH58" s="93"/>
      <c r="AI58" s="93"/>
    </row>
    <row r="59" spans="1:35" ht="15.75" hidden="1" thickBot="1" x14ac:dyDescent="0.3">
      <c r="A59" s="96" t="s">
        <v>80</v>
      </c>
      <c r="B59" s="411">
        <v>0</v>
      </c>
      <c r="C59" s="412">
        <v>0</v>
      </c>
      <c r="D59" s="412">
        <v>0</v>
      </c>
      <c r="E59" s="412">
        <v>0</v>
      </c>
      <c r="F59" s="412">
        <v>0</v>
      </c>
      <c r="G59" s="412">
        <v>0</v>
      </c>
      <c r="H59" s="412">
        <v>0</v>
      </c>
      <c r="I59" s="412">
        <v>0</v>
      </c>
      <c r="J59" s="412">
        <v>0</v>
      </c>
      <c r="K59" s="412">
        <v>0</v>
      </c>
      <c r="L59" s="412">
        <v>0</v>
      </c>
      <c r="M59" s="412">
        <v>0</v>
      </c>
      <c r="N59" s="412">
        <v>0</v>
      </c>
      <c r="O59" s="412">
        <v>0</v>
      </c>
      <c r="P59" s="413">
        <v>0</v>
      </c>
      <c r="Q59" s="144">
        <f t="shared" ref="Q59:Q64" si="14">SUM(B59:P59)</f>
        <v>0</v>
      </c>
      <c r="R59" s="355">
        <f>SUM(Q59/Q63)</f>
        <v>0</v>
      </c>
      <c r="T59" s="307"/>
      <c r="U59" s="93"/>
      <c r="V59" s="93"/>
      <c r="W59" s="93"/>
      <c r="X59" s="93"/>
      <c r="Y59" s="93"/>
      <c r="Z59" s="93"/>
      <c r="AA59" s="93"/>
      <c r="AB59" s="93"/>
      <c r="AC59" s="93"/>
      <c r="AD59" s="93"/>
      <c r="AE59" s="93"/>
      <c r="AF59" s="93"/>
      <c r="AG59" s="93"/>
      <c r="AH59" s="93"/>
      <c r="AI59" s="93"/>
    </row>
    <row r="60" spans="1:35" ht="16.5" hidden="1" thickTop="1" thickBot="1" x14ac:dyDescent="0.3">
      <c r="A60" s="97" t="s">
        <v>51</v>
      </c>
      <c r="B60" s="414">
        <v>0</v>
      </c>
      <c r="C60" s="415">
        <v>0</v>
      </c>
      <c r="D60" s="415">
        <v>0</v>
      </c>
      <c r="E60" s="415">
        <v>1</v>
      </c>
      <c r="F60" s="415">
        <v>0</v>
      </c>
      <c r="G60" s="415">
        <v>0</v>
      </c>
      <c r="H60" s="415">
        <v>1</v>
      </c>
      <c r="I60" s="415">
        <v>10</v>
      </c>
      <c r="J60" s="415">
        <v>1</v>
      </c>
      <c r="K60" s="415">
        <v>0</v>
      </c>
      <c r="L60" s="415">
        <v>0</v>
      </c>
      <c r="M60" s="415">
        <v>1</v>
      </c>
      <c r="N60" s="415">
        <v>0</v>
      </c>
      <c r="O60" s="415">
        <v>1</v>
      </c>
      <c r="P60" s="416">
        <v>0</v>
      </c>
      <c r="Q60" s="145">
        <f t="shared" si="14"/>
        <v>15</v>
      </c>
      <c r="R60" s="355">
        <f>SUM(Q60/Q63)</f>
        <v>0.5357142857142857</v>
      </c>
      <c r="T60" s="307"/>
      <c r="U60" s="93"/>
      <c r="V60" s="93"/>
      <c r="W60" s="93"/>
      <c r="X60" s="93"/>
      <c r="Y60" s="93"/>
      <c r="Z60" s="93"/>
      <c r="AA60" s="93"/>
      <c r="AB60" s="93"/>
      <c r="AC60" s="93"/>
      <c r="AD60" s="93"/>
      <c r="AE60" s="93"/>
      <c r="AF60" s="93"/>
      <c r="AG60" s="93"/>
      <c r="AH60" s="93"/>
      <c r="AI60" s="93"/>
    </row>
    <row r="61" spans="1:35" ht="16.5" hidden="1" thickTop="1" thickBot="1" x14ac:dyDescent="0.3">
      <c r="A61" s="97" t="s">
        <v>52</v>
      </c>
      <c r="B61" s="414">
        <v>0</v>
      </c>
      <c r="C61" s="415">
        <v>0</v>
      </c>
      <c r="D61" s="415">
        <v>0</v>
      </c>
      <c r="E61" s="415">
        <v>0</v>
      </c>
      <c r="F61" s="415">
        <v>0</v>
      </c>
      <c r="G61" s="415">
        <v>0</v>
      </c>
      <c r="H61" s="415">
        <v>0</v>
      </c>
      <c r="I61" s="415">
        <v>8</v>
      </c>
      <c r="J61" s="415">
        <v>0</v>
      </c>
      <c r="K61" s="415">
        <v>0</v>
      </c>
      <c r="L61" s="415">
        <v>2</v>
      </c>
      <c r="M61" s="415">
        <v>0</v>
      </c>
      <c r="N61" s="415">
        <v>0</v>
      </c>
      <c r="O61" s="415">
        <v>0</v>
      </c>
      <c r="P61" s="416">
        <v>0</v>
      </c>
      <c r="Q61" s="145">
        <f t="shared" si="14"/>
        <v>10</v>
      </c>
      <c r="R61" s="355">
        <f>SUM(Q61/Q63)</f>
        <v>0.35714285714285715</v>
      </c>
      <c r="T61" s="307"/>
      <c r="U61" s="93"/>
      <c r="V61" s="93"/>
      <c r="W61" s="93"/>
      <c r="X61" s="93"/>
      <c r="Y61" s="93"/>
      <c r="Z61" s="93"/>
      <c r="AA61" s="93"/>
      <c r="AB61" s="93"/>
      <c r="AC61" s="93"/>
      <c r="AD61" s="93"/>
      <c r="AE61" s="93"/>
      <c r="AF61" s="93"/>
      <c r="AG61" s="93"/>
      <c r="AH61" s="93"/>
      <c r="AI61" s="93"/>
    </row>
    <row r="62" spans="1:35" ht="16.5" hidden="1" thickTop="1" thickBot="1" x14ac:dyDescent="0.3">
      <c r="A62" s="98" t="s">
        <v>82</v>
      </c>
      <c r="B62" s="417">
        <v>0</v>
      </c>
      <c r="C62" s="418">
        <v>0</v>
      </c>
      <c r="D62" s="418">
        <v>0</v>
      </c>
      <c r="E62" s="418">
        <v>0</v>
      </c>
      <c r="F62" s="418">
        <v>0</v>
      </c>
      <c r="G62" s="418">
        <v>0</v>
      </c>
      <c r="H62" s="418">
        <v>0</v>
      </c>
      <c r="I62" s="418">
        <v>2</v>
      </c>
      <c r="J62" s="418">
        <v>0</v>
      </c>
      <c r="K62" s="418">
        <v>0</v>
      </c>
      <c r="L62" s="418">
        <v>1</v>
      </c>
      <c r="M62" s="418">
        <v>0</v>
      </c>
      <c r="N62" s="418">
        <v>0</v>
      </c>
      <c r="O62" s="418">
        <v>0</v>
      </c>
      <c r="P62" s="419">
        <v>0</v>
      </c>
      <c r="Q62" s="146">
        <f t="shared" si="14"/>
        <v>3</v>
      </c>
      <c r="R62" s="355">
        <f>SUM(Q62/Q63)</f>
        <v>0.10714285714285714</v>
      </c>
      <c r="T62" s="93"/>
      <c r="U62" s="93"/>
      <c r="V62" s="93"/>
      <c r="W62" s="93"/>
      <c r="X62" s="93"/>
      <c r="Y62" s="93"/>
      <c r="Z62" s="93"/>
      <c r="AA62" s="93"/>
      <c r="AB62" s="93"/>
      <c r="AC62" s="93"/>
      <c r="AD62" s="93"/>
      <c r="AE62" s="93"/>
      <c r="AF62" s="93"/>
      <c r="AG62" s="93"/>
      <c r="AH62" s="93"/>
      <c r="AI62" s="93"/>
    </row>
    <row r="63" spans="1:35" ht="16.5" hidden="1" thickTop="1" thickBot="1" x14ac:dyDescent="0.3">
      <c r="A63" s="99" t="s">
        <v>31</v>
      </c>
      <c r="B63" s="131">
        <f t="shared" ref="B63:P63" si="15">SUM(B59:B62)</f>
        <v>0</v>
      </c>
      <c r="C63" s="132">
        <f t="shared" si="15"/>
        <v>0</v>
      </c>
      <c r="D63" s="132">
        <f t="shared" si="15"/>
        <v>0</v>
      </c>
      <c r="E63" s="132">
        <f t="shared" si="15"/>
        <v>1</v>
      </c>
      <c r="F63" s="132">
        <f t="shared" si="15"/>
        <v>0</v>
      </c>
      <c r="G63" s="132">
        <f t="shared" si="15"/>
        <v>0</v>
      </c>
      <c r="H63" s="132">
        <f t="shared" si="15"/>
        <v>1</v>
      </c>
      <c r="I63" s="132">
        <f t="shared" si="15"/>
        <v>20</v>
      </c>
      <c r="J63" s="132">
        <f t="shared" si="15"/>
        <v>1</v>
      </c>
      <c r="K63" s="132">
        <f t="shared" si="15"/>
        <v>0</v>
      </c>
      <c r="L63" s="132">
        <f t="shared" si="15"/>
        <v>3</v>
      </c>
      <c r="M63" s="132">
        <f t="shared" si="15"/>
        <v>1</v>
      </c>
      <c r="N63" s="132">
        <f t="shared" si="15"/>
        <v>0</v>
      </c>
      <c r="O63" s="132">
        <f t="shared" si="15"/>
        <v>1</v>
      </c>
      <c r="P63" s="147">
        <f t="shared" si="15"/>
        <v>0</v>
      </c>
      <c r="Q63" s="726">
        <f t="shared" si="14"/>
        <v>28</v>
      </c>
      <c r="R63" s="257">
        <f>SUM(R59:R62)</f>
        <v>0.99999999999999989</v>
      </c>
    </row>
    <row r="64" spans="1:35" ht="15.75" hidden="1" thickBot="1" x14ac:dyDescent="0.3">
      <c r="A64" s="100" t="s">
        <v>48</v>
      </c>
      <c r="B64" s="350">
        <f>SUM(B63/Q63)</f>
        <v>0</v>
      </c>
      <c r="C64" s="351">
        <f>SUM(C63/Q63)</f>
        <v>0</v>
      </c>
      <c r="D64" s="351">
        <f>SUM(D63/Q63)</f>
        <v>0</v>
      </c>
      <c r="E64" s="351">
        <f>SUM(E63/Q63)</f>
        <v>3.5714285714285712E-2</v>
      </c>
      <c r="F64" s="351">
        <f>SUM(F63/Q63)</f>
        <v>0</v>
      </c>
      <c r="G64" s="351">
        <f>SUM(G63/Q63)</f>
        <v>0</v>
      </c>
      <c r="H64" s="351">
        <f>SUM(H63/Q63)</f>
        <v>3.5714285714285712E-2</v>
      </c>
      <c r="I64" s="351">
        <f>SUM(I63/Q63)</f>
        <v>0.7142857142857143</v>
      </c>
      <c r="J64" s="351">
        <f>SUM(J63/Q63)</f>
        <v>3.5714285714285712E-2</v>
      </c>
      <c r="K64" s="351">
        <f>SUM(K63/Q63)</f>
        <v>0</v>
      </c>
      <c r="L64" s="351">
        <f>SUM(L63/Q63)</f>
        <v>0.10714285714285714</v>
      </c>
      <c r="M64" s="351">
        <f>SUM(M63/Q63)</f>
        <v>3.5714285714285712E-2</v>
      </c>
      <c r="N64" s="351">
        <f>SUM(N63/Q63)</f>
        <v>0</v>
      </c>
      <c r="O64" s="351">
        <f>SUM(O63/Q63)</f>
        <v>3.5714285714285712E-2</v>
      </c>
      <c r="P64" s="352">
        <f>SUM(P63/Q63)</f>
        <v>0</v>
      </c>
      <c r="Q64" s="255">
        <f t="shared" si="14"/>
        <v>0.99999999999999989</v>
      </c>
      <c r="R64" s="456"/>
    </row>
    <row r="65" spans="1:1" hidden="1" x14ac:dyDescent="0.25"/>
    <row r="71" spans="1:1" x14ac:dyDescent="0.25">
      <c r="A71" s="101"/>
    </row>
  </sheetData>
  <sheetProtection algorithmName="SHA-512" hashValue="Uxrn+kjajgIS0SESMGSYxzmjrkBitzQAypN/tsi/nkXrPGgPIPVWop92wkT2vcyPw5wK4Gj49sIIr5kPnHxlaw==" saltValue="UzwM+lyeXYnSGtLK/Yvwjg==" spinCount="100000" sheet="1" objects="1" scenarios="1"/>
  <mergeCells count="13">
    <mergeCell ref="A58:R58"/>
    <mergeCell ref="A34:R34"/>
    <mergeCell ref="A1:R1"/>
    <mergeCell ref="A50:R50"/>
    <mergeCell ref="A43:R43"/>
    <mergeCell ref="A36:R36"/>
    <mergeCell ref="A51:R51"/>
    <mergeCell ref="A18:R18"/>
    <mergeCell ref="A20:R20"/>
    <mergeCell ref="A27:R27"/>
    <mergeCell ref="A2:R2"/>
    <mergeCell ref="A4:R4"/>
    <mergeCell ref="A11:R11"/>
  </mergeCells>
  <printOptions horizontalCentered="1"/>
  <pageMargins left="0.25" right="0.25" top="0.84364583333333298" bottom="0.75" header="0.3" footer="0.3"/>
  <pageSetup scale="81" firstPageNumber="11" orientation="landscape" useFirstPageNumber="1" r:id="rId1"/>
  <headerFooter>
    <oddHeader>&amp;L&amp;9
Semi-Annual Child Welfare Report&amp;C&amp;"-,Bold"&amp;14ARIZONA DEPARTMENT of CHILD SAFETY&amp;R&amp;9
July 1, 2018 - December 31, 2018</oddHeader>
    <oddFooter>&amp;CPage 9</oddFooter>
  </headerFooter>
  <ignoredErrors>
    <ignoredError sqref="Q41 Q48 Q32 Q2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175"/>
  <sheetViews>
    <sheetView view="pageLayout" zoomScale="85" zoomScaleNormal="100" zoomScalePageLayoutView="85" workbookViewId="0">
      <selection sqref="A1:S1"/>
    </sheetView>
  </sheetViews>
  <sheetFormatPr defaultRowHeight="15" x14ac:dyDescent="0.25"/>
  <cols>
    <col min="1" max="2" width="20" style="12" customWidth="1"/>
    <col min="3" max="18" width="9.28515625" style="12" customWidth="1"/>
    <col min="19" max="19" width="9.28515625" style="20" customWidth="1"/>
    <col min="20" max="16384" width="9.140625" style="12"/>
  </cols>
  <sheetData>
    <row r="1" spans="1:41" ht="19.5" customHeight="1" thickBot="1" x14ac:dyDescent="0.4">
      <c r="A1" s="1150" t="s">
        <v>461</v>
      </c>
      <c r="B1" s="1151"/>
      <c r="C1" s="1151"/>
      <c r="D1" s="1151"/>
      <c r="E1" s="1151"/>
      <c r="F1" s="1151"/>
      <c r="G1" s="1151"/>
      <c r="H1" s="1151"/>
      <c r="I1" s="1151"/>
      <c r="J1" s="1151"/>
      <c r="K1" s="1151"/>
      <c r="L1" s="1151"/>
      <c r="M1" s="1151"/>
      <c r="N1" s="1151"/>
      <c r="O1" s="1151"/>
      <c r="P1" s="1151"/>
      <c r="Q1" s="1151"/>
      <c r="R1" s="1151"/>
      <c r="S1" s="1152"/>
    </row>
    <row r="2" spans="1:41" ht="19.5" thickBot="1" x14ac:dyDescent="0.3">
      <c r="A2" s="1163" t="s">
        <v>479</v>
      </c>
      <c r="B2" s="1164"/>
      <c r="C2" s="1164"/>
      <c r="D2" s="1164"/>
      <c r="E2" s="1164"/>
      <c r="F2" s="1164"/>
      <c r="G2" s="1164"/>
      <c r="H2" s="1164"/>
      <c r="I2" s="1164"/>
      <c r="J2" s="1164"/>
      <c r="K2" s="1164"/>
      <c r="L2" s="1164"/>
      <c r="M2" s="1164"/>
      <c r="N2" s="1164"/>
      <c r="O2" s="1164"/>
      <c r="P2" s="1164"/>
      <c r="Q2" s="1164"/>
      <c r="R2" s="1164"/>
      <c r="S2" s="1165"/>
    </row>
    <row r="3" spans="1:41" ht="18.75" x14ac:dyDescent="0.3">
      <c r="A3" s="1156"/>
      <c r="B3" s="1157"/>
      <c r="C3" s="188" t="s">
        <v>269</v>
      </c>
      <c r="D3" s="188" t="s">
        <v>270</v>
      </c>
      <c r="E3" s="189" t="s">
        <v>271</v>
      </c>
      <c r="F3" s="169"/>
      <c r="G3" s="165"/>
      <c r="H3" s="165"/>
      <c r="I3" s="165"/>
      <c r="J3" s="165"/>
      <c r="K3" s="165"/>
      <c r="L3" s="165"/>
      <c r="M3" s="165"/>
      <c r="N3" s="165"/>
      <c r="O3" s="165"/>
      <c r="P3" s="165"/>
      <c r="Q3" s="165"/>
      <c r="R3" s="165"/>
      <c r="S3" s="785"/>
    </row>
    <row r="4" spans="1:41" ht="18.75" thickBot="1" x14ac:dyDescent="0.3">
      <c r="A4" s="1161" t="s">
        <v>339</v>
      </c>
      <c r="B4" s="1162"/>
      <c r="C4" s="420">
        <v>0.81320000000000003</v>
      </c>
      <c r="D4" s="308"/>
      <c r="E4" s="309"/>
      <c r="F4" s="170"/>
      <c r="G4" s="166"/>
      <c r="H4" s="166"/>
      <c r="I4" s="166"/>
      <c r="J4" s="166"/>
      <c r="K4" s="166"/>
      <c r="L4" s="166"/>
      <c r="M4" s="166"/>
      <c r="N4" s="166"/>
      <c r="O4" s="166"/>
      <c r="P4" s="166"/>
      <c r="Q4" s="166"/>
      <c r="R4" s="166"/>
      <c r="S4" s="786"/>
    </row>
    <row r="5" spans="1:41" ht="8.25" customHeight="1" thickBot="1" x14ac:dyDescent="0.3"/>
    <row r="6" spans="1:41" ht="16.5" customHeight="1" thickBot="1" x14ac:dyDescent="0.3">
      <c r="A6" s="1158" t="s">
        <v>472</v>
      </c>
      <c r="B6" s="1159"/>
      <c r="C6" s="1159"/>
      <c r="D6" s="1159"/>
      <c r="E6" s="1159"/>
      <c r="F6" s="1159"/>
      <c r="G6" s="1159"/>
      <c r="H6" s="1159"/>
      <c r="I6" s="1159"/>
      <c r="J6" s="1159"/>
      <c r="K6" s="1159"/>
      <c r="L6" s="1159"/>
      <c r="M6" s="1159"/>
      <c r="N6" s="1159"/>
      <c r="O6" s="1159"/>
      <c r="P6" s="1159"/>
      <c r="Q6" s="1159"/>
      <c r="R6" s="1159"/>
      <c r="S6" s="1160"/>
    </row>
    <row r="7" spans="1:41" ht="15.75" hidden="1" customHeight="1" thickBot="1" x14ac:dyDescent="0.3">
      <c r="A7" s="1153" t="s">
        <v>559</v>
      </c>
      <c r="B7" s="1154"/>
      <c r="C7" s="1154"/>
      <c r="D7" s="1154"/>
      <c r="E7" s="1154"/>
      <c r="F7" s="1154"/>
      <c r="G7" s="1154"/>
      <c r="H7" s="1154"/>
      <c r="I7" s="1154"/>
      <c r="J7" s="1154"/>
      <c r="K7" s="1154"/>
      <c r="L7" s="1154"/>
      <c r="M7" s="1154"/>
      <c r="N7" s="1154"/>
      <c r="O7" s="1154"/>
      <c r="P7" s="1154"/>
      <c r="Q7" s="1154"/>
      <c r="R7" s="1154"/>
      <c r="S7" s="1155"/>
      <c r="T7" s="15"/>
      <c r="U7" s="15"/>
      <c r="V7" s="15"/>
      <c r="W7" s="15"/>
      <c r="X7" s="15"/>
      <c r="Y7" s="15"/>
      <c r="Z7" s="15"/>
      <c r="AA7" s="15"/>
      <c r="AB7" s="15"/>
      <c r="AC7" s="15"/>
      <c r="AD7" s="15"/>
      <c r="AE7" s="15"/>
      <c r="AF7" s="15"/>
      <c r="AG7" s="15"/>
      <c r="AH7" s="15"/>
      <c r="AI7" s="15"/>
      <c r="AJ7" s="15"/>
      <c r="AK7" s="15"/>
      <c r="AL7" s="15"/>
      <c r="AM7" s="15"/>
      <c r="AN7" s="15"/>
      <c r="AO7" s="15"/>
    </row>
    <row r="8" spans="1:41" ht="71.25" hidden="1" customHeight="1" thickBot="1" x14ac:dyDescent="0.3">
      <c r="A8" s="82"/>
      <c r="B8" s="171" t="s">
        <v>102</v>
      </c>
      <c r="C8" s="800" t="s">
        <v>85</v>
      </c>
      <c r="D8" s="180" t="s">
        <v>86</v>
      </c>
      <c r="E8" s="180" t="s">
        <v>87</v>
      </c>
      <c r="F8" s="180" t="s">
        <v>88</v>
      </c>
      <c r="G8" s="180" t="s">
        <v>89</v>
      </c>
      <c r="H8" s="180" t="s">
        <v>90</v>
      </c>
      <c r="I8" s="180" t="s">
        <v>91</v>
      </c>
      <c r="J8" s="180" t="s">
        <v>92</v>
      </c>
      <c r="K8" s="180" t="s">
        <v>93</v>
      </c>
      <c r="L8" s="180" t="s">
        <v>94</v>
      </c>
      <c r="M8" s="180" t="s">
        <v>95</v>
      </c>
      <c r="N8" s="180" t="s">
        <v>96</v>
      </c>
      <c r="O8" s="180" t="s">
        <v>97</v>
      </c>
      <c r="P8" s="180" t="s">
        <v>98</v>
      </c>
      <c r="Q8" s="181" t="s">
        <v>99</v>
      </c>
      <c r="R8" s="171" t="s">
        <v>100</v>
      </c>
      <c r="S8" s="171" t="s">
        <v>486</v>
      </c>
      <c r="T8" s="16"/>
      <c r="U8" s="16"/>
      <c r="V8" s="16"/>
      <c r="W8" s="17"/>
      <c r="X8" s="15"/>
      <c r="Y8" s="16"/>
      <c r="Z8" s="16"/>
      <c r="AA8" s="16"/>
      <c r="AB8" s="16"/>
      <c r="AC8" s="16"/>
      <c r="AD8" s="16"/>
      <c r="AE8" s="16"/>
      <c r="AF8" s="16"/>
      <c r="AG8" s="16"/>
      <c r="AH8" s="16"/>
      <c r="AI8" s="16"/>
      <c r="AJ8" s="16"/>
      <c r="AK8" s="16"/>
      <c r="AL8" s="16"/>
      <c r="AM8" s="16"/>
      <c r="AN8" s="16"/>
      <c r="AO8" s="17"/>
    </row>
    <row r="9" spans="1:41" ht="15.75" hidden="1" customHeight="1" thickBot="1" x14ac:dyDescent="0.3">
      <c r="A9" s="1135" t="s">
        <v>81</v>
      </c>
      <c r="B9" s="1136"/>
      <c r="C9" s="1136"/>
      <c r="D9" s="1136"/>
      <c r="E9" s="1136"/>
      <c r="F9" s="1136"/>
      <c r="G9" s="1136"/>
      <c r="H9" s="1136"/>
      <c r="I9" s="1136"/>
      <c r="J9" s="1136"/>
      <c r="K9" s="1136"/>
      <c r="L9" s="1136"/>
      <c r="M9" s="1136"/>
      <c r="N9" s="1136"/>
      <c r="O9" s="1136"/>
      <c r="P9" s="1136"/>
      <c r="Q9" s="1136"/>
      <c r="R9" s="1136"/>
      <c r="S9" s="1137"/>
      <c r="T9" s="16"/>
      <c r="U9" s="16"/>
      <c r="V9" s="16"/>
      <c r="W9" s="17"/>
      <c r="X9" s="15"/>
      <c r="Y9" s="16"/>
      <c r="Z9" s="16"/>
      <c r="AA9" s="16"/>
      <c r="AB9" s="16"/>
      <c r="AC9" s="16"/>
      <c r="AD9" s="16"/>
      <c r="AE9" s="16"/>
      <c r="AF9" s="18"/>
      <c r="AG9" s="16"/>
      <c r="AH9" s="16"/>
      <c r="AI9" s="16"/>
      <c r="AJ9" s="16"/>
      <c r="AK9" s="16"/>
      <c r="AL9" s="16"/>
      <c r="AM9" s="16"/>
      <c r="AN9" s="18"/>
      <c r="AO9" s="17"/>
    </row>
    <row r="10" spans="1:41" ht="17.25" hidden="1" customHeight="1" thickBot="1" x14ac:dyDescent="0.3">
      <c r="A10" s="1134" t="s">
        <v>49</v>
      </c>
      <c r="B10" s="84" t="s">
        <v>83</v>
      </c>
      <c r="C10" s="633"/>
      <c r="D10" s="422"/>
      <c r="E10" s="422"/>
      <c r="F10" s="422"/>
      <c r="G10" s="422"/>
      <c r="H10" s="422"/>
      <c r="I10" s="422"/>
      <c r="J10" s="422"/>
      <c r="K10" s="422"/>
      <c r="L10" s="422"/>
      <c r="M10" s="422"/>
      <c r="N10" s="422"/>
      <c r="O10" s="422"/>
      <c r="P10" s="422"/>
      <c r="Q10" s="634"/>
      <c r="R10" s="719">
        <f t="shared" ref="R10:R18" si="0">SUM(C10:Q10)</f>
        <v>0</v>
      </c>
      <c r="S10" s="773" t="e">
        <f>R10/SUM(R10:R12)</f>
        <v>#DIV/0!</v>
      </c>
      <c r="T10" s="16"/>
      <c r="U10" s="16"/>
      <c r="V10" s="16"/>
      <c r="W10" s="17"/>
      <c r="X10" s="15"/>
      <c r="Y10" s="16"/>
      <c r="Z10" s="16"/>
      <c r="AA10" s="16"/>
      <c r="AB10" s="16"/>
      <c r="AC10" s="16"/>
      <c r="AD10" s="16"/>
      <c r="AE10" s="16"/>
      <c r="AF10" s="18"/>
      <c r="AG10" s="16"/>
      <c r="AH10" s="16"/>
      <c r="AI10" s="16"/>
      <c r="AJ10" s="16"/>
      <c r="AK10" s="16"/>
      <c r="AL10" s="16"/>
      <c r="AM10" s="16"/>
      <c r="AN10" s="18"/>
      <c r="AO10" s="17"/>
    </row>
    <row r="11" spans="1:41" ht="17.25" hidden="1" customHeight="1" thickBot="1" x14ac:dyDescent="0.3">
      <c r="A11" s="1131"/>
      <c r="B11" s="85" t="s">
        <v>84</v>
      </c>
      <c r="C11" s="635"/>
      <c r="D11" s="424"/>
      <c r="E11" s="424"/>
      <c r="F11" s="424"/>
      <c r="G11" s="424"/>
      <c r="H11" s="424"/>
      <c r="I11" s="424"/>
      <c r="J11" s="424"/>
      <c r="K11" s="424"/>
      <c r="L11" s="424"/>
      <c r="M11" s="424"/>
      <c r="N11" s="424"/>
      <c r="O11" s="424"/>
      <c r="P11" s="424"/>
      <c r="Q11" s="636"/>
      <c r="R11" s="720">
        <f t="shared" si="0"/>
        <v>0</v>
      </c>
      <c r="S11" s="773" t="e">
        <f>R11/SUM(R10:R12)</f>
        <v>#DIV/0!</v>
      </c>
      <c r="T11" s="16"/>
      <c r="U11" s="16"/>
      <c r="V11" s="16"/>
      <c r="W11" s="17"/>
      <c r="X11" s="15"/>
      <c r="Y11" s="16"/>
      <c r="Z11" s="16"/>
      <c r="AA11" s="16"/>
      <c r="AB11" s="16"/>
      <c r="AC11" s="16"/>
      <c r="AD11" s="16"/>
      <c r="AE11" s="16"/>
      <c r="AF11" s="18"/>
      <c r="AG11" s="16"/>
      <c r="AH11" s="16"/>
      <c r="AI11" s="16"/>
      <c r="AJ11" s="16"/>
      <c r="AK11" s="16"/>
      <c r="AL11" s="16"/>
      <c r="AM11" s="16"/>
      <c r="AN11" s="18"/>
      <c r="AO11" s="17"/>
    </row>
    <row r="12" spans="1:41" ht="17.25" hidden="1" customHeight="1" thickBot="1" x14ac:dyDescent="0.3">
      <c r="A12" s="1132"/>
      <c r="B12" s="86" t="s">
        <v>485</v>
      </c>
      <c r="C12" s="637"/>
      <c r="D12" s="427"/>
      <c r="E12" s="427"/>
      <c r="F12" s="427"/>
      <c r="G12" s="427"/>
      <c r="H12" s="427"/>
      <c r="I12" s="427"/>
      <c r="J12" s="427"/>
      <c r="K12" s="427"/>
      <c r="L12" s="427"/>
      <c r="M12" s="427"/>
      <c r="N12" s="427"/>
      <c r="O12" s="427"/>
      <c r="P12" s="427"/>
      <c r="Q12" s="638"/>
      <c r="R12" s="722">
        <f t="shared" si="0"/>
        <v>0</v>
      </c>
      <c r="S12" s="773" t="e">
        <f>R12/SUM(R10:R12)</f>
        <v>#DIV/0!</v>
      </c>
      <c r="T12" s="16"/>
      <c r="U12" s="16"/>
      <c r="V12" s="16"/>
      <c r="W12" s="17"/>
      <c r="X12" s="15"/>
      <c r="Y12" s="16"/>
      <c r="Z12" s="16"/>
      <c r="AA12" s="16"/>
      <c r="AB12" s="16"/>
      <c r="AC12" s="16"/>
      <c r="AD12" s="16"/>
      <c r="AE12" s="16"/>
      <c r="AF12" s="16"/>
      <c r="AG12" s="16"/>
      <c r="AH12" s="16"/>
      <c r="AI12" s="16"/>
      <c r="AJ12" s="16"/>
      <c r="AK12" s="16"/>
      <c r="AL12" s="16"/>
      <c r="AM12" s="16"/>
      <c r="AN12" s="16"/>
      <c r="AO12" s="17"/>
    </row>
    <row r="13" spans="1:41" ht="17.25" hidden="1" customHeight="1" thickBot="1" x14ac:dyDescent="0.3">
      <c r="A13" s="1134" t="s">
        <v>53</v>
      </c>
      <c r="B13" s="89" t="s">
        <v>83</v>
      </c>
      <c r="C13" s="639"/>
      <c r="D13" s="432"/>
      <c r="E13" s="432"/>
      <c r="F13" s="432"/>
      <c r="G13" s="432"/>
      <c r="H13" s="432"/>
      <c r="I13" s="432"/>
      <c r="J13" s="432"/>
      <c r="K13" s="432"/>
      <c r="L13" s="432"/>
      <c r="M13" s="432"/>
      <c r="N13" s="432"/>
      <c r="O13" s="432"/>
      <c r="P13" s="432"/>
      <c r="Q13" s="640"/>
      <c r="R13" s="740">
        <f t="shared" si="0"/>
        <v>0</v>
      </c>
      <c r="S13" s="770" t="e">
        <f>R13/SUM(R13:R15)</f>
        <v>#DIV/0!</v>
      </c>
      <c r="T13" s="16"/>
      <c r="U13" s="16"/>
      <c r="V13" s="16"/>
      <c r="W13" s="17"/>
      <c r="X13" s="15"/>
      <c r="Y13" s="16"/>
      <c r="Z13" s="16"/>
      <c r="AA13" s="16"/>
      <c r="AB13" s="16"/>
      <c r="AC13" s="16"/>
      <c r="AD13" s="16"/>
      <c r="AE13" s="16"/>
      <c r="AF13" s="16"/>
      <c r="AG13" s="16"/>
      <c r="AH13" s="16"/>
      <c r="AI13" s="16"/>
      <c r="AJ13" s="16"/>
      <c r="AK13" s="16"/>
      <c r="AL13" s="16"/>
      <c r="AM13" s="16"/>
      <c r="AN13" s="16"/>
      <c r="AO13" s="17"/>
    </row>
    <row r="14" spans="1:41" ht="17.25" hidden="1" customHeight="1" thickBot="1" x14ac:dyDescent="0.3">
      <c r="A14" s="1131"/>
      <c r="B14" s="87" t="s">
        <v>84</v>
      </c>
      <c r="C14" s="641"/>
      <c r="D14" s="435"/>
      <c r="E14" s="435"/>
      <c r="F14" s="435"/>
      <c r="G14" s="435"/>
      <c r="H14" s="435"/>
      <c r="I14" s="435"/>
      <c r="J14" s="435"/>
      <c r="K14" s="435"/>
      <c r="L14" s="435"/>
      <c r="M14" s="435"/>
      <c r="N14" s="435"/>
      <c r="O14" s="435"/>
      <c r="P14" s="435"/>
      <c r="Q14" s="642"/>
      <c r="R14" s="741">
        <f t="shared" si="0"/>
        <v>0</v>
      </c>
      <c r="S14" s="770" t="e">
        <f>R14/SUM(R13:R15)</f>
        <v>#DIV/0!</v>
      </c>
      <c r="T14" s="16"/>
      <c r="U14" s="16"/>
      <c r="V14" s="16"/>
      <c r="W14" s="17"/>
      <c r="X14" s="15"/>
      <c r="Y14" s="16"/>
      <c r="Z14" s="16"/>
      <c r="AA14" s="16"/>
      <c r="AB14" s="16"/>
      <c r="AC14" s="16"/>
      <c r="AD14" s="16"/>
      <c r="AE14" s="16"/>
      <c r="AF14" s="16"/>
      <c r="AG14" s="16"/>
      <c r="AH14" s="16"/>
      <c r="AI14" s="16"/>
      <c r="AJ14" s="16"/>
      <c r="AK14" s="16"/>
      <c r="AL14" s="16"/>
      <c r="AM14" s="16"/>
      <c r="AN14" s="16"/>
      <c r="AO14" s="17"/>
    </row>
    <row r="15" spans="1:41" ht="17.25" hidden="1" customHeight="1" thickBot="1" x14ac:dyDescent="0.3">
      <c r="A15" s="1132"/>
      <c r="B15" s="88" t="s">
        <v>485</v>
      </c>
      <c r="C15" s="643"/>
      <c r="D15" s="438"/>
      <c r="E15" s="438"/>
      <c r="F15" s="438"/>
      <c r="G15" s="438"/>
      <c r="H15" s="438"/>
      <c r="I15" s="438"/>
      <c r="J15" s="438"/>
      <c r="K15" s="438"/>
      <c r="L15" s="438"/>
      <c r="M15" s="438"/>
      <c r="N15" s="438"/>
      <c r="O15" s="438"/>
      <c r="P15" s="438"/>
      <c r="Q15" s="644"/>
      <c r="R15" s="742">
        <f t="shared" si="0"/>
        <v>0</v>
      </c>
      <c r="S15" s="770" t="e">
        <f>R15/SUM(R13:R15)</f>
        <v>#DIV/0!</v>
      </c>
      <c r="T15" s="16"/>
      <c r="U15" s="16"/>
      <c r="V15" s="16"/>
      <c r="W15" s="17"/>
      <c r="X15" s="15"/>
      <c r="Y15" s="16"/>
      <c r="Z15" s="16"/>
      <c r="AA15" s="16"/>
      <c r="AB15" s="16"/>
      <c r="AC15" s="16"/>
      <c r="AD15" s="16"/>
      <c r="AE15" s="16"/>
      <c r="AF15" s="16"/>
      <c r="AG15" s="16"/>
      <c r="AH15" s="16"/>
      <c r="AI15" s="16"/>
      <c r="AJ15" s="16"/>
      <c r="AK15" s="16"/>
      <c r="AL15" s="16"/>
      <c r="AM15" s="16"/>
      <c r="AN15" s="16"/>
      <c r="AO15" s="17"/>
    </row>
    <row r="16" spans="1:41" ht="17.25" hidden="1" customHeight="1" thickBot="1" x14ac:dyDescent="0.3">
      <c r="A16" s="1134" t="s">
        <v>50</v>
      </c>
      <c r="B16" s="84" t="s">
        <v>83</v>
      </c>
      <c r="C16" s="633"/>
      <c r="D16" s="422"/>
      <c r="E16" s="422"/>
      <c r="F16" s="422"/>
      <c r="G16" s="422"/>
      <c r="H16" s="422"/>
      <c r="I16" s="422"/>
      <c r="J16" s="422"/>
      <c r="K16" s="422"/>
      <c r="L16" s="422"/>
      <c r="M16" s="422"/>
      <c r="N16" s="422"/>
      <c r="O16" s="422"/>
      <c r="P16" s="422"/>
      <c r="Q16" s="634"/>
      <c r="R16" s="719">
        <f t="shared" si="0"/>
        <v>0</v>
      </c>
      <c r="S16" s="773" t="e">
        <f>R16/SUM(R16:R18)</f>
        <v>#DIV/0!</v>
      </c>
      <c r="T16" s="16"/>
      <c r="U16" s="16"/>
      <c r="V16" s="16"/>
      <c r="W16" s="17"/>
      <c r="X16" s="15"/>
      <c r="Y16" s="16"/>
      <c r="Z16" s="16"/>
      <c r="AA16" s="16"/>
      <c r="AB16" s="16"/>
      <c r="AC16" s="16"/>
      <c r="AD16" s="16"/>
      <c r="AE16" s="16"/>
      <c r="AF16" s="16"/>
      <c r="AG16" s="16"/>
      <c r="AH16" s="16"/>
      <c r="AI16" s="16"/>
      <c r="AJ16" s="16"/>
      <c r="AK16" s="16"/>
      <c r="AL16" s="16"/>
      <c r="AM16" s="16"/>
      <c r="AN16" s="16"/>
      <c r="AO16" s="17"/>
    </row>
    <row r="17" spans="1:41" ht="17.25" hidden="1" customHeight="1" thickBot="1" x14ac:dyDescent="0.3">
      <c r="A17" s="1131"/>
      <c r="B17" s="85" t="s">
        <v>84</v>
      </c>
      <c r="C17" s="635"/>
      <c r="D17" s="429"/>
      <c r="E17" s="429"/>
      <c r="F17" s="429"/>
      <c r="G17" s="429"/>
      <c r="H17" s="429"/>
      <c r="I17" s="429"/>
      <c r="J17" s="429"/>
      <c r="K17" s="429"/>
      <c r="L17" s="429"/>
      <c r="M17" s="429"/>
      <c r="N17" s="429"/>
      <c r="O17" s="429"/>
      <c r="P17" s="429"/>
      <c r="Q17" s="645"/>
      <c r="R17" s="720">
        <f t="shared" si="0"/>
        <v>0</v>
      </c>
      <c r="S17" s="773" t="e">
        <f>R17/SUM(R16:R18)</f>
        <v>#DIV/0!</v>
      </c>
      <c r="T17" s="16"/>
      <c r="U17" s="16"/>
      <c r="V17" s="16"/>
      <c r="W17" s="17"/>
      <c r="X17" s="15"/>
      <c r="Y17" s="16"/>
      <c r="Z17" s="16"/>
      <c r="AA17" s="16"/>
      <c r="AB17" s="16"/>
      <c r="AC17" s="16"/>
      <c r="AD17" s="16"/>
      <c r="AE17" s="16"/>
      <c r="AF17" s="16"/>
      <c r="AG17" s="16"/>
      <c r="AH17" s="16"/>
      <c r="AI17" s="16"/>
      <c r="AJ17" s="16"/>
      <c r="AK17" s="16"/>
      <c r="AL17" s="16"/>
      <c r="AM17" s="16"/>
      <c r="AN17" s="16"/>
      <c r="AO17" s="17"/>
    </row>
    <row r="18" spans="1:41" ht="17.25" hidden="1" customHeight="1" thickBot="1" x14ac:dyDescent="0.3">
      <c r="A18" s="1132"/>
      <c r="B18" s="86" t="s">
        <v>485</v>
      </c>
      <c r="C18" s="637"/>
      <c r="D18" s="427"/>
      <c r="E18" s="427"/>
      <c r="F18" s="427"/>
      <c r="G18" s="427"/>
      <c r="H18" s="427"/>
      <c r="I18" s="427"/>
      <c r="J18" s="427"/>
      <c r="K18" s="427"/>
      <c r="L18" s="427"/>
      <c r="M18" s="427"/>
      <c r="N18" s="427"/>
      <c r="O18" s="427"/>
      <c r="P18" s="427"/>
      <c r="Q18" s="638"/>
      <c r="R18" s="722">
        <f t="shared" si="0"/>
        <v>0</v>
      </c>
      <c r="S18" s="773" t="e">
        <f>R18/SUM(R16:R18)</f>
        <v>#DIV/0!</v>
      </c>
      <c r="T18" s="16"/>
      <c r="U18" s="16"/>
      <c r="V18" s="16"/>
      <c r="W18" s="17"/>
      <c r="X18" s="15"/>
      <c r="Y18" s="16"/>
      <c r="Z18" s="16"/>
      <c r="AA18" s="16"/>
      <c r="AB18" s="16"/>
      <c r="AC18" s="16"/>
      <c r="AD18" s="16"/>
      <c r="AE18" s="16"/>
      <c r="AF18" s="18"/>
      <c r="AG18" s="16"/>
      <c r="AH18" s="16"/>
      <c r="AI18" s="16"/>
      <c r="AJ18" s="16"/>
      <c r="AK18" s="16"/>
      <c r="AL18" s="16"/>
      <c r="AM18" s="16"/>
      <c r="AN18" s="18"/>
      <c r="AO18" s="17"/>
    </row>
    <row r="19" spans="1:41" ht="17.25" hidden="1" customHeight="1" thickBot="1" x14ac:dyDescent="0.3">
      <c r="A19" s="1131" t="s">
        <v>54</v>
      </c>
      <c r="B19" s="246" t="s">
        <v>83</v>
      </c>
      <c r="C19" s="646"/>
      <c r="D19" s="441"/>
      <c r="E19" s="441"/>
      <c r="F19" s="441"/>
      <c r="G19" s="441"/>
      <c r="H19" s="441"/>
      <c r="I19" s="441"/>
      <c r="J19" s="441"/>
      <c r="K19" s="441"/>
      <c r="L19" s="441"/>
      <c r="M19" s="441"/>
      <c r="N19" s="441"/>
      <c r="O19" s="441"/>
      <c r="P19" s="441"/>
      <c r="Q19" s="647"/>
      <c r="R19" s="740">
        <f t="shared" ref="R19:R24" si="1">SUM(C19:Q19)</f>
        <v>0</v>
      </c>
      <c r="S19" s="770" t="e">
        <f>R19/SUM(R19:R21)</f>
        <v>#DIV/0!</v>
      </c>
      <c r="T19" s="16"/>
      <c r="U19" s="16"/>
      <c r="V19" s="16"/>
      <c r="W19" s="17"/>
      <c r="X19" s="15"/>
      <c r="Y19" s="16"/>
      <c r="Z19" s="16"/>
      <c r="AA19" s="16"/>
      <c r="AB19" s="16"/>
      <c r="AC19" s="16"/>
      <c r="AD19" s="16"/>
      <c r="AE19" s="16"/>
      <c r="AF19" s="18"/>
      <c r="AG19" s="16"/>
      <c r="AH19" s="16"/>
      <c r="AI19" s="16"/>
      <c r="AJ19" s="16"/>
      <c r="AK19" s="16"/>
      <c r="AL19" s="16"/>
      <c r="AM19" s="16"/>
      <c r="AN19" s="18"/>
      <c r="AO19" s="17"/>
    </row>
    <row r="20" spans="1:41" ht="17.25" hidden="1" customHeight="1" thickBot="1" x14ac:dyDescent="0.3">
      <c r="A20" s="1131"/>
      <c r="B20" s="87" t="s">
        <v>84</v>
      </c>
      <c r="C20" s="641"/>
      <c r="D20" s="435"/>
      <c r="E20" s="435"/>
      <c r="F20" s="435"/>
      <c r="G20" s="435"/>
      <c r="H20" s="435"/>
      <c r="I20" s="435"/>
      <c r="J20" s="435"/>
      <c r="K20" s="435"/>
      <c r="L20" s="435"/>
      <c r="M20" s="435"/>
      <c r="N20" s="435"/>
      <c r="O20" s="435"/>
      <c r="P20" s="435"/>
      <c r="Q20" s="642"/>
      <c r="R20" s="741">
        <f t="shared" si="1"/>
        <v>0</v>
      </c>
      <c r="S20" s="770" t="e">
        <f>R20/SUM(R19:R21)</f>
        <v>#DIV/0!</v>
      </c>
      <c r="T20" s="16"/>
      <c r="U20" s="16"/>
      <c r="V20" s="16"/>
      <c r="W20" s="17"/>
      <c r="X20" s="15"/>
      <c r="Y20" s="16"/>
      <c r="Z20" s="16"/>
      <c r="AA20" s="16"/>
      <c r="AB20" s="16"/>
      <c r="AC20" s="16"/>
      <c r="AD20" s="16"/>
      <c r="AE20" s="16"/>
      <c r="AF20" s="18"/>
      <c r="AG20" s="16"/>
      <c r="AH20" s="16"/>
      <c r="AI20" s="16"/>
      <c r="AJ20" s="16"/>
      <c r="AK20" s="16"/>
      <c r="AL20" s="16"/>
      <c r="AM20" s="16"/>
      <c r="AN20" s="18"/>
      <c r="AO20" s="17"/>
    </row>
    <row r="21" spans="1:41" ht="17.25" hidden="1" customHeight="1" thickBot="1" x14ac:dyDescent="0.3">
      <c r="A21" s="1133"/>
      <c r="B21" s="168" t="s">
        <v>485</v>
      </c>
      <c r="C21" s="648"/>
      <c r="D21" s="444"/>
      <c r="E21" s="444"/>
      <c r="F21" s="444"/>
      <c r="G21" s="444"/>
      <c r="H21" s="444"/>
      <c r="I21" s="444"/>
      <c r="J21" s="444"/>
      <c r="K21" s="444"/>
      <c r="L21" s="444"/>
      <c r="M21" s="444"/>
      <c r="N21" s="444"/>
      <c r="O21" s="444"/>
      <c r="P21" s="444"/>
      <c r="Q21" s="649"/>
      <c r="R21" s="743">
        <f t="shared" si="1"/>
        <v>0</v>
      </c>
      <c r="S21" s="770" t="e">
        <f>R21/SUM(R19:R21)</f>
        <v>#DIV/0!</v>
      </c>
      <c r="T21" s="16"/>
      <c r="U21" s="16"/>
      <c r="V21" s="16"/>
      <c r="W21" s="17"/>
      <c r="X21" s="15"/>
      <c r="Y21" s="17"/>
      <c r="Z21" s="17"/>
      <c r="AA21" s="17"/>
      <c r="AB21" s="17"/>
      <c r="AC21" s="17"/>
      <c r="AD21" s="17"/>
      <c r="AE21" s="17"/>
      <c r="AF21" s="17"/>
      <c r="AG21" s="17"/>
      <c r="AH21" s="17"/>
      <c r="AI21" s="17"/>
      <c r="AJ21" s="17"/>
      <c r="AK21" s="17"/>
      <c r="AL21" s="17"/>
      <c r="AM21" s="17"/>
      <c r="AN21" s="17"/>
      <c r="AO21" s="16"/>
    </row>
    <row r="22" spans="1:41" ht="17.25" hidden="1" customHeight="1" thickTop="1" x14ac:dyDescent="0.3">
      <c r="A22" s="1131" t="s">
        <v>31</v>
      </c>
      <c r="B22" s="167" t="s">
        <v>83</v>
      </c>
      <c r="C22" s="251"/>
      <c r="D22" s="249"/>
      <c r="E22" s="249"/>
      <c r="F22" s="249"/>
      <c r="G22" s="249"/>
      <c r="H22" s="249"/>
      <c r="I22" s="249"/>
      <c r="J22" s="249"/>
      <c r="K22" s="249"/>
      <c r="L22" s="249"/>
      <c r="M22" s="249"/>
      <c r="N22" s="249"/>
      <c r="O22" s="249"/>
      <c r="P22" s="249"/>
      <c r="Q22" s="650"/>
      <c r="R22" s="723">
        <f t="shared" si="1"/>
        <v>0</v>
      </c>
      <c r="S22" s="776" t="e">
        <f>R22/SUM(R22:R24)</f>
        <v>#DIV/0!</v>
      </c>
      <c r="T22" s="16"/>
      <c r="U22" s="16"/>
      <c r="V22" s="16"/>
      <c r="W22" s="17"/>
      <c r="X22" s="15"/>
      <c r="Y22" s="17"/>
      <c r="Z22" s="17"/>
      <c r="AA22" s="17"/>
      <c r="AB22" s="17"/>
      <c r="AC22" s="17"/>
      <c r="AD22" s="17"/>
      <c r="AE22" s="17"/>
      <c r="AF22" s="17"/>
      <c r="AG22" s="17"/>
      <c r="AH22" s="17"/>
      <c r="AI22" s="17"/>
      <c r="AJ22" s="17"/>
      <c r="AK22" s="17"/>
      <c r="AL22" s="17"/>
      <c r="AM22" s="17"/>
      <c r="AN22" s="17"/>
      <c r="AO22" s="16"/>
    </row>
    <row r="23" spans="1:41" ht="17.25" hidden="1" customHeight="1" x14ac:dyDescent="0.3">
      <c r="A23" s="1131"/>
      <c r="B23" s="85" t="s">
        <v>84</v>
      </c>
      <c r="C23" s="247"/>
      <c r="D23" s="252"/>
      <c r="E23" s="252"/>
      <c r="F23" s="252"/>
      <c r="G23" s="252"/>
      <c r="H23" s="252"/>
      <c r="I23" s="252"/>
      <c r="J23" s="252"/>
      <c r="K23" s="252"/>
      <c r="L23" s="252"/>
      <c r="M23" s="252"/>
      <c r="N23" s="252"/>
      <c r="O23" s="252"/>
      <c r="P23" s="252"/>
      <c r="Q23" s="651"/>
      <c r="R23" s="720">
        <f t="shared" si="1"/>
        <v>0</v>
      </c>
      <c r="S23" s="776" t="e">
        <f>R23/SUM(R22:R24)</f>
        <v>#DIV/0!</v>
      </c>
      <c r="T23" s="16"/>
      <c r="U23" s="16"/>
      <c r="V23" s="16"/>
      <c r="W23" s="17"/>
      <c r="X23" s="15"/>
      <c r="Y23" s="17"/>
      <c r="Z23" s="17"/>
      <c r="AA23" s="17"/>
      <c r="AB23" s="17"/>
      <c r="AC23" s="17"/>
      <c r="AD23" s="17"/>
      <c r="AE23" s="17"/>
      <c r="AF23" s="17"/>
      <c r="AG23" s="17"/>
      <c r="AH23" s="17"/>
      <c r="AI23" s="17"/>
      <c r="AJ23" s="17"/>
      <c r="AK23" s="17"/>
      <c r="AL23" s="17"/>
      <c r="AM23" s="17"/>
      <c r="AN23" s="17"/>
      <c r="AO23" s="16"/>
    </row>
    <row r="24" spans="1:41" ht="17.25" hidden="1" customHeight="1" thickBot="1" x14ac:dyDescent="0.3">
      <c r="A24" s="1131"/>
      <c r="B24" s="133" t="s">
        <v>485</v>
      </c>
      <c r="C24" s="737"/>
      <c r="D24" s="254"/>
      <c r="E24" s="254"/>
      <c r="F24" s="254"/>
      <c r="G24" s="254"/>
      <c r="H24" s="254"/>
      <c r="I24" s="254"/>
      <c r="J24" s="254"/>
      <c r="K24" s="254"/>
      <c r="L24" s="254"/>
      <c r="M24" s="254"/>
      <c r="N24" s="254"/>
      <c r="O24" s="254"/>
      <c r="P24" s="254"/>
      <c r="Q24" s="738"/>
      <c r="R24" s="722">
        <f t="shared" si="1"/>
        <v>0</v>
      </c>
      <c r="S24" s="776" t="e">
        <f>R24/SUM(R22:R24)</f>
        <v>#DIV/0!</v>
      </c>
      <c r="T24" s="16"/>
      <c r="U24" s="16"/>
      <c r="V24" s="16"/>
      <c r="W24" s="17"/>
      <c r="X24" s="15"/>
      <c r="Y24" s="15"/>
      <c r="Z24" s="15"/>
      <c r="AA24" s="15"/>
      <c r="AB24" s="15"/>
      <c r="AC24" s="15"/>
      <c r="AD24" s="15"/>
      <c r="AE24" s="15"/>
      <c r="AF24" s="15"/>
      <c r="AG24" s="15"/>
      <c r="AH24" s="15"/>
      <c r="AI24" s="15"/>
      <c r="AJ24" s="15"/>
      <c r="AK24" s="15"/>
      <c r="AL24" s="15"/>
      <c r="AM24" s="15"/>
      <c r="AN24" s="15"/>
      <c r="AO24" s="15"/>
    </row>
    <row r="25" spans="1:41" ht="17.25" hidden="1" customHeight="1" thickBot="1" x14ac:dyDescent="0.3">
      <c r="A25" s="1138" t="s">
        <v>377</v>
      </c>
      <c r="B25" s="1139"/>
      <c r="C25" s="1136"/>
      <c r="D25" s="1136"/>
      <c r="E25" s="1136"/>
      <c r="F25" s="1136"/>
      <c r="G25" s="1136"/>
      <c r="H25" s="1136"/>
      <c r="I25" s="1136"/>
      <c r="J25" s="1136"/>
      <c r="K25" s="1136"/>
      <c r="L25" s="1136"/>
      <c r="M25" s="1136"/>
      <c r="N25" s="1136"/>
      <c r="O25" s="1136"/>
      <c r="P25" s="1136"/>
      <c r="Q25" s="1136"/>
      <c r="R25" s="1139"/>
      <c r="S25" s="1140"/>
      <c r="T25" s="16"/>
      <c r="U25" s="16"/>
      <c r="V25" s="16"/>
      <c r="W25" s="17"/>
      <c r="X25" s="15"/>
      <c r="Y25" s="15"/>
      <c r="Z25" s="15"/>
      <c r="AA25" s="15"/>
      <c r="AB25" s="15"/>
      <c r="AC25" s="15"/>
      <c r="AD25" s="15"/>
      <c r="AE25" s="15"/>
      <c r="AF25" s="15"/>
      <c r="AG25" s="15"/>
      <c r="AH25" s="15"/>
      <c r="AI25" s="15"/>
      <c r="AJ25" s="15"/>
      <c r="AK25" s="15"/>
      <c r="AL25" s="15"/>
      <c r="AM25" s="15"/>
      <c r="AN25" s="15"/>
      <c r="AO25" s="15"/>
    </row>
    <row r="26" spans="1:41" ht="17.25" hidden="1" customHeight="1" thickBot="1" x14ac:dyDescent="0.3">
      <c r="A26" s="1134" t="s">
        <v>80</v>
      </c>
      <c r="B26" s="84" t="s">
        <v>83</v>
      </c>
      <c r="C26" s="421"/>
      <c r="D26" s="422"/>
      <c r="E26" s="422"/>
      <c r="F26" s="422"/>
      <c r="G26" s="422"/>
      <c r="H26" s="422"/>
      <c r="I26" s="422"/>
      <c r="J26" s="422"/>
      <c r="K26" s="422"/>
      <c r="L26" s="422"/>
      <c r="M26" s="422"/>
      <c r="N26" s="422"/>
      <c r="O26" s="422"/>
      <c r="P26" s="422"/>
      <c r="Q26" s="423"/>
      <c r="R26" s="755">
        <f t="shared" ref="R26:R37" si="2">SUM(C26:Q26)</f>
        <v>0</v>
      </c>
      <c r="S26" s="773" t="e">
        <f>R26/SUM(R26:R28)</f>
        <v>#DIV/0!</v>
      </c>
      <c r="T26" s="16"/>
      <c r="U26" s="16"/>
      <c r="V26" s="16"/>
      <c r="W26" s="17"/>
      <c r="X26" s="15"/>
      <c r="Y26" s="15"/>
      <c r="Z26" s="15"/>
      <c r="AA26" s="15"/>
      <c r="AB26" s="15"/>
      <c r="AC26" s="15"/>
      <c r="AD26" s="15"/>
      <c r="AE26" s="15"/>
      <c r="AF26" s="15"/>
      <c r="AG26" s="15"/>
      <c r="AH26" s="15"/>
      <c r="AI26" s="15"/>
      <c r="AJ26" s="15"/>
      <c r="AK26" s="15"/>
      <c r="AL26" s="15"/>
      <c r="AM26" s="15"/>
      <c r="AN26" s="15"/>
      <c r="AO26" s="15"/>
    </row>
    <row r="27" spans="1:41" ht="17.25" hidden="1" customHeight="1" thickBot="1" x14ac:dyDescent="0.3">
      <c r="A27" s="1131"/>
      <c r="B27" s="85" t="s">
        <v>84</v>
      </c>
      <c r="C27" s="424"/>
      <c r="D27" s="424"/>
      <c r="E27" s="424"/>
      <c r="F27" s="424"/>
      <c r="G27" s="424"/>
      <c r="H27" s="424"/>
      <c r="I27" s="424"/>
      <c r="J27" s="424"/>
      <c r="K27" s="424"/>
      <c r="L27" s="424"/>
      <c r="M27" s="424"/>
      <c r="N27" s="424"/>
      <c r="O27" s="424"/>
      <c r="P27" s="424"/>
      <c r="Q27" s="425"/>
      <c r="R27" s="756">
        <f t="shared" si="2"/>
        <v>0</v>
      </c>
      <c r="S27" s="773" t="e">
        <f>R27/SUM(R26:R28)</f>
        <v>#DIV/0!</v>
      </c>
      <c r="T27" s="16"/>
      <c r="U27" s="16"/>
      <c r="V27" s="16"/>
      <c r="W27" s="17"/>
      <c r="X27" s="15"/>
      <c r="Y27" s="15"/>
      <c r="Z27" s="15"/>
      <c r="AA27" s="15"/>
      <c r="AB27" s="15"/>
      <c r="AC27" s="15"/>
      <c r="AD27" s="15"/>
      <c r="AE27" s="15"/>
      <c r="AF27" s="15"/>
      <c r="AG27" s="15"/>
      <c r="AH27" s="15"/>
      <c r="AI27" s="15"/>
      <c r="AJ27" s="15"/>
      <c r="AK27" s="15"/>
      <c r="AL27" s="15"/>
      <c r="AM27" s="15"/>
      <c r="AN27" s="15"/>
      <c r="AO27" s="15"/>
    </row>
    <row r="28" spans="1:41" ht="17.25" hidden="1" customHeight="1" thickBot="1" x14ac:dyDescent="0.3">
      <c r="A28" s="1132"/>
      <c r="B28" s="86" t="s">
        <v>485</v>
      </c>
      <c r="C28" s="426"/>
      <c r="D28" s="427"/>
      <c r="E28" s="427"/>
      <c r="F28" s="427"/>
      <c r="G28" s="427"/>
      <c r="H28" s="427"/>
      <c r="I28" s="427"/>
      <c r="J28" s="427"/>
      <c r="K28" s="427"/>
      <c r="L28" s="427"/>
      <c r="M28" s="427"/>
      <c r="N28" s="427"/>
      <c r="O28" s="427"/>
      <c r="P28" s="427"/>
      <c r="Q28" s="428"/>
      <c r="R28" s="757">
        <f t="shared" si="2"/>
        <v>0</v>
      </c>
      <c r="S28" s="773" t="e">
        <f>R28/SUM(R26:R28)</f>
        <v>#DIV/0!</v>
      </c>
      <c r="T28" s="16"/>
      <c r="U28" s="16"/>
      <c r="V28" s="16"/>
      <c r="W28" s="17"/>
      <c r="X28" s="15"/>
      <c r="Y28" s="15"/>
      <c r="Z28" s="15"/>
      <c r="AA28" s="15"/>
      <c r="AB28" s="15"/>
      <c r="AC28" s="15"/>
      <c r="AD28" s="15"/>
      <c r="AE28" s="15"/>
      <c r="AF28" s="15"/>
      <c r="AG28" s="15"/>
      <c r="AH28" s="15"/>
      <c r="AI28" s="15"/>
      <c r="AJ28" s="15"/>
      <c r="AK28" s="15"/>
      <c r="AL28" s="15"/>
      <c r="AM28" s="15"/>
      <c r="AN28" s="15"/>
      <c r="AO28" s="15"/>
    </row>
    <row r="29" spans="1:41" ht="17.25" hidden="1" customHeight="1" thickBot="1" x14ac:dyDescent="0.3">
      <c r="A29" s="1134" t="s">
        <v>51</v>
      </c>
      <c r="B29" s="89" t="s">
        <v>83</v>
      </c>
      <c r="C29" s="431"/>
      <c r="D29" s="432"/>
      <c r="E29" s="432"/>
      <c r="F29" s="432"/>
      <c r="G29" s="432"/>
      <c r="H29" s="432"/>
      <c r="I29" s="432"/>
      <c r="J29" s="432"/>
      <c r="K29" s="432"/>
      <c r="L29" s="432"/>
      <c r="M29" s="432"/>
      <c r="N29" s="432"/>
      <c r="O29" s="432"/>
      <c r="P29" s="432"/>
      <c r="Q29" s="433"/>
      <c r="R29" s="758">
        <f t="shared" si="2"/>
        <v>0</v>
      </c>
      <c r="S29" s="770" t="e">
        <f>R29/SUM(R29:R31)</f>
        <v>#DIV/0!</v>
      </c>
      <c r="T29" s="16"/>
      <c r="U29" s="16"/>
      <c r="V29" s="16"/>
      <c r="W29" s="17"/>
      <c r="X29" s="15"/>
      <c r="Y29" s="15"/>
      <c r="Z29" s="15"/>
      <c r="AA29" s="15"/>
      <c r="AB29" s="15"/>
      <c r="AC29" s="15"/>
      <c r="AD29" s="15"/>
      <c r="AE29" s="15"/>
      <c r="AF29" s="15"/>
      <c r="AG29" s="15"/>
      <c r="AH29" s="15"/>
      <c r="AI29" s="15"/>
      <c r="AJ29" s="15"/>
      <c r="AK29" s="15"/>
      <c r="AL29" s="15"/>
      <c r="AM29" s="15"/>
      <c r="AN29" s="15"/>
      <c r="AO29" s="15"/>
    </row>
    <row r="30" spans="1:41" ht="17.25" hidden="1" customHeight="1" thickBot="1" x14ac:dyDescent="0.3">
      <c r="A30" s="1131"/>
      <c r="B30" s="87" t="s">
        <v>84</v>
      </c>
      <c r="C30" s="434"/>
      <c r="D30" s="435"/>
      <c r="E30" s="435"/>
      <c r="F30" s="435"/>
      <c r="G30" s="435"/>
      <c r="H30" s="435"/>
      <c r="I30" s="435"/>
      <c r="J30" s="435"/>
      <c r="K30" s="435"/>
      <c r="L30" s="435"/>
      <c r="M30" s="435"/>
      <c r="N30" s="435"/>
      <c r="O30" s="435"/>
      <c r="P30" s="435"/>
      <c r="Q30" s="436"/>
      <c r="R30" s="759">
        <f t="shared" si="2"/>
        <v>0</v>
      </c>
      <c r="S30" s="770" t="e">
        <f>R30/SUM(R29:R31)</f>
        <v>#DIV/0!</v>
      </c>
      <c r="T30" s="16"/>
      <c r="U30" s="16"/>
      <c r="V30" s="16"/>
      <c r="W30" s="17"/>
      <c r="X30" s="15"/>
      <c r="Y30" s="15"/>
      <c r="Z30" s="15"/>
      <c r="AA30" s="15"/>
      <c r="AB30" s="15"/>
      <c r="AC30" s="15"/>
      <c r="AD30" s="15"/>
      <c r="AE30" s="15"/>
      <c r="AF30" s="15"/>
      <c r="AG30" s="15"/>
      <c r="AH30" s="15"/>
      <c r="AI30" s="15"/>
      <c r="AJ30" s="15"/>
      <c r="AK30" s="15"/>
      <c r="AL30" s="15"/>
      <c r="AM30" s="15"/>
      <c r="AN30" s="15"/>
      <c r="AO30" s="15"/>
    </row>
    <row r="31" spans="1:41" ht="17.25" hidden="1" customHeight="1" thickBot="1" x14ac:dyDescent="0.3">
      <c r="A31" s="1132"/>
      <c r="B31" s="88" t="s">
        <v>485</v>
      </c>
      <c r="C31" s="437"/>
      <c r="D31" s="438"/>
      <c r="E31" s="438"/>
      <c r="F31" s="438"/>
      <c r="G31" s="438"/>
      <c r="H31" s="438"/>
      <c r="I31" s="438"/>
      <c r="J31" s="438"/>
      <c r="K31" s="438"/>
      <c r="L31" s="438"/>
      <c r="M31" s="438"/>
      <c r="N31" s="438"/>
      <c r="O31" s="438"/>
      <c r="P31" s="438"/>
      <c r="Q31" s="439"/>
      <c r="R31" s="760">
        <f t="shared" si="2"/>
        <v>0</v>
      </c>
      <c r="S31" s="770" t="e">
        <f>R31/SUM(R29:R31)</f>
        <v>#DIV/0!</v>
      </c>
      <c r="T31" s="16"/>
      <c r="U31" s="16"/>
      <c r="V31" s="16"/>
      <c r="W31" s="17"/>
      <c r="X31" s="15"/>
      <c r="Y31" s="15"/>
      <c r="Z31" s="15"/>
      <c r="AA31" s="15"/>
      <c r="AB31" s="15"/>
      <c r="AC31" s="15"/>
      <c r="AD31" s="15"/>
      <c r="AE31" s="15"/>
      <c r="AF31" s="15"/>
      <c r="AG31" s="15"/>
      <c r="AH31" s="15"/>
      <c r="AI31" s="15"/>
      <c r="AJ31" s="15"/>
      <c r="AK31" s="15"/>
      <c r="AL31" s="15"/>
      <c r="AM31" s="15"/>
      <c r="AN31" s="15"/>
      <c r="AO31" s="15"/>
    </row>
    <row r="32" spans="1:41" ht="17.25" hidden="1" customHeight="1" thickBot="1" x14ac:dyDescent="0.3">
      <c r="A32" s="1134" t="s">
        <v>52</v>
      </c>
      <c r="B32" s="84" t="s">
        <v>83</v>
      </c>
      <c r="C32" s="421"/>
      <c r="D32" s="422"/>
      <c r="E32" s="422"/>
      <c r="F32" s="422"/>
      <c r="G32" s="422"/>
      <c r="H32" s="422"/>
      <c r="I32" s="422"/>
      <c r="J32" s="422"/>
      <c r="K32" s="422"/>
      <c r="L32" s="422"/>
      <c r="M32" s="422"/>
      <c r="N32" s="422"/>
      <c r="O32" s="422"/>
      <c r="P32" s="422"/>
      <c r="Q32" s="423"/>
      <c r="R32" s="755">
        <f t="shared" si="2"/>
        <v>0</v>
      </c>
      <c r="S32" s="773" t="e">
        <f>R32/SUM(R32:R34)</f>
        <v>#DIV/0!</v>
      </c>
      <c r="T32" s="16"/>
      <c r="U32" s="16"/>
      <c r="V32" s="16"/>
      <c r="W32" s="17"/>
      <c r="X32" s="15"/>
      <c r="Y32" s="15"/>
      <c r="Z32" s="15"/>
      <c r="AA32" s="15"/>
      <c r="AB32" s="15"/>
      <c r="AC32" s="15"/>
      <c r="AD32" s="15"/>
      <c r="AE32" s="15"/>
      <c r="AF32" s="15"/>
      <c r="AG32" s="15"/>
      <c r="AH32" s="15"/>
      <c r="AI32" s="15"/>
      <c r="AJ32" s="15"/>
      <c r="AK32" s="15"/>
      <c r="AL32" s="15"/>
      <c r="AM32" s="15"/>
      <c r="AN32" s="15"/>
      <c r="AO32" s="15"/>
    </row>
    <row r="33" spans="1:41" ht="17.25" hidden="1" customHeight="1" thickBot="1" x14ac:dyDescent="0.3">
      <c r="A33" s="1131"/>
      <c r="B33" s="85" t="s">
        <v>84</v>
      </c>
      <c r="C33" s="424"/>
      <c r="D33" s="429"/>
      <c r="E33" s="429"/>
      <c r="F33" s="429"/>
      <c r="G33" s="429"/>
      <c r="H33" s="429"/>
      <c r="I33" s="429"/>
      <c r="J33" s="429"/>
      <c r="K33" s="429"/>
      <c r="L33" s="429"/>
      <c r="M33" s="429"/>
      <c r="N33" s="429"/>
      <c r="O33" s="429"/>
      <c r="P33" s="429"/>
      <c r="Q33" s="430"/>
      <c r="R33" s="756">
        <f t="shared" si="2"/>
        <v>0</v>
      </c>
      <c r="S33" s="773" t="e">
        <f>R33/SUM(R32:R34)</f>
        <v>#DIV/0!</v>
      </c>
      <c r="T33" s="16"/>
      <c r="U33" s="16"/>
      <c r="V33" s="16"/>
      <c r="W33" s="17"/>
      <c r="X33" s="15"/>
      <c r="Y33" s="15"/>
      <c r="Z33" s="15"/>
      <c r="AA33" s="15"/>
      <c r="AB33" s="15"/>
      <c r="AC33" s="15"/>
      <c r="AD33" s="15"/>
      <c r="AE33" s="15"/>
      <c r="AF33" s="15"/>
      <c r="AG33" s="15"/>
      <c r="AH33" s="15"/>
      <c r="AI33" s="15"/>
      <c r="AJ33" s="15"/>
      <c r="AK33" s="15"/>
      <c r="AL33" s="15"/>
      <c r="AM33" s="15"/>
      <c r="AN33" s="15"/>
      <c r="AO33" s="15"/>
    </row>
    <row r="34" spans="1:41" ht="17.25" hidden="1" customHeight="1" thickBot="1" x14ac:dyDescent="0.3">
      <c r="A34" s="1131"/>
      <c r="B34" s="133" t="s">
        <v>485</v>
      </c>
      <c r="C34" s="426"/>
      <c r="D34" s="427"/>
      <c r="E34" s="427"/>
      <c r="F34" s="427"/>
      <c r="G34" s="427"/>
      <c r="H34" s="427"/>
      <c r="I34" s="427"/>
      <c r="J34" s="427"/>
      <c r="K34" s="427"/>
      <c r="L34" s="427"/>
      <c r="M34" s="427"/>
      <c r="N34" s="427"/>
      <c r="O34" s="427"/>
      <c r="P34" s="427"/>
      <c r="Q34" s="428"/>
      <c r="R34" s="757">
        <f t="shared" si="2"/>
        <v>0</v>
      </c>
      <c r="S34" s="773" t="e">
        <f>R34/SUM(R32:R34)</f>
        <v>#DIV/0!</v>
      </c>
      <c r="T34" s="16"/>
      <c r="U34" s="16"/>
      <c r="V34" s="16"/>
      <c r="W34" s="17"/>
      <c r="X34" s="15"/>
      <c r="Y34" s="15"/>
      <c r="Z34" s="15"/>
      <c r="AA34" s="15"/>
      <c r="AB34" s="15"/>
      <c r="AC34" s="15"/>
      <c r="AD34" s="15"/>
      <c r="AE34" s="15"/>
      <c r="AF34" s="15"/>
      <c r="AG34" s="15"/>
      <c r="AH34" s="15"/>
      <c r="AI34" s="15"/>
      <c r="AJ34" s="15"/>
      <c r="AK34" s="15"/>
      <c r="AL34" s="15"/>
      <c r="AM34" s="15"/>
      <c r="AN34" s="15"/>
      <c r="AO34" s="15"/>
    </row>
    <row r="35" spans="1:41" ht="17.25" hidden="1" customHeight="1" thickBot="1" x14ac:dyDescent="0.3">
      <c r="A35" s="1134" t="s">
        <v>82</v>
      </c>
      <c r="B35" s="89" t="s">
        <v>83</v>
      </c>
      <c r="C35" s="440"/>
      <c r="D35" s="441"/>
      <c r="E35" s="441"/>
      <c r="F35" s="441"/>
      <c r="G35" s="441"/>
      <c r="H35" s="441"/>
      <c r="I35" s="441"/>
      <c r="J35" s="441"/>
      <c r="K35" s="441"/>
      <c r="L35" s="441"/>
      <c r="M35" s="441"/>
      <c r="N35" s="441"/>
      <c r="O35" s="441"/>
      <c r="P35" s="441"/>
      <c r="Q35" s="442"/>
      <c r="R35" s="758">
        <f t="shared" si="2"/>
        <v>0</v>
      </c>
      <c r="S35" s="770" t="e">
        <f>R35/SUM(R35:R37)</f>
        <v>#DIV/0!</v>
      </c>
      <c r="T35" s="16"/>
      <c r="U35" s="16"/>
      <c r="V35" s="16"/>
      <c r="W35" s="17"/>
      <c r="X35" s="15"/>
      <c r="Y35" s="15"/>
      <c r="Z35" s="15"/>
      <c r="AA35" s="15"/>
      <c r="AB35" s="15"/>
      <c r="AC35" s="15"/>
      <c r="AD35" s="15"/>
      <c r="AE35" s="15"/>
      <c r="AF35" s="15"/>
      <c r="AG35" s="15"/>
      <c r="AH35" s="15"/>
      <c r="AI35" s="15"/>
      <c r="AJ35" s="15"/>
      <c r="AK35" s="15"/>
      <c r="AL35" s="15"/>
      <c r="AM35" s="15"/>
      <c r="AN35" s="15"/>
      <c r="AO35" s="15"/>
    </row>
    <row r="36" spans="1:41" ht="17.25" hidden="1" customHeight="1" thickBot="1" x14ac:dyDescent="0.3">
      <c r="A36" s="1131"/>
      <c r="B36" s="87" t="s">
        <v>84</v>
      </c>
      <c r="C36" s="434"/>
      <c r="D36" s="435"/>
      <c r="E36" s="435"/>
      <c r="F36" s="435"/>
      <c r="G36" s="435"/>
      <c r="H36" s="435"/>
      <c r="I36" s="435"/>
      <c r="J36" s="435"/>
      <c r="K36" s="435"/>
      <c r="L36" s="435"/>
      <c r="M36" s="435"/>
      <c r="N36" s="435"/>
      <c r="O36" s="435"/>
      <c r="P36" s="435"/>
      <c r="Q36" s="436"/>
      <c r="R36" s="759">
        <f t="shared" si="2"/>
        <v>0</v>
      </c>
      <c r="S36" s="770" t="e">
        <f>R36/SUM(R35:R37)</f>
        <v>#DIV/0!</v>
      </c>
      <c r="T36" s="16"/>
      <c r="U36" s="16"/>
      <c r="V36" s="16"/>
      <c r="W36" s="17"/>
      <c r="X36" s="15"/>
      <c r="Y36" s="15"/>
      <c r="Z36" s="15"/>
      <c r="AA36" s="15"/>
      <c r="AB36" s="15"/>
      <c r="AC36" s="15"/>
      <c r="AD36" s="15"/>
      <c r="AE36" s="15"/>
      <c r="AF36" s="15"/>
      <c r="AG36" s="15"/>
      <c r="AH36" s="15"/>
      <c r="AI36" s="15"/>
      <c r="AJ36" s="15"/>
      <c r="AK36" s="15"/>
      <c r="AL36" s="15"/>
      <c r="AM36" s="15"/>
      <c r="AN36" s="15"/>
      <c r="AO36" s="15"/>
    </row>
    <row r="37" spans="1:41" ht="17.25" hidden="1" customHeight="1" thickBot="1" x14ac:dyDescent="0.3">
      <c r="A37" s="1133"/>
      <c r="B37" s="168" t="s">
        <v>485</v>
      </c>
      <c r="C37" s="443"/>
      <c r="D37" s="444"/>
      <c r="E37" s="444"/>
      <c r="F37" s="444"/>
      <c r="G37" s="444"/>
      <c r="H37" s="444"/>
      <c r="I37" s="444"/>
      <c r="J37" s="444"/>
      <c r="K37" s="444"/>
      <c r="L37" s="444"/>
      <c r="M37" s="444"/>
      <c r="N37" s="444"/>
      <c r="O37" s="444"/>
      <c r="P37" s="444"/>
      <c r="Q37" s="445"/>
      <c r="R37" s="762">
        <f t="shared" si="2"/>
        <v>0</v>
      </c>
      <c r="S37" s="770" t="e">
        <f>R37/SUM(R35:R37)</f>
        <v>#DIV/0!</v>
      </c>
      <c r="T37" s="16"/>
      <c r="U37" s="16"/>
      <c r="V37" s="16"/>
      <c r="W37" s="17"/>
      <c r="X37" s="15"/>
      <c r="Y37" s="15"/>
      <c r="Z37" s="15"/>
      <c r="AA37" s="15"/>
      <c r="AB37" s="15"/>
      <c r="AC37" s="15"/>
      <c r="AD37" s="15"/>
      <c r="AE37" s="15"/>
      <c r="AF37" s="15"/>
      <c r="AG37" s="15"/>
      <c r="AH37" s="15"/>
      <c r="AI37" s="15"/>
      <c r="AJ37" s="15"/>
      <c r="AK37" s="15"/>
      <c r="AL37" s="15"/>
      <c r="AM37" s="15"/>
      <c r="AN37" s="15"/>
      <c r="AO37" s="15"/>
    </row>
    <row r="38" spans="1:41" ht="17.25" hidden="1" customHeight="1" thickTop="1" x14ac:dyDescent="0.3">
      <c r="A38" s="1131" t="s">
        <v>31</v>
      </c>
      <c r="B38" s="167" t="s">
        <v>83</v>
      </c>
      <c r="C38" s="249">
        <f>SUM(C26,C29,C32,C35)</f>
        <v>0</v>
      </c>
      <c r="D38" s="249">
        <f t="shared" ref="D38:I38" si="3">SUM(D26,D29,D32,D35)</f>
        <v>0</v>
      </c>
      <c r="E38" s="249">
        <f t="shared" si="3"/>
        <v>0</v>
      </c>
      <c r="F38" s="249">
        <f t="shared" si="3"/>
        <v>0</v>
      </c>
      <c r="G38" s="249">
        <f t="shared" si="3"/>
        <v>0</v>
      </c>
      <c r="H38" s="249">
        <f t="shared" si="3"/>
        <v>0</v>
      </c>
      <c r="I38" s="249">
        <f t="shared" si="3"/>
        <v>0</v>
      </c>
      <c r="J38" s="249">
        <f>SUM(J26,J29,J32,J35)</f>
        <v>0</v>
      </c>
      <c r="K38" s="249">
        <f t="shared" ref="K38:Q38" si="4">SUM(K26,K29,K32,K35)</f>
        <v>0</v>
      </c>
      <c r="L38" s="249">
        <f t="shared" si="4"/>
        <v>0</v>
      </c>
      <c r="M38" s="249">
        <f t="shared" si="4"/>
        <v>0</v>
      </c>
      <c r="N38" s="249">
        <f t="shared" si="4"/>
        <v>0</v>
      </c>
      <c r="O38" s="249">
        <f t="shared" si="4"/>
        <v>0</v>
      </c>
      <c r="P38" s="249">
        <f t="shared" si="4"/>
        <v>0</v>
      </c>
      <c r="Q38" s="250">
        <f t="shared" si="4"/>
        <v>0</v>
      </c>
      <c r="R38" s="723">
        <f>SUM(C38:Q38)</f>
        <v>0</v>
      </c>
      <c r="S38" s="793" t="e">
        <f>R38/SUM(R38:R40)</f>
        <v>#DIV/0!</v>
      </c>
      <c r="T38" s="16"/>
      <c r="U38" s="16"/>
      <c r="V38" s="16"/>
      <c r="W38" s="17"/>
      <c r="X38" s="15"/>
      <c r="Y38" s="15"/>
      <c r="Z38" s="15"/>
      <c r="AA38" s="15"/>
      <c r="AB38" s="15"/>
      <c r="AC38" s="15"/>
      <c r="AD38" s="15"/>
      <c r="AE38" s="15"/>
      <c r="AF38" s="15"/>
      <c r="AG38" s="15"/>
      <c r="AH38" s="15"/>
      <c r="AI38" s="15"/>
      <c r="AJ38" s="15"/>
      <c r="AK38" s="15"/>
      <c r="AL38" s="15"/>
      <c r="AM38" s="15"/>
      <c r="AN38" s="15"/>
      <c r="AO38" s="15"/>
    </row>
    <row r="39" spans="1:41" ht="17.25" hidden="1" customHeight="1" x14ac:dyDescent="0.3">
      <c r="A39" s="1131"/>
      <c r="B39" s="85" t="s">
        <v>84</v>
      </c>
      <c r="C39" s="252">
        <f>SUM(C27,C30,C33,C36)</f>
        <v>0</v>
      </c>
      <c r="D39" s="252">
        <f t="shared" ref="D39:Q39" si="5">SUM(D27,D30,D33,D36)</f>
        <v>0</v>
      </c>
      <c r="E39" s="252">
        <f t="shared" si="5"/>
        <v>0</v>
      </c>
      <c r="F39" s="252">
        <f t="shared" si="5"/>
        <v>0</v>
      </c>
      <c r="G39" s="252">
        <f t="shared" si="5"/>
        <v>0</v>
      </c>
      <c r="H39" s="252">
        <f t="shared" si="5"/>
        <v>0</v>
      </c>
      <c r="I39" s="252">
        <f t="shared" si="5"/>
        <v>0</v>
      </c>
      <c r="J39" s="252">
        <f t="shared" si="5"/>
        <v>0</v>
      </c>
      <c r="K39" s="252">
        <f t="shared" si="5"/>
        <v>0</v>
      </c>
      <c r="L39" s="252">
        <f t="shared" si="5"/>
        <v>0</v>
      </c>
      <c r="M39" s="252">
        <f t="shared" si="5"/>
        <v>0</v>
      </c>
      <c r="N39" s="252">
        <f t="shared" si="5"/>
        <v>0</v>
      </c>
      <c r="O39" s="252">
        <f t="shared" si="5"/>
        <v>0</v>
      </c>
      <c r="P39" s="252">
        <f t="shared" si="5"/>
        <v>0</v>
      </c>
      <c r="Q39" s="253">
        <f t="shared" si="5"/>
        <v>0</v>
      </c>
      <c r="R39" s="720">
        <f>SUM(C39:Q39)</f>
        <v>0</v>
      </c>
      <c r="S39" s="793" t="e">
        <f>R39/SUM(R38:R40)</f>
        <v>#DIV/0!</v>
      </c>
      <c r="T39" s="16"/>
      <c r="U39" s="16"/>
      <c r="V39" s="16"/>
      <c r="W39" s="17"/>
      <c r="X39" s="15"/>
      <c r="Y39" s="15"/>
      <c r="Z39" s="15"/>
      <c r="AA39" s="15"/>
      <c r="AB39" s="15"/>
      <c r="AC39" s="15"/>
      <c r="AD39" s="15"/>
      <c r="AE39" s="15"/>
      <c r="AF39" s="15"/>
      <c r="AG39" s="15"/>
      <c r="AH39" s="15"/>
      <c r="AI39" s="15"/>
      <c r="AJ39" s="15"/>
      <c r="AK39" s="15"/>
      <c r="AL39" s="15"/>
      <c r="AM39" s="15"/>
      <c r="AN39" s="15"/>
      <c r="AO39" s="15"/>
    </row>
    <row r="40" spans="1:41" ht="17.25" hidden="1" customHeight="1" thickBot="1" x14ac:dyDescent="0.3">
      <c r="A40" s="1132"/>
      <c r="B40" s="86" t="s">
        <v>485</v>
      </c>
      <c r="C40" s="315">
        <f>SUM(C28,C31,C34,C37)</f>
        <v>0</v>
      </c>
      <c r="D40" s="315">
        <f t="shared" ref="D40:Q40" si="6">SUM(D28,D31,D34,D37)</f>
        <v>0</v>
      </c>
      <c r="E40" s="315">
        <f t="shared" si="6"/>
        <v>0</v>
      </c>
      <c r="F40" s="315">
        <f t="shared" si="6"/>
        <v>0</v>
      </c>
      <c r="G40" s="315">
        <f t="shared" si="6"/>
        <v>0</v>
      </c>
      <c r="H40" s="315">
        <f t="shared" si="6"/>
        <v>0</v>
      </c>
      <c r="I40" s="315">
        <f t="shared" si="6"/>
        <v>0</v>
      </c>
      <c r="J40" s="315">
        <f t="shared" si="6"/>
        <v>0</v>
      </c>
      <c r="K40" s="315">
        <f t="shared" si="6"/>
        <v>0</v>
      </c>
      <c r="L40" s="315">
        <f t="shared" si="6"/>
        <v>0</v>
      </c>
      <c r="M40" s="315">
        <f t="shared" si="6"/>
        <v>0</v>
      </c>
      <c r="N40" s="315">
        <f t="shared" si="6"/>
        <v>0</v>
      </c>
      <c r="O40" s="315">
        <f t="shared" si="6"/>
        <v>0</v>
      </c>
      <c r="P40" s="315">
        <f t="shared" si="6"/>
        <v>0</v>
      </c>
      <c r="Q40" s="721">
        <f t="shared" si="6"/>
        <v>0</v>
      </c>
      <c r="R40" s="722">
        <f>SUM(C40:Q40)</f>
        <v>0</v>
      </c>
      <c r="S40" s="793" t="e">
        <f>R40/SUM(R38:R40)</f>
        <v>#DIV/0!</v>
      </c>
      <c r="T40" s="16"/>
      <c r="U40" s="16"/>
      <c r="V40" s="16"/>
      <c r="W40" s="17"/>
      <c r="X40" s="15"/>
      <c r="Y40" s="15"/>
      <c r="Z40" s="15"/>
      <c r="AA40" s="15"/>
      <c r="AB40" s="15"/>
      <c r="AC40" s="15"/>
      <c r="AD40" s="15"/>
      <c r="AE40" s="15"/>
      <c r="AF40" s="15"/>
      <c r="AG40" s="15"/>
      <c r="AH40" s="15"/>
      <c r="AI40" s="15"/>
      <c r="AJ40" s="15"/>
      <c r="AK40" s="15"/>
      <c r="AL40" s="15"/>
      <c r="AM40" s="15"/>
      <c r="AN40" s="15"/>
      <c r="AO40" s="15"/>
    </row>
    <row r="41" spans="1:41" ht="15.75" hidden="1" customHeight="1" x14ac:dyDescent="0.3">
      <c r="A41" s="1134" t="s">
        <v>48</v>
      </c>
      <c r="B41" s="89" t="s">
        <v>83</v>
      </c>
      <c r="C41" s="777" t="e">
        <f t="shared" ref="C41:R41" si="7">C38/SUM(C38:C40)</f>
        <v>#DIV/0!</v>
      </c>
      <c r="D41" s="778" t="e">
        <f t="shared" si="7"/>
        <v>#DIV/0!</v>
      </c>
      <c r="E41" s="778" t="e">
        <f t="shared" si="7"/>
        <v>#DIV/0!</v>
      </c>
      <c r="F41" s="778" t="e">
        <f t="shared" si="7"/>
        <v>#DIV/0!</v>
      </c>
      <c r="G41" s="778" t="e">
        <f t="shared" si="7"/>
        <v>#DIV/0!</v>
      </c>
      <c r="H41" s="778" t="e">
        <f t="shared" si="7"/>
        <v>#DIV/0!</v>
      </c>
      <c r="I41" s="778" t="e">
        <f t="shared" si="7"/>
        <v>#DIV/0!</v>
      </c>
      <c r="J41" s="778" t="e">
        <f t="shared" si="7"/>
        <v>#DIV/0!</v>
      </c>
      <c r="K41" s="778" t="e">
        <f t="shared" si="7"/>
        <v>#DIV/0!</v>
      </c>
      <c r="L41" s="778" t="e">
        <f t="shared" si="7"/>
        <v>#DIV/0!</v>
      </c>
      <c r="M41" s="778" t="e">
        <f t="shared" si="7"/>
        <v>#DIV/0!</v>
      </c>
      <c r="N41" s="778" t="e">
        <f t="shared" si="7"/>
        <v>#DIV/0!</v>
      </c>
      <c r="O41" s="778" t="e">
        <f t="shared" si="7"/>
        <v>#DIV/0!</v>
      </c>
      <c r="P41" s="778" t="e">
        <f t="shared" si="7"/>
        <v>#DIV/0!</v>
      </c>
      <c r="Q41" s="896" t="e">
        <f t="shared" si="7"/>
        <v>#DIV/0!</v>
      </c>
      <c r="R41" s="773" t="e">
        <f t="shared" si="7"/>
        <v>#DIV/0!</v>
      </c>
      <c r="S41" s="1147"/>
      <c r="T41" s="16"/>
      <c r="U41" s="16"/>
      <c r="V41" s="16"/>
      <c r="W41" s="17"/>
      <c r="X41" s="15"/>
      <c r="Y41" s="15"/>
      <c r="Z41" s="15"/>
      <c r="AA41" s="15"/>
      <c r="AB41" s="15"/>
      <c r="AC41" s="15"/>
      <c r="AD41" s="15"/>
      <c r="AE41" s="15"/>
      <c r="AF41" s="15"/>
      <c r="AG41" s="15"/>
      <c r="AH41" s="15"/>
      <c r="AI41" s="15"/>
      <c r="AJ41" s="15"/>
      <c r="AK41" s="15"/>
      <c r="AL41" s="15"/>
      <c r="AM41" s="15"/>
      <c r="AN41" s="15"/>
      <c r="AO41" s="15"/>
    </row>
    <row r="42" spans="1:41" ht="15.75" hidden="1" customHeight="1" x14ac:dyDescent="0.3">
      <c r="A42" s="1131"/>
      <c r="B42" s="87" t="s">
        <v>84</v>
      </c>
      <c r="C42" s="780" t="e">
        <f t="shared" ref="C42:R42" si="8">C39/SUM(C38:C40)</f>
        <v>#DIV/0!</v>
      </c>
      <c r="D42" s="781" t="e">
        <f t="shared" si="8"/>
        <v>#DIV/0!</v>
      </c>
      <c r="E42" s="781" t="e">
        <f t="shared" si="8"/>
        <v>#DIV/0!</v>
      </c>
      <c r="F42" s="781" t="e">
        <f t="shared" si="8"/>
        <v>#DIV/0!</v>
      </c>
      <c r="G42" s="781" t="e">
        <f t="shared" si="8"/>
        <v>#DIV/0!</v>
      </c>
      <c r="H42" s="781" t="e">
        <f t="shared" si="8"/>
        <v>#DIV/0!</v>
      </c>
      <c r="I42" s="781" t="e">
        <f t="shared" si="8"/>
        <v>#DIV/0!</v>
      </c>
      <c r="J42" s="781" t="e">
        <f t="shared" si="8"/>
        <v>#DIV/0!</v>
      </c>
      <c r="K42" s="781" t="e">
        <f t="shared" si="8"/>
        <v>#DIV/0!</v>
      </c>
      <c r="L42" s="781" t="e">
        <f t="shared" si="8"/>
        <v>#DIV/0!</v>
      </c>
      <c r="M42" s="781" t="e">
        <f t="shared" si="8"/>
        <v>#DIV/0!</v>
      </c>
      <c r="N42" s="781" t="e">
        <f t="shared" si="8"/>
        <v>#DIV/0!</v>
      </c>
      <c r="O42" s="781" t="e">
        <f t="shared" si="8"/>
        <v>#DIV/0!</v>
      </c>
      <c r="P42" s="781" t="e">
        <f t="shared" si="8"/>
        <v>#DIV/0!</v>
      </c>
      <c r="Q42" s="897" t="e">
        <f t="shared" si="8"/>
        <v>#DIV/0!</v>
      </c>
      <c r="R42" s="774" t="e">
        <f t="shared" si="8"/>
        <v>#DIV/0!</v>
      </c>
      <c r="S42" s="1148"/>
      <c r="T42" s="16"/>
      <c r="U42" s="16"/>
      <c r="V42" s="16"/>
      <c r="W42" s="17"/>
      <c r="X42" s="15"/>
      <c r="Y42" s="15"/>
      <c r="Z42" s="15"/>
      <c r="AA42" s="15"/>
      <c r="AB42" s="15"/>
      <c r="AC42" s="15"/>
      <c r="AD42" s="15"/>
      <c r="AE42" s="15"/>
      <c r="AF42" s="15"/>
      <c r="AG42" s="15"/>
      <c r="AH42" s="15"/>
      <c r="AI42" s="15"/>
      <c r="AJ42" s="15"/>
      <c r="AK42" s="15"/>
      <c r="AL42" s="15"/>
      <c r="AM42" s="15"/>
      <c r="AN42" s="15"/>
      <c r="AO42" s="15"/>
    </row>
    <row r="43" spans="1:41" ht="18.75" hidden="1" customHeight="1" thickBot="1" x14ac:dyDescent="0.3">
      <c r="A43" s="1132"/>
      <c r="B43" s="88" t="s">
        <v>485</v>
      </c>
      <c r="C43" s="790" t="e">
        <f t="shared" ref="C43:R43" si="9">C40/SUM(C38:C40)</f>
        <v>#DIV/0!</v>
      </c>
      <c r="D43" s="791" t="e">
        <f t="shared" si="9"/>
        <v>#DIV/0!</v>
      </c>
      <c r="E43" s="791" t="e">
        <f t="shared" si="9"/>
        <v>#DIV/0!</v>
      </c>
      <c r="F43" s="791" t="e">
        <f t="shared" si="9"/>
        <v>#DIV/0!</v>
      </c>
      <c r="G43" s="791" t="e">
        <f t="shared" si="9"/>
        <v>#DIV/0!</v>
      </c>
      <c r="H43" s="791" t="e">
        <f t="shared" si="9"/>
        <v>#DIV/0!</v>
      </c>
      <c r="I43" s="791" t="e">
        <f t="shared" si="9"/>
        <v>#DIV/0!</v>
      </c>
      <c r="J43" s="791" t="e">
        <f t="shared" si="9"/>
        <v>#DIV/0!</v>
      </c>
      <c r="K43" s="791" t="e">
        <f t="shared" si="9"/>
        <v>#DIV/0!</v>
      </c>
      <c r="L43" s="791" t="e">
        <f t="shared" si="9"/>
        <v>#DIV/0!</v>
      </c>
      <c r="M43" s="791" t="e">
        <f t="shared" si="9"/>
        <v>#DIV/0!</v>
      </c>
      <c r="N43" s="791" t="e">
        <f t="shared" si="9"/>
        <v>#DIV/0!</v>
      </c>
      <c r="O43" s="791" t="e">
        <f t="shared" si="9"/>
        <v>#DIV/0!</v>
      </c>
      <c r="P43" s="791" t="e">
        <f t="shared" si="9"/>
        <v>#DIV/0!</v>
      </c>
      <c r="Q43" s="898" t="e">
        <f t="shared" si="9"/>
        <v>#DIV/0!</v>
      </c>
      <c r="R43" s="775" t="e">
        <f t="shared" si="9"/>
        <v>#DIV/0!</v>
      </c>
      <c r="S43" s="1149"/>
      <c r="T43" s="16"/>
      <c r="U43" s="16"/>
      <c r="V43" s="18"/>
      <c r="W43" s="17"/>
      <c r="X43" s="15"/>
      <c r="Y43" s="15"/>
      <c r="Z43" s="15"/>
      <c r="AA43" s="15"/>
      <c r="AB43" s="15"/>
      <c r="AC43" s="15"/>
      <c r="AD43" s="15"/>
      <c r="AE43" s="15"/>
      <c r="AF43" s="15"/>
      <c r="AG43" s="15"/>
      <c r="AH43" s="15"/>
      <c r="AI43" s="15"/>
      <c r="AJ43" s="15"/>
      <c r="AK43" s="15"/>
      <c r="AL43" s="15"/>
      <c r="AM43" s="15"/>
      <c r="AN43" s="15"/>
      <c r="AO43" s="15"/>
    </row>
    <row r="44" spans="1:41" ht="15.75" customHeight="1" thickBot="1" x14ac:dyDescent="0.3">
      <c r="A44" s="1153" t="s">
        <v>548</v>
      </c>
      <c r="B44" s="1154"/>
      <c r="C44" s="1154"/>
      <c r="D44" s="1154"/>
      <c r="E44" s="1154"/>
      <c r="F44" s="1154"/>
      <c r="G44" s="1154"/>
      <c r="H44" s="1154"/>
      <c r="I44" s="1154"/>
      <c r="J44" s="1154"/>
      <c r="K44" s="1154"/>
      <c r="L44" s="1154"/>
      <c r="M44" s="1154"/>
      <c r="N44" s="1154"/>
      <c r="O44" s="1154"/>
      <c r="P44" s="1154"/>
      <c r="Q44" s="1154"/>
      <c r="R44" s="1154"/>
      <c r="S44" s="115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ht="71.25" customHeight="1" thickBot="1" x14ac:dyDescent="0.3">
      <c r="A45" s="82"/>
      <c r="B45" s="171" t="s">
        <v>102</v>
      </c>
      <c r="C45" s="800" t="s">
        <v>85</v>
      </c>
      <c r="D45" s="180" t="s">
        <v>86</v>
      </c>
      <c r="E45" s="180" t="s">
        <v>87</v>
      </c>
      <c r="F45" s="180" t="s">
        <v>88</v>
      </c>
      <c r="G45" s="180" t="s">
        <v>89</v>
      </c>
      <c r="H45" s="180" t="s">
        <v>90</v>
      </c>
      <c r="I45" s="180" t="s">
        <v>91</v>
      </c>
      <c r="J45" s="180" t="s">
        <v>92</v>
      </c>
      <c r="K45" s="180" t="s">
        <v>93</v>
      </c>
      <c r="L45" s="180" t="s">
        <v>94</v>
      </c>
      <c r="M45" s="180" t="s">
        <v>95</v>
      </c>
      <c r="N45" s="180" t="s">
        <v>96</v>
      </c>
      <c r="O45" s="180" t="s">
        <v>97</v>
      </c>
      <c r="P45" s="180" t="s">
        <v>98</v>
      </c>
      <c r="Q45" s="181" t="s">
        <v>99</v>
      </c>
      <c r="R45" s="171" t="s">
        <v>100</v>
      </c>
      <c r="S45" s="171" t="s">
        <v>486</v>
      </c>
      <c r="T45" s="16"/>
      <c r="U45" s="16"/>
      <c r="V45" s="16"/>
      <c r="W45" s="17"/>
      <c r="X45" s="15"/>
      <c r="Y45" s="16"/>
      <c r="Z45" s="16"/>
      <c r="AA45" s="16"/>
      <c r="AB45" s="16"/>
      <c r="AC45" s="16"/>
      <c r="AD45" s="16"/>
      <c r="AE45" s="16"/>
      <c r="AF45" s="16"/>
      <c r="AG45" s="16"/>
      <c r="AH45" s="16"/>
      <c r="AI45" s="16"/>
      <c r="AJ45" s="16"/>
      <c r="AK45" s="16"/>
      <c r="AL45" s="16"/>
      <c r="AM45" s="16"/>
      <c r="AN45" s="16"/>
      <c r="AO45" s="17"/>
    </row>
    <row r="46" spans="1:41" ht="15.75" customHeight="1" thickBot="1" x14ac:dyDescent="0.3">
      <c r="A46" s="1135" t="s">
        <v>81</v>
      </c>
      <c r="B46" s="1136"/>
      <c r="C46" s="1136"/>
      <c r="D46" s="1136"/>
      <c r="E46" s="1136"/>
      <c r="F46" s="1136"/>
      <c r="G46" s="1136"/>
      <c r="H46" s="1136"/>
      <c r="I46" s="1136"/>
      <c r="J46" s="1136"/>
      <c r="K46" s="1136"/>
      <c r="L46" s="1136"/>
      <c r="M46" s="1136"/>
      <c r="N46" s="1136"/>
      <c r="O46" s="1136"/>
      <c r="P46" s="1136"/>
      <c r="Q46" s="1136"/>
      <c r="R46" s="1136"/>
      <c r="S46" s="1137"/>
      <c r="T46" s="16"/>
      <c r="U46" s="16"/>
      <c r="V46" s="16"/>
      <c r="W46" s="17"/>
      <c r="X46" s="15"/>
      <c r="Y46" s="16"/>
      <c r="Z46" s="16"/>
      <c r="AA46" s="16"/>
      <c r="AB46" s="16"/>
      <c r="AC46" s="16"/>
      <c r="AD46" s="16"/>
      <c r="AE46" s="16"/>
      <c r="AF46" s="18"/>
      <c r="AG46" s="16"/>
      <c r="AH46" s="16"/>
      <c r="AI46" s="16"/>
      <c r="AJ46" s="16"/>
      <c r="AK46" s="16"/>
      <c r="AL46" s="16"/>
      <c r="AM46" s="16"/>
      <c r="AN46" s="18"/>
      <c r="AO46" s="17"/>
    </row>
    <row r="47" spans="1:41" ht="17.25" customHeight="1" x14ac:dyDescent="0.25">
      <c r="A47" s="1134" t="s">
        <v>49</v>
      </c>
      <c r="B47" s="84" t="s">
        <v>83</v>
      </c>
      <c r="C47" s="633">
        <v>7</v>
      </c>
      <c r="D47" s="422">
        <v>16</v>
      </c>
      <c r="E47" s="422">
        <v>23</v>
      </c>
      <c r="F47" s="422">
        <v>12</v>
      </c>
      <c r="G47" s="422">
        <v>6</v>
      </c>
      <c r="H47" s="422">
        <v>0</v>
      </c>
      <c r="I47" s="422">
        <v>2</v>
      </c>
      <c r="J47" s="422">
        <v>787</v>
      </c>
      <c r="K47" s="422">
        <v>61</v>
      </c>
      <c r="L47" s="422">
        <v>14</v>
      </c>
      <c r="M47" s="422">
        <v>167</v>
      </c>
      <c r="N47" s="422">
        <v>69</v>
      </c>
      <c r="O47" s="422">
        <v>6</v>
      </c>
      <c r="P47" s="422">
        <v>31</v>
      </c>
      <c r="Q47" s="634">
        <v>49</v>
      </c>
      <c r="R47" s="719">
        <f t="shared" ref="R47:R55" si="10">SUM(C47:Q47)</f>
        <v>1250</v>
      </c>
      <c r="S47" s="773">
        <f>R47/SUM(R47:R49)</f>
        <v>0.31502016129032256</v>
      </c>
      <c r="T47" s="16"/>
      <c r="U47" s="16"/>
      <c r="V47" s="16"/>
      <c r="W47" s="17"/>
      <c r="X47" s="15"/>
      <c r="Y47" s="16"/>
      <c r="Z47" s="16"/>
      <c r="AA47" s="16"/>
      <c r="AB47" s="16"/>
      <c r="AC47" s="16"/>
      <c r="AD47" s="16"/>
      <c r="AE47" s="16"/>
      <c r="AF47" s="18"/>
      <c r="AG47" s="16"/>
      <c r="AH47" s="16"/>
      <c r="AI47" s="16"/>
      <c r="AJ47" s="16"/>
      <c r="AK47" s="16"/>
      <c r="AL47" s="16"/>
      <c r="AM47" s="16"/>
      <c r="AN47" s="18"/>
      <c r="AO47" s="17"/>
    </row>
    <row r="48" spans="1:41" ht="17.25" customHeight="1" x14ac:dyDescent="0.25">
      <c r="A48" s="1131"/>
      <c r="B48" s="85" t="s">
        <v>84</v>
      </c>
      <c r="C48" s="635">
        <v>2</v>
      </c>
      <c r="D48" s="424">
        <v>0</v>
      </c>
      <c r="E48" s="424">
        <v>5</v>
      </c>
      <c r="F48" s="424">
        <v>9</v>
      </c>
      <c r="G48" s="424">
        <v>3</v>
      </c>
      <c r="H48" s="424">
        <v>0</v>
      </c>
      <c r="I48" s="424">
        <v>0</v>
      </c>
      <c r="J48" s="424">
        <v>157</v>
      </c>
      <c r="K48" s="424">
        <v>16</v>
      </c>
      <c r="L48" s="424">
        <v>1</v>
      </c>
      <c r="M48" s="424">
        <v>28</v>
      </c>
      <c r="N48" s="424">
        <v>13</v>
      </c>
      <c r="O48" s="424">
        <v>3</v>
      </c>
      <c r="P48" s="424">
        <v>4</v>
      </c>
      <c r="Q48" s="636">
        <v>8</v>
      </c>
      <c r="R48" s="720">
        <f t="shared" si="10"/>
        <v>249</v>
      </c>
      <c r="S48" s="774">
        <f>R48/SUM(R47:R49)</f>
        <v>6.2752016129032265E-2</v>
      </c>
      <c r="T48" s="16"/>
      <c r="U48" s="16"/>
      <c r="V48" s="16"/>
      <c r="W48" s="17"/>
      <c r="X48" s="15"/>
      <c r="Y48" s="16"/>
      <c r="Z48" s="16"/>
      <c r="AA48" s="16"/>
      <c r="AB48" s="16"/>
      <c r="AC48" s="16"/>
      <c r="AD48" s="16"/>
      <c r="AE48" s="16"/>
      <c r="AF48" s="18"/>
      <c r="AG48" s="16"/>
      <c r="AH48" s="16"/>
      <c r="AI48" s="16"/>
      <c r="AJ48" s="16"/>
      <c r="AK48" s="16"/>
      <c r="AL48" s="16"/>
      <c r="AM48" s="16"/>
      <c r="AN48" s="18"/>
      <c r="AO48" s="17"/>
    </row>
    <row r="49" spans="1:41" ht="17.25" customHeight="1" thickBot="1" x14ac:dyDescent="0.3">
      <c r="A49" s="1132"/>
      <c r="B49" s="86" t="s">
        <v>485</v>
      </c>
      <c r="C49" s="637">
        <v>11</v>
      </c>
      <c r="D49" s="427">
        <v>42</v>
      </c>
      <c r="E49" s="427">
        <v>47</v>
      </c>
      <c r="F49" s="427">
        <v>13</v>
      </c>
      <c r="G49" s="427">
        <v>14</v>
      </c>
      <c r="H49" s="427">
        <v>0</v>
      </c>
      <c r="I49" s="427">
        <v>4</v>
      </c>
      <c r="J49" s="427">
        <v>1543</v>
      </c>
      <c r="K49" s="427">
        <v>74</v>
      </c>
      <c r="L49" s="427">
        <v>25</v>
      </c>
      <c r="M49" s="427">
        <v>377</v>
      </c>
      <c r="N49" s="427">
        <v>165</v>
      </c>
      <c r="O49" s="427">
        <v>12</v>
      </c>
      <c r="P49" s="427">
        <v>73</v>
      </c>
      <c r="Q49" s="638">
        <v>69</v>
      </c>
      <c r="R49" s="722">
        <f t="shared" si="10"/>
        <v>2469</v>
      </c>
      <c r="S49" s="784">
        <f>R49/SUM(R47:R49)</f>
        <v>0.62222782258064513</v>
      </c>
      <c r="T49" s="16"/>
      <c r="U49" s="16"/>
      <c r="V49" s="16"/>
      <c r="W49" s="17"/>
      <c r="X49" s="15"/>
      <c r="Y49" s="16"/>
      <c r="Z49" s="16"/>
      <c r="AA49" s="16"/>
      <c r="AB49" s="16"/>
      <c r="AC49" s="16"/>
      <c r="AD49" s="16"/>
      <c r="AE49" s="16"/>
      <c r="AF49" s="16"/>
      <c r="AG49" s="16"/>
      <c r="AH49" s="16"/>
      <c r="AI49" s="16"/>
      <c r="AJ49" s="16"/>
      <c r="AK49" s="16"/>
      <c r="AL49" s="16"/>
      <c r="AM49" s="16"/>
      <c r="AN49" s="16"/>
      <c r="AO49" s="17"/>
    </row>
    <row r="50" spans="1:41" ht="17.25" customHeight="1" x14ac:dyDescent="0.25">
      <c r="A50" s="1134" t="s">
        <v>53</v>
      </c>
      <c r="B50" s="89" t="s">
        <v>83</v>
      </c>
      <c r="C50" s="639">
        <v>2</v>
      </c>
      <c r="D50" s="432">
        <v>24</v>
      </c>
      <c r="E50" s="432">
        <v>25</v>
      </c>
      <c r="F50" s="432">
        <v>23</v>
      </c>
      <c r="G50" s="432">
        <v>8</v>
      </c>
      <c r="H50" s="432">
        <v>0</v>
      </c>
      <c r="I50" s="432">
        <v>2</v>
      </c>
      <c r="J50" s="432">
        <v>880</v>
      </c>
      <c r="K50" s="432">
        <v>74</v>
      </c>
      <c r="L50" s="432">
        <v>16</v>
      </c>
      <c r="M50" s="432">
        <v>419</v>
      </c>
      <c r="N50" s="432">
        <v>77</v>
      </c>
      <c r="O50" s="432">
        <v>3</v>
      </c>
      <c r="P50" s="432">
        <v>32</v>
      </c>
      <c r="Q50" s="640">
        <v>24</v>
      </c>
      <c r="R50" s="740">
        <f t="shared" si="10"/>
        <v>1609</v>
      </c>
      <c r="S50" s="770">
        <f>R50/SUM(R50:R52)</f>
        <v>0.18321566841266226</v>
      </c>
      <c r="T50" s="16"/>
      <c r="U50" s="16"/>
      <c r="V50" s="16"/>
      <c r="W50" s="17"/>
      <c r="X50" s="15"/>
      <c r="Y50" s="16"/>
      <c r="Z50" s="16"/>
      <c r="AA50" s="16"/>
      <c r="AB50" s="16"/>
      <c r="AC50" s="16"/>
      <c r="AD50" s="16"/>
      <c r="AE50" s="16"/>
      <c r="AF50" s="16"/>
      <c r="AG50" s="16"/>
      <c r="AH50" s="16"/>
      <c r="AI50" s="16"/>
      <c r="AJ50" s="16"/>
      <c r="AK50" s="16"/>
      <c r="AL50" s="16"/>
      <c r="AM50" s="16"/>
      <c r="AN50" s="16"/>
      <c r="AO50" s="17"/>
    </row>
    <row r="51" spans="1:41" ht="17.25" customHeight="1" x14ac:dyDescent="0.25">
      <c r="A51" s="1131"/>
      <c r="B51" s="87" t="s">
        <v>84</v>
      </c>
      <c r="C51" s="641">
        <v>0</v>
      </c>
      <c r="D51" s="435">
        <v>8</v>
      </c>
      <c r="E51" s="435">
        <v>8</v>
      </c>
      <c r="F51" s="435">
        <v>3</v>
      </c>
      <c r="G51" s="435">
        <v>3</v>
      </c>
      <c r="H51" s="435">
        <v>0</v>
      </c>
      <c r="I51" s="435">
        <v>0</v>
      </c>
      <c r="J51" s="435">
        <v>230</v>
      </c>
      <c r="K51" s="435">
        <v>32</v>
      </c>
      <c r="L51" s="435">
        <v>2</v>
      </c>
      <c r="M51" s="435">
        <v>57</v>
      </c>
      <c r="N51" s="435">
        <v>24</v>
      </c>
      <c r="O51" s="435">
        <v>0</v>
      </c>
      <c r="P51" s="435">
        <v>6</v>
      </c>
      <c r="Q51" s="642">
        <v>2</v>
      </c>
      <c r="R51" s="741">
        <f t="shared" si="10"/>
        <v>375</v>
      </c>
      <c r="S51" s="771">
        <f>R51/SUM(R50:R52)</f>
        <v>4.270097927579139E-2</v>
      </c>
      <c r="T51" s="16"/>
      <c r="U51" s="16"/>
      <c r="V51" s="16"/>
      <c r="W51" s="17"/>
      <c r="X51" s="15"/>
      <c r="Y51" s="16"/>
      <c r="Z51" s="16"/>
      <c r="AA51" s="16"/>
      <c r="AB51" s="16"/>
      <c r="AC51" s="16"/>
      <c r="AD51" s="16"/>
      <c r="AE51" s="16"/>
      <c r="AF51" s="16"/>
      <c r="AG51" s="16"/>
      <c r="AH51" s="16"/>
      <c r="AI51" s="16"/>
      <c r="AJ51" s="16"/>
      <c r="AK51" s="16"/>
      <c r="AL51" s="16"/>
      <c r="AM51" s="16"/>
      <c r="AN51" s="16"/>
      <c r="AO51" s="17"/>
    </row>
    <row r="52" spans="1:41" ht="17.25" customHeight="1" thickBot="1" x14ac:dyDescent="0.3">
      <c r="A52" s="1132"/>
      <c r="B52" s="88" t="s">
        <v>485</v>
      </c>
      <c r="C52" s="643">
        <v>22</v>
      </c>
      <c r="D52" s="438">
        <v>135</v>
      </c>
      <c r="E52" s="438">
        <v>102</v>
      </c>
      <c r="F52" s="438">
        <v>55</v>
      </c>
      <c r="G52" s="438">
        <v>54</v>
      </c>
      <c r="H52" s="438">
        <v>0</v>
      </c>
      <c r="I52" s="438">
        <v>9</v>
      </c>
      <c r="J52" s="438">
        <v>4095</v>
      </c>
      <c r="K52" s="438">
        <v>204</v>
      </c>
      <c r="L52" s="438">
        <v>92</v>
      </c>
      <c r="M52" s="438">
        <v>1231</v>
      </c>
      <c r="N52" s="438">
        <v>396</v>
      </c>
      <c r="O52" s="438">
        <v>31</v>
      </c>
      <c r="P52" s="438">
        <v>221</v>
      </c>
      <c r="Q52" s="644">
        <v>151</v>
      </c>
      <c r="R52" s="742">
        <f t="shared" si="10"/>
        <v>6798</v>
      </c>
      <c r="S52" s="772">
        <f>R52/SUM(R50:R52)</f>
        <v>0.77408335231154635</v>
      </c>
      <c r="T52" s="16"/>
      <c r="U52" s="16"/>
      <c r="V52" s="16"/>
      <c r="W52" s="17"/>
      <c r="X52" s="15"/>
      <c r="Y52" s="16"/>
      <c r="Z52" s="16"/>
      <c r="AA52" s="16"/>
      <c r="AB52" s="16"/>
      <c r="AC52" s="16"/>
      <c r="AD52" s="16"/>
      <c r="AE52" s="16"/>
      <c r="AF52" s="16"/>
      <c r="AG52" s="16"/>
      <c r="AH52" s="16"/>
      <c r="AI52" s="16"/>
      <c r="AJ52" s="16"/>
      <c r="AK52" s="16"/>
      <c r="AL52" s="16"/>
      <c r="AM52" s="16"/>
      <c r="AN52" s="16"/>
      <c r="AO52" s="17"/>
    </row>
    <row r="53" spans="1:41" ht="17.25" customHeight="1" x14ac:dyDescent="0.25">
      <c r="A53" s="1134" t="s">
        <v>50</v>
      </c>
      <c r="B53" s="84" t="s">
        <v>83</v>
      </c>
      <c r="C53" s="633">
        <v>1</v>
      </c>
      <c r="D53" s="422">
        <v>8</v>
      </c>
      <c r="E53" s="422">
        <v>13</v>
      </c>
      <c r="F53" s="422">
        <v>4</v>
      </c>
      <c r="G53" s="422">
        <v>3</v>
      </c>
      <c r="H53" s="422">
        <v>0</v>
      </c>
      <c r="I53" s="422">
        <v>1</v>
      </c>
      <c r="J53" s="422">
        <v>253</v>
      </c>
      <c r="K53" s="422">
        <v>23</v>
      </c>
      <c r="L53" s="422">
        <v>9</v>
      </c>
      <c r="M53" s="422">
        <v>114</v>
      </c>
      <c r="N53" s="422">
        <v>34</v>
      </c>
      <c r="O53" s="422">
        <v>1</v>
      </c>
      <c r="P53" s="422">
        <v>11</v>
      </c>
      <c r="Q53" s="634">
        <v>6</v>
      </c>
      <c r="R53" s="719">
        <f t="shared" si="10"/>
        <v>481</v>
      </c>
      <c r="S53" s="773">
        <f>R53/SUM(R53:R55)</f>
        <v>4.8375741727848739E-2</v>
      </c>
      <c r="T53" s="16"/>
      <c r="U53" s="16"/>
      <c r="V53" s="16"/>
      <c r="W53" s="17"/>
      <c r="X53" s="15"/>
      <c r="Y53" s="16"/>
      <c r="Z53" s="16"/>
      <c r="AA53" s="16"/>
      <c r="AB53" s="16"/>
      <c r="AC53" s="16"/>
      <c r="AD53" s="16"/>
      <c r="AE53" s="16"/>
      <c r="AF53" s="16"/>
      <c r="AG53" s="16"/>
      <c r="AH53" s="16"/>
      <c r="AI53" s="16"/>
      <c r="AJ53" s="16"/>
      <c r="AK53" s="16"/>
      <c r="AL53" s="16"/>
      <c r="AM53" s="16"/>
      <c r="AN53" s="16"/>
      <c r="AO53" s="17"/>
    </row>
    <row r="54" spans="1:41" ht="17.25" customHeight="1" x14ac:dyDescent="0.25">
      <c r="A54" s="1131"/>
      <c r="B54" s="85" t="s">
        <v>84</v>
      </c>
      <c r="C54" s="635">
        <v>1</v>
      </c>
      <c r="D54" s="429">
        <v>3</v>
      </c>
      <c r="E54" s="429">
        <v>5</v>
      </c>
      <c r="F54" s="429">
        <v>4</v>
      </c>
      <c r="G54" s="429">
        <v>0</v>
      </c>
      <c r="H54" s="429">
        <v>0</v>
      </c>
      <c r="I54" s="429">
        <v>0</v>
      </c>
      <c r="J54" s="429">
        <v>99</v>
      </c>
      <c r="K54" s="429">
        <v>9</v>
      </c>
      <c r="L54" s="429">
        <v>0</v>
      </c>
      <c r="M54" s="429">
        <v>24</v>
      </c>
      <c r="N54" s="429">
        <v>12</v>
      </c>
      <c r="O54" s="429">
        <v>0</v>
      </c>
      <c r="P54" s="429">
        <v>5</v>
      </c>
      <c r="Q54" s="645">
        <v>1</v>
      </c>
      <c r="R54" s="720">
        <f t="shared" si="10"/>
        <v>163</v>
      </c>
      <c r="S54" s="774">
        <f>R54/SUM(R53:R55)</f>
        <v>1.6393442622950821E-2</v>
      </c>
      <c r="T54" s="16"/>
      <c r="U54" s="16"/>
      <c r="V54" s="16"/>
      <c r="W54" s="17"/>
      <c r="X54" s="15"/>
      <c r="Y54" s="16"/>
      <c r="Z54" s="16"/>
      <c r="AA54" s="16"/>
      <c r="AB54" s="16"/>
      <c r="AC54" s="16"/>
      <c r="AD54" s="16"/>
      <c r="AE54" s="16"/>
      <c r="AF54" s="16"/>
      <c r="AG54" s="16"/>
      <c r="AH54" s="16"/>
      <c r="AI54" s="16"/>
      <c r="AJ54" s="16"/>
      <c r="AK54" s="16"/>
      <c r="AL54" s="16"/>
      <c r="AM54" s="16"/>
      <c r="AN54" s="16"/>
      <c r="AO54" s="17"/>
    </row>
    <row r="55" spans="1:41" ht="17.25" customHeight="1" thickBot="1" x14ac:dyDescent="0.3">
      <c r="A55" s="1132"/>
      <c r="B55" s="86" t="s">
        <v>485</v>
      </c>
      <c r="C55" s="637">
        <v>31</v>
      </c>
      <c r="D55" s="427">
        <v>203</v>
      </c>
      <c r="E55" s="427">
        <v>141</v>
      </c>
      <c r="F55" s="427">
        <v>66</v>
      </c>
      <c r="G55" s="427">
        <v>58</v>
      </c>
      <c r="H55" s="427">
        <v>0</v>
      </c>
      <c r="I55" s="427">
        <v>13</v>
      </c>
      <c r="J55" s="427">
        <v>5582</v>
      </c>
      <c r="K55" s="427">
        <v>296</v>
      </c>
      <c r="L55" s="427">
        <v>131</v>
      </c>
      <c r="M55" s="427">
        <v>1771</v>
      </c>
      <c r="N55" s="427">
        <v>531</v>
      </c>
      <c r="O55" s="427">
        <v>31</v>
      </c>
      <c r="P55" s="427">
        <v>256</v>
      </c>
      <c r="Q55" s="638">
        <v>189</v>
      </c>
      <c r="R55" s="722">
        <f t="shared" si="10"/>
        <v>9299</v>
      </c>
      <c r="S55" s="775">
        <v>0.93600000000000005</v>
      </c>
      <c r="T55" s="16"/>
      <c r="U55" s="16"/>
      <c r="V55" s="16"/>
      <c r="W55" s="17"/>
      <c r="X55" s="15"/>
      <c r="Y55" s="16"/>
      <c r="Z55" s="16"/>
      <c r="AA55" s="16"/>
      <c r="AB55" s="16"/>
      <c r="AC55" s="16"/>
      <c r="AD55" s="16"/>
      <c r="AE55" s="16"/>
      <c r="AF55" s="18"/>
      <c r="AG55" s="16"/>
      <c r="AH55" s="16"/>
      <c r="AI55" s="16"/>
      <c r="AJ55" s="16"/>
      <c r="AK55" s="16"/>
      <c r="AL55" s="16"/>
      <c r="AM55" s="16"/>
      <c r="AN55" s="18"/>
      <c r="AO55" s="17"/>
    </row>
    <row r="56" spans="1:41" ht="17.25" customHeight="1" x14ac:dyDescent="0.25">
      <c r="A56" s="1131" t="s">
        <v>54</v>
      </c>
      <c r="B56" s="246" t="s">
        <v>83</v>
      </c>
      <c r="C56" s="646">
        <v>0</v>
      </c>
      <c r="D56" s="441">
        <v>0</v>
      </c>
      <c r="E56" s="441">
        <v>0</v>
      </c>
      <c r="F56" s="441">
        <v>1</v>
      </c>
      <c r="G56" s="441">
        <v>0</v>
      </c>
      <c r="H56" s="441">
        <v>0</v>
      </c>
      <c r="I56" s="441">
        <v>0</v>
      </c>
      <c r="J56" s="441">
        <v>56</v>
      </c>
      <c r="K56" s="441">
        <v>0</v>
      </c>
      <c r="L56" s="441">
        <v>0</v>
      </c>
      <c r="M56" s="441">
        <v>11</v>
      </c>
      <c r="N56" s="441">
        <v>7</v>
      </c>
      <c r="O56" s="441">
        <v>0</v>
      </c>
      <c r="P56" s="441">
        <v>0</v>
      </c>
      <c r="Q56" s="647">
        <v>0</v>
      </c>
      <c r="R56" s="740">
        <f t="shared" ref="R56:R61" si="11">SUM(C56:Q56)</f>
        <v>75</v>
      </c>
      <c r="S56" s="788">
        <f>R56/SUM(R56:R58)</f>
        <v>0.20380434782608695</v>
      </c>
      <c r="T56" s="16"/>
      <c r="U56" s="16"/>
      <c r="V56" s="16"/>
      <c r="W56" s="17"/>
      <c r="X56" s="15"/>
      <c r="Y56" s="16"/>
      <c r="Z56" s="16"/>
      <c r="AA56" s="16"/>
      <c r="AB56" s="16"/>
      <c r="AC56" s="16"/>
      <c r="AD56" s="16"/>
      <c r="AE56" s="16"/>
      <c r="AF56" s="18"/>
      <c r="AG56" s="16"/>
      <c r="AH56" s="16"/>
      <c r="AI56" s="16"/>
      <c r="AJ56" s="16"/>
      <c r="AK56" s="16"/>
      <c r="AL56" s="16"/>
      <c r="AM56" s="16"/>
      <c r="AN56" s="18"/>
      <c r="AO56" s="17"/>
    </row>
    <row r="57" spans="1:41" ht="17.25" customHeight="1" x14ac:dyDescent="0.25">
      <c r="A57" s="1131"/>
      <c r="B57" s="87" t="s">
        <v>84</v>
      </c>
      <c r="C57" s="641">
        <v>0</v>
      </c>
      <c r="D57" s="435">
        <v>0</v>
      </c>
      <c r="E57" s="435">
        <v>0</v>
      </c>
      <c r="F57" s="435">
        <v>1</v>
      </c>
      <c r="G57" s="435">
        <v>0</v>
      </c>
      <c r="H57" s="435">
        <v>0</v>
      </c>
      <c r="I57" s="435">
        <v>0</v>
      </c>
      <c r="J57" s="435">
        <v>40</v>
      </c>
      <c r="K57" s="435">
        <v>0</v>
      </c>
      <c r="L57" s="435">
        <v>0</v>
      </c>
      <c r="M57" s="435">
        <v>0</v>
      </c>
      <c r="N57" s="435">
        <v>8</v>
      </c>
      <c r="O57" s="435">
        <v>0</v>
      </c>
      <c r="P57" s="435">
        <v>1</v>
      </c>
      <c r="Q57" s="642">
        <v>0</v>
      </c>
      <c r="R57" s="741">
        <f t="shared" si="11"/>
        <v>50</v>
      </c>
      <c r="S57" s="771">
        <f>R57/SUM(R56:R58)</f>
        <v>0.1358695652173913</v>
      </c>
      <c r="T57" s="16"/>
      <c r="U57" s="16"/>
      <c r="V57" s="16"/>
      <c r="W57" s="17"/>
      <c r="X57" s="15"/>
      <c r="Y57" s="16"/>
      <c r="Z57" s="16"/>
      <c r="AA57" s="16"/>
      <c r="AB57" s="16"/>
      <c r="AC57" s="16"/>
      <c r="AD57" s="16"/>
      <c r="AE57" s="16"/>
      <c r="AF57" s="18"/>
      <c r="AG57" s="16"/>
      <c r="AH57" s="16"/>
      <c r="AI57" s="16"/>
      <c r="AJ57" s="16"/>
      <c r="AK57" s="16"/>
      <c r="AL57" s="16"/>
      <c r="AM57" s="16"/>
      <c r="AN57" s="18"/>
      <c r="AO57" s="17"/>
    </row>
    <row r="58" spans="1:41" ht="17.25" customHeight="1" thickBot="1" x14ac:dyDescent="0.3">
      <c r="A58" s="1133"/>
      <c r="B58" s="168" t="s">
        <v>485</v>
      </c>
      <c r="C58" s="648">
        <v>0</v>
      </c>
      <c r="D58" s="444">
        <v>0</v>
      </c>
      <c r="E58" s="444">
        <v>3</v>
      </c>
      <c r="F58" s="444">
        <v>1</v>
      </c>
      <c r="G58" s="444">
        <v>0</v>
      </c>
      <c r="H58" s="444">
        <v>0</v>
      </c>
      <c r="I58" s="444">
        <v>0</v>
      </c>
      <c r="J58" s="444">
        <v>146</v>
      </c>
      <c r="K58" s="444">
        <v>3</v>
      </c>
      <c r="L58" s="444">
        <v>2</v>
      </c>
      <c r="M58" s="444">
        <v>60</v>
      </c>
      <c r="N58" s="444">
        <v>18</v>
      </c>
      <c r="O58" s="444">
        <v>1</v>
      </c>
      <c r="P58" s="444">
        <v>6</v>
      </c>
      <c r="Q58" s="649">
        <v>3</v>
      </c>
      <c r="R58" s="743">
        <f t="shared" si="11"/>
        <v>243</v>
      </c>
      <c r="S58" s="787">
        <f>R58/SUM(R56:R58)</f>
        <v>0.66032608695652173</v>
      </c>
      <c r="T58" s="16"/>
      <c r="U58" s="16"/>
      <c r="V58" s="16"/>
      <c r="W58" s="17"/>
      <c r="X58" s="15"/>
      <c r="Y58" s="17"/>
      <c r="Z58" s="17"/>
      <c r="AA58" s="17"/>
      <c r="AB58" s="17"/>
      <c r="AC58" s="17"/>
      <c r="AD58" s="17"/>
      <c r="AE58" s="17"/>
      <c r="AF58" s="17"/>
      <c r="AG58" s="17"/>
      <c r="AH58" s="17"/>
      <c r="AI58" s="17"/>
      <c r="AJ58" s="17"/>
      <c r="AK58" s="17"/>
      <c r="AL58" s="17"/>
      <c r="AM58" s="17"/>
      <c r="AN58" s="17"/>
      <c r="AO58" s="16"/>
    </row>
    <row r="59" spans="1:41" ht="17.25" customHeight="1" thickTop="1" x14ac:dyDescent="0.25">
      <c r="A59" s="1131" t="s">
        <v>31</v>
      </c>
      <c r="B59" s="167" t="s">
        <v>83</v>
      </c>
      <c r="C59" s="249">
        <f>SUM(C47,C50,C53,C56)</f>
        <v>10</v>
      </c>
      <c r="D59" s="249">
        <f t="shared" ref="D59:I59" si="12">SUM(D47,D50,D53,D56)</f>
        <v>48</v>
      </c>
      <c r="E59" s="249">
        <f t="shared" si="12"/>
        <v>61</v>
      </c>
      <c r="F59" s="249">
        <f t="shared" si="12"/>
        <v>40</v>
      </c>
      <c r="G59" s="249">
        <f t="shared" si="12"/>
        <v>17</v>
      </c>
      <c r="H59" s="249">
        <f t="shared" si="12"/>
        <v>0</v>
      </c>
      <c r="I59" s="249">
        <f t="shared" si="12"/>
        <v>5</v>
      </c>
      <c r="J59" s="249">
        <f>SUM(J47,J50,J53,J56)</f>
        <v>1976</v>
      </c>
      <c r="K59" s="249">
        <f t="shared" ref="K59:Q59" si="13">SUM(K47,K50,K53,K56)</f>
        <v>158</v>
      </c>
      <c r="L59" s="249">
        <f t="shared" si="13"/>
        <v>39</v>
      </c>
      <c r="M59" s="249">
        <f t="shared" si="13"/>
        <v>711</v>
      </c>
      <c r="N59" s="249">
        <f t="shared" si="13"/>
        <v>187</v>
      </c>
      <c r="O59" s="249">
        <f t="shared" si="13"/>
        <v>10</v>
      </c>
      <c r="P59" s="249">
        <f t="shared" si="13"/>
        <v>74</v>
      </c>
      <c r="Q59" s="250">
        <f t="shared" si="13"/>
        <v>79</v>
      </c>
      <c r="R59" s="723">
        <f t="shared" si="11"/>
        <v>3415</v>
      </c>
      <c r="S59" s="979">
        <f>R59/SUM(R59:R61)</f>
        <v>0.14808551233684575</v>
      </c>
      <c r="T59" s="16"/>
      <c r="U59" s="16"/>
      <c r="V59" s="16"/>
      <c r="W59" s="17"/>
      <c r="X59" s="15"/>
      <c r="Y59" s="17"/>
      <c r="Z59" s="17"/>
      <c r="AA59" s="17"/>
      <c r="AB59" s="17"/>
      <c r="AC59" s="17"/>
      <c r="AD59" s="17"/>
      <c r="AE59" s="17"/>
      <c r="AF59" s="17"/>
      <c r="AG59" s="17"/>
      <c r="AH59" s="17"/>
      <c r="AI59" s="17"/>
      <c r="AJ59" s="17"/>
      <c r="AK59" s="17"/>
      <c r="AL59" s="17"/>
      <c r="AM59" s="17"/>
      <c r="AN59" s="17"/>
      <c r="AO59" s="16"/>
    </row>
    <row r="60" spans="1:41" ht="17.25" customHeight="1" x14ac:dyDescent="0.25">
      <c r="A60" s="1131"/>
      <c r="B60" s="85" t="s">
        <v>84</v>
      </c>
      <c r="C60" s="252">
        <f>SUM(C48,C51,C54,C57)</f>
        <v>3</v>
      </c>
      <c r="D60" s="252">
        <f t="shared" ref="D60:Q60" si="14">SUM(D48,D51,D54,D57)</f>
        <v>11</v>
      </c>
      <c r="E60" s="252">
        <f t="shared" si="14"/>
        <v>18</v>
      </c>
      <c r="F60" s="252">
        <f t="shared" si="14"/>
        <v>17</v>
      </c>
      <c r="G60" s="252">
        <f t="shared" si="14"/>
        <v>6</v>
      </c>
      <c r="H60" s="252">
        <f t="shared" si="14"/>
        <v>0</v>
      </c>
      <c r="I60" s="252">
        <f t="shared" si="14"/>
        <v>0</v>
      </c>
      <c r="J60" s="252">
        <f t="shared" si="14"/>
        <v>526</v>
      </c>
      <c r="K60" s="252">
        <f t="shared" si="14"/>
        <v>57</v>
      </c>
      <c r="L60" s="252">
        <f t="shared" si="14"/>
        <v>3</v>
      </c>
      <c r="M60" s="252">
        <f t="shared" si="14"/>
        <v>109</v>
      </c>
      <c r="N60" s="252">
        <f t="shared" si="14"/>
        <v>57</v>
      </c>
      <c r="O60" s="252">
        <f t="shared" si="14"/>
        <v>3</v>
      </c>
      <c r="P60" s="252">
        <f t="shared" si="14"/>
        <v>16</v>
      </c>
      <c r="Q60" s="253">
        <f t="shared" si="14"/>
        <v>11</v>
      </c>
      <c r="R60" s="720">
        <f t="shared" si="11"/>
        <v>837</v>
      </c>
      <c r="S60" s="774">
        <f>R60/SUM(R59:R61)</f>
        <v>3.6295043580070248E-2</v>
      </c>
      <c r="T60" s="16"/>
      <c r="U60" s="16"/>
      <c r="V60" s="16"/>
      <c r="W60" s="17"/>
      <c r="X60" s="15"/>
      <c r="Y60" s="17"/>
      <c r="Z60" s="17"/>
      <c r="AA60" s="17"/>
      <c r="AB60" s="17"/>
      <c r="AC60" s="17"/>
      <c r="AD60" s="17"/>
      <c r="AE60" s="17"/>
      <c r="AF60" s="17"/>
      <c r="AG60" s="17"/>
      <c r="AH60" s="17"/>
      <c r="AI60" s="17"/>
      <c r="AJ60" s="17"/>
      <c r="AK60" s="17"/>
      <c r="AL60" s="17"/>
      <c r="AM60" s="17"/>
      <c r="AN60" s="17"/>
      <c r="AO60" s="16"/>
    </row>
    <row r="61" spans="1:41" ht="17.25" customHeight="1" thickBot="1" x14ac:dyDescent="0.3">
      <c r="A61" s="1131"/>
      <c r="B61" s="133" t="s">
        <v>485</v>
      </c>
      <c r="C61" s="315">
        <f>SUM(C49,C52,C55,C58)</f>
        <v>64</v>
      </c>
      <c r="D61" s="315">
        <f t="shared" ref="D61:Q61" si="15">SUM(D49,D52,D55,D58)</f>
        <v>380</v>
      </c>
      <c r="E61" s="315">
        <f t="shared" si="15"/>
        <v>293</v>
      </c>
      <c r="F61" s="315">
        <f t="shared" si="15"/>
        <v>135</v>
      </c>
      <c r="G61" s="315">
        <f t="shared" si="15"/>
        <v>126</v>
      </c>
      <c r="H61" s="315">
        <f t="shared" si="15"/>
        <v>0</v>
      </c>
      <c r="I61" s="315">
        <f t="shared" si="15"/>
        <v>26</v>
      </c>
      <c r="J61" s="315">
        <f t="shared" si="15"/>
        <v>11366</v>
      </c>
      <c r="K61" s="315">
        <f t="shared" si="15"/>
        <v>577</v>
      </c>
      <c r="L61" s="315">
        <f t="shared" si="15"/>
        <v>250</v>
      </c>
      <c r="M61" s="315">
        <f t="shared" si="15"/>
        <v>3439</v>
      </c>
      <c r="N61" s="315">
        <f t="shared" si="15"/>
        <v>1110</v>
      </c>
      <c r="O61" s="315">
        <f t="shared" si="15"/>
        <v>75</v>
      </c>
      <c r="P61" s="315">
        <f t="shared" si="15"/>
        <v>556</v>
      </c>
      <c r="Q61" s="721">
        <f t="shared" si="15"/>
        <v>412</v>
      </c>
      <c r="R61" s="722">
        <f t="shared" si="11"/>
        <v>18809</v>
      </c>
      <c r="S61" s="774">
        <f>R61/SUM(R59:R61)</f>
        <v>0.81561944408308396</v>
      </c>
      <c r="T61" s="16"/>
      <c r="U61" s="16"/>
      <c r="V61" s="16"/>
      <c r="W61" s="17"/>
      <c r="X61" s="15"/>
      <c r="Y61" s="15"/>
      <c r="Z61" s="15"/>
      <c r="AA61" s="15"/>
      <c r="AB61" s="15"/>
      <c r="AC61" s="15"/>
      <c r="AD61" s="15"/>
      <c r="AE61" s="15"/>
      <c r="AF61" s="15"/>
      <c r="AG61" s="15"/>
      <c r="AH61" s="15"/>
      <c r="AI61" s="15"/>
      <c r="AJ61" s="15"/>
      <c r="AK61" s="15"/>
      <c r="AL61" s="15"/>
      <c r="AM61" s="15"/>
      <c r="AN61" s="15"/>
      <c r="AO61" s="15"/>
    </row>
    <row r="62" spans="1:41" ht="17.25" customHeight="1" thickBot="1" x14ac:dyDescent="0.3">
      <c r="A62" s="1138" t="s">
        <v>377</v>
      </c>
      <c r="B62" s="1139"/>
      <c r="C62" s="1136"/>
      <c r="D62" s="1136"/>
      <c r="E62" s="1136"/>
      <c r="F62" s="1136"/>
      <c r="G62" s="1136"/>
      <c r="H62" s="1136"/>
      <c r="I62" s="1136"/>
      <c r="J62" s="1136"/>
      <c r="K62" s="1136"/>
      <c r="L62" s="1136"/>
      <c r="M62" s="1136"/>
      <c r="N62" s="1136"/>
      <c r="O62" s="1136"/>
      <c r="P62" s="1136"/>
      <c r="Q62" s="1136"/>
      <c r="R62" s="1139"/>
      <c r="S62" s="1140"/>
      <c r="T62" s="16"/>
      <c r="U62" s="16"/>
      <c r="V62" s="16"/>
      <c r="W62" s="17"/>
      <c r="X62" s="15"/>
      <c r="Y62" s="15"/>
      <c r="Z62" s="15"/>
      <c r="AA62" s="15"/>
      <c r="AB62" s="15"/>
      <c r="AC62" s="15"/>
      <c r="AD62" s="15"/>
      <c r="AE62" s="15"/>
      <c r="AF62" s="15"/>
      <c r="AG62" s="15"/>
      <c r="AH62" s="15"/>
      <c r="AI62" s="15"/>
      <c r="AJ62" s="15"/>
      <c r="AK62" s="15"/>
      <c r="AL62" s="15"/>
      <c r="AM62" s="15"/>
      <c r="AN62" s="15"/>
      <c r="AO62" s="15"/>
    </row>
    <row r="63" spans="1:41" ht="17.25" customHeight="1" x14ac:dyDescent="0.25">
      <c r="A63" s="1134" t="s">
        <v>80</v>
      </c>
      <c r="B63" s="84" t="s">
        <v>83</v>
      </c>
      <c r="C63" s="421">
        <v>0</v>
      </c>
      <c r="D63" s="422">
        <v>0</v>
      </c>
      <c r="E63" s="422">
        <v>0</v>
      </c>
      <c r="F63" s="422">
        <v>0</v>
      </c>
      <c r="G63" s="422">
        <v>0</v>
      </c>
      <c r="H63" s="422">
        <v>0</v>
      </c>
      <c r="I63" s="422">
        <v>0</v>
      </c>
      <c r="J63" s="422">
        <v>0</v>
      </c>
      <c r="K63" s="422">
        <v>0</v>
      </c>
      <c r="L63" s="422">
        <v>0</v>
      </c>
      <c r="M63" s="422">
        <v>1</v>
      </c>
      <c r="N63" s="422">
        <v>0</v>
      </c>
      <c r="O63" s="422">
        <v>0</v>
      </c>
      <c r="P63" s="422">
        <v>0</v>
      </c>
      <c r="Q63" s="423">
        <v>0</v>
      </c>
      <c r="R63" s="755">
        <f t="shared" ref="R63:R74" si="16">SUM(C63:Q63)</f>
        <v>1</v>
      </c>
      <c r="S63" s="773">
        <f>R63/SUM(R63:R65)</f>
        <v>7.3529411764705881E-3</v>
      </c>
      <c r="T63" s="16"/>
      <c r="U63" s="16"/>
      <c r="V63" s="16"/>
      <c r="W63" s="17"/>
      <c r="X63" s="15"/>
      <c r="Y63" s="15"/>
      <c r="Z63" s="15"/>
      <c r="AA63" s="15"/>
      <c r="AB63" s="15"/>
      <c r="AC63" s="15"/>
      <c r="AD63" s="15"/>
      <c r="AE63" s="15"/>
      <c r="AF63" s="15"/>
      <c r="AG63" s="15"/>
      <c r="AH63" s="15"/>
      <c r="AI63" s="15"/>
      <c r="AJ63" s="15"/>
      <c r="AK63" s="15"/>
      <c r="AL63" s="15"/>
      <c r="AM63" s="15"/>
      <c r="AN63" s="15"/>
      <c r="AO63" s="15"/>
    </row>
    <row r="64" spans="1:41" ht="17.25" customHeight="1" x14ac:dyDescent="0.25">
      <c r="A64" s="1131"/>
      <c r="B64" s="85" t="s">
        <v>84</v>
      </c>
      <c r="C64" s="424">
        <v>0</v>
      </c>
      <c r="D64" s="424">
        <v>1</v>
      </c>
      <c r="E64" s="424">
        <v>0</v>
      </c>
      <c r="F64" s="424">
        <v>0</v>
      </c>
      <c r="G64" s="424">
        <v>0</v>
      </c>
      <c r="H64" s="424">
        <v>0</v>
      </c>
      <c r="I64" s="424">
        <v>0</v>
      </c>
      <c r="J64" s="424">
        <v>0</v>
      </c>
      <c r="K64" s="424">
        <v>0</v>
      </c>
      <c r="L64" s="424">
        <v>0</v>
      </c>
      <c r="M64" s="424">
        <v>0</v>
      </c>
      <c r="N64" s="424">
        <v>0</v>
      </c>
      <c r="O64" s="424">
        <v>0</v>
      </c>
      <c r="P64" s="424">
        <v>0</v>
      </c>
      <c r="Q64" s="425">
        <v>0</v>
      </c>
      <c r="R64" s="756">
        <f t="shared" si="16"/>
        <v>1</v>
      </c>
      <c r="S64" s="774">
        <f>R64/SUM(R63:R65)</f>
        <v>7.3529411764705881E-3</v>
      </c>
      <c r="T64" s="16"/>
      <c r="U64" s="16"/>
      <c r="V64" s="16"/>
      <c r="W64" s="17"/>
      <c r="X64" s="15"/>
      <c r="Y64" s="15"/>
      <c r="Z64" s="15"/>
      <c r="AA64" s="15"/>
      <c r="AB64" s="15"/>
      <c r="AC64" s="15"/>
      <c r="AD64" s="15"/>
      <c r="AE64" s="15"/>
      <c r="AF64" s="15"/>
      <c r="AG64" s="15"/>
      <c r="AH64" s="15"/>
      <c r="AI64" s="15"/>
      <c r="AJ64" s="15"/>
      <c r="AK64" s="15"/>
      <c r="AL64" s="15"/>
      <c r="AM64" s="15"/>
      <c r="AN64" s="15"/>
      <c r="AO64" s="15"/>
    </row>
    <row r="65" spans="1:41" ht="17.25" customHeight="1" thickBot="1" x14ac:dyDescent="0.3">
      <c r="A65" s="1132"/>
      <c r="B65" s="86" t="s">
        <v>485</v>
      </c>
      <c r="C65" s="426">
        <v>1</v>
      </c>
      <c r="D65" s="427">
        <v>1</v>
      </c>
      <c r="E65" s="427">
        <v>1</v>
      </c>
      <c r="F65" s="427">
        <v>2</v>
      </c>
      <c r="G65" s="427">
        <v>1</v>
      </c>
      <c r="H65" s="427">
        <v>0</v>
      </c>
      <c r="I65" s="427">
        <v>0</v>
      </c>
      <c r="J65" s="427">
        <v>70</v>
      </c>
      <c r="K65" s="427">
        <v>3</v>
      </c>
      <c r="L65" s="427">
        <v>2</v>
      </c>
      <c r="M65" s="427">
        <v>33</v>
      </c>
      <c r="N65" s="427">
        <v>10</v>
      </c>
      <c r="O65" s="427">
        <v>1</v>
      </c>
      <c r="P65" s="427">
        <v>4</v>
      </c>
      <c r="Q65" s="428">
        <v>5</v>
      </c>
      <c r="R65" s="757">
        <f t="shared" si="16"/>
        <v>134</v>
      </c>
      <c r="S65" s="784">
        <v>0.98599999999999999</v>
      </c>
      <c r="T65" s="16"/>
      <c r="U65" s="16"/>
      <c r="V65" s="16"/>
      <c r="W65" s="17"/>
      <c r="X65" s="15"/>
      <c r="Y65" s="15"/>
      <c r="Z65" s="15"/>
      <c r="AA65" s="15"/>
      <c r="AB65" s="15"/>
      <c r="AC65" s="15"/>
      <c r="AD65" s="15"/>
      <c r="AE65" s="15"/>
      <c r="AF65" s="15"/>
      <c r="AG65" s="15"/>
      <c r="AH65" s="15"/>
      <c r="AI65" s="15"/>
      <c r="AJ65" s="15"/>
      <c r="AK65" s="15"/>
      <c r="AL65" s="15"/>
      <c r="AM65" s="15"/>
      <c r="AN65" s="15"/>
      <c r="AO65" s="15"/>
    </row>
    <row r="66" spans="1:41" ht="17.25" customHeight="1" x14ac:dyDescent="0.25">
      <c r="A66" s="1134" t="s">
        <v>51</v>
      </c>
      <c r="B66" s="89" t="s">
        <v>83</v>
      </c>
      <c r="C66" s="431">
        <v>7</v>
      </c>
      <c r="D66" s="432">
        <v>36</v>
      </c>
      <c r="E66" s="432">
        <v>51</v>
      </c>
      <c r="F66" s="432">
        <v>38</v>
      </c>
      <c r="G66" s="432">
        <v>13</v>
      </c>
      <c r="H66" s="432">
        <v>0</v>
      </c>
      <c r="I66" s="432">
        <v>5</v>
      </c>
      <c r="J66" s="432">
        <v>1662</v>
      </c>
      <c r="K66" s="432">
        <v>143</v>
      </c>
      <c r="L66" s="432">
        <v>33</v>
      </c>
      <c r="M66" s="432">
        <v>600</v>
      </c>
      <c r="N66" s="432">
        <v>150</v>
      </c>
      <c r="O66" s="432">
        <v>7</v>
      </c>
      <c r="P66" s="432">
        <v>68</v>
      </c>
      <c r="Q66" s="433">
        <v>64</v>
      </c>
      <c r="R66" s="758">
        <f t="shared" si="16"/>
        <v>2877</v>
      </c>
      <c r="S66" s="770">
        <f>R66/SUM(R66:R68)</f>
        <v>0.1742580254391278</v>
      </c>
      <c r="T66" s="16"/>
      <c r="U66" s="16"/>
      <c r="V66" s="16"/>
      <c r="W66" s="17"/>
      <c r="X66" s="15"/>
      <c r="Y66" s="15"/>
      <c r="Z66" s="15"/>
      <c r="AA66" s="15"/>
      <c r="AB66" s="15"/>
      <c r="AC66" s="15"/>
      <c r="AD66" s="15"/>
      <c r="AE66" s="15"/>
      <c r="AF66" s="15"/>
      <c r="AG66" s="15"/>
      <c r="AH66" s="15"/>
      <c r="AI66" s="15"/>
      <c r="AJ66" s="15"/>
      <c r="AK66" s="15"/>
      <c r="AL66" s="15"/>
      <c r="AM66" s="15"/>
      <c r="AN66" s="15"/>
      <c r="AO66" s="15"/>
    </row>
    <row r="67" spans="1:41" ht="17.25" customHeight="1" x14ac:dyDescent="0.25">
      <c r="A67" s="1131"/>
      <c r="B67" s="87" t="s">
        <v>84</v>
      </c>
      <c r="C67" s="434">
        <v>2</v>
      </c>
      <c r="D67" s="435">
        <v>8</v>
      </c>
      <c r="E67" s="435">
        <v>16</v>
      </c>
      <c r="F67" s="435">
        <v>16</v>
      </c>
      <c r="G67" s="435">
        <v>6</v>
      </c>
      <c r="H67" s="435">
        <v>0</v>
      </c>
      <c r="I67" s="435">
        <v>0</v>
      </c>
      <c r="J67" s="435">
        <v>442</v>
      </c>
      <c r="K67" s="435">
        <v>50</v>
      </c>
      <c r="L67" s="435">
        <v>3</v>
      </c>
      <c r="M67" s="435">
        <v>96</v>
      </c>
      <c r="N67" s="435">
        <v>48</v>
      </c>
      <c r="O67" s="435">
        <v>3</v>
      </c>
      <c r="P67" s="435">
        <v>13</v>
      </c>
      <c r="Q67" s="436">
        <v>11</v>
      </c>
      <c r="R67" s="759">
        <f t="shared" si="16"/>
        <v>714</v>
      </c>
      <c r="S67" s="771">
        <f>R67/SUM(R66:R68)</f>
        <v>4.3246517262265291E-2</v>
      </c>
      <c r="T67" s="16"/>
      <c r="U67" s="16"/>
      <c r="V67" s="16"/>
      <c r="W67" s="17"/>
      <c r="X67" s="15"/>
      <c r="Y67" s="15"/>
      <c r="Z67" s="15"/>
      <c r="AA67" s="15"/>
      <c r="AB67" s="15"/>
      <c r="AC67" s="15"/>
      <c r="AD67" s="15"/>
      <c r="AE67" s="15"/>
      <c r="AF67" s="15"/>
      <c r="AG67" s="15"/>
      <c r="AH67" s="15"/>
      <c r="AI67" s="15"/>
      <c r="AJ67" s="15"/>
      <c r="AK67" s="15"/>
      <c r="AL67" s="15"/>
      <c r="AM67" s="15"/>
      <c r="AN67" s="15"/>
      <c r="AO67" s="15"/>
    </row>
    <row r="68" spans="1:41" ht="17.25" customHeight="1" thickBot="1" x14ac:dyDescent="0.3">
      <c r="A68" s="1132"/>
      <c r="B68" s="88" t="s">
        <v>485</v>
      </c>
      <c r="C68" s="437">
        <v>47</v>
      </c>
      <c r="D68" s="438">
        <v>253</v>
      </c>
      <c r="E68" s="438">
        <v>195</v>
      </c>
      <c r="F68" s="438">
        <v>105</v>
      </c>
      <c r="G68" s="438">
        <v>88</v>
      </c>
      <c r="H68" s="438">
        <v>0</v>
      </c>
      <c r="I68" s="438">
        <v>23</v>
      </c>
      <c r="J68" s="438">
        <v>7689</v>
      </c>
      <c r="K68" s="438">
        <v>398</v>
      </c>
      <c r="L68" s="438">
        <v>171</v>
      </c>
      <c r="M68" s="438">
        <v>2471</v>
      </c>
      <c r="N68" s="438">
        <v>759</v>
      </c>
      <c r="O68" s="438">
        <v>41</v>
      </c>
      <c r="P68" s="438">
        <v>383</v>
      </c>
      <c r="Q68" s="439">
        <v>296</v>
      </c>
      <c r="R68" s="760">
        <f t="shared" si="16"/>
        <v>12919</v>
      </c>
      <c r="S68" s="772">
        <v>0.78300000000000003</v>
      </c>
      <c r="T68" s="16"/>
      <c r="U68" s="16"/>
      <c r="V68" s="16"/>
      <c r="W68" s="17"/>
      <c r="X68" s="15"/>
      <c r="Y68" s="15"/>
      <c r="Z68" s="15"/>
      <c r="AA68" s="15"/>
      <c r="AB68" s="15"/>
      <c r="AC68" s="15"/>
      <c r="AD68" s="15"/>
      <c r="AE68" s="15"/>
      <c r="AF68" s="15"/>
      <c r="AG68" s="15"/>
      <c r="AH68" s="15"/>
      <c r="AI68" s="15"/>
      <c r="AJ68" s="15"/>
      <c r="AK68" s="15"/>
      <c r="AL68" s="15"/>
      <c r="AM68" s="15"/>
      <c r="AN68" s="15"/>
      <c r="AO68" s="15"/>
    </row>
    <row r="69" spans="1:41" ht="17.25" customHeight="1" x14ac:dyDescent="0.25">
      <c r="A69" s="1134" t="s">
        <v>52</v>
      </c>
      <c r="B69" s="84" t="s">
        <v>83</v>
      </c>
      <c r="C69" s="421">
        <v>3</v>
      </c>
      <c r="D69" s="422">
        <v>11</v>
      </c>
      <c r="E69" s="422">
        <v>8</v>
      </c>
      <c r="F69" s="422">
        <v>2</v>
      </c>
      <c r="G69" s="422">
        <v>2</v>
      </c>
      <c r="H69" s="422">
        <v>0</v>
      </c>
      <c r="I69" s="422">
        <v>0</v>
      </c>
      <c r="J69" s="422">
        <v>239</v>
      </c>
      <c r="K69" s="422">
        <v>15</v>
      </c>
      <c r="L69" s="422">
        <v>4</v>
      </c>
      <c r="M69" s="422">
        <v>84</v>
      </c>
      <c r="N69" s="422">
        <v>23</v>
      </c>
      <c r="O69" s="422">
        <v>2</v>
      </c>
      <c r="P69" s="422">
        <v>5</v>
      </c>
      <c r="Q69" s="423">
        <v>11</v>
      </c>
      <c r="R69" s="755">
        <f t="shared" si="16"/>
        <v>409</v>
      </c>
      <c r="S69" s="773">
        <f>R69/SUM(R69:R71)</f>
        <v>7.2415014164305944E-2</v>
      </c>
      <c r="T69" s="16"/>
      <c r="U69" s="16"/>
      <c r="V69" s="16"/>
      <c r="W69" s="17"/>
      <c r="X69" s="15"/>
      <c r="Y69" s="15"/>
      <c r="Z69" s="15"/>
      <c r="AA69" s="15"/>
      <c r="AB69" s="15"/>
      <c r="AC69" s="15"/>
      <c r="AD69" s="15"/>
      <c r="AE69" s="15"/>
      <c r="AF69" s="15"/>
      <c r="AG69" s="15"/>
      <c r="AH69" s="15"/>
      <c r="AI69" s="15"/>
      <c r="AJ69" s="15"/>
      <c r="AK69" s="15"/>
      <c r="AL69" s="15"/>
      <c r="AM69" s="15"/>
      <c r="AN69" s="15"/>
      <c r="AO69" s="15"/>
    </row>
    <row r="70" spans="1:41" ht="17.25" customHeight="1" x14ac:dyDescent="0.25">
      <c r="A70" s="1131"/>
      <c r="B70" s="85" t="s">
        <v>84</v>
      </c>
      <c r="C70" s="424">
        <v>1</v>
      </c>
      <c r="D70" s="429">
        <v>2</v>
      </c>
      <c r="E70" s="429">
        <v>2</v>
      </c>
      <c r="F70" s="429">
        <v>1</v>
      </c>
      <c r="G70" s="429">
        <v>0</v>
      </c>
      <c r="H70" s="429">
        <v>0</v>
      </c>
      <c r="I70" s="429">
        <v>0</v>
      </c>
      <c r="J70" s="429">
        <v>67</v>
      </c>
      <c r="K70" s="429">
        <v>6</v>
      </c>
      <c r="L70" s="429">
        <v>0</v>
      </c>
      <c r="M70" s="429">
        <v>11</v>
      </c>
      <c r="N70" s="429">
        <v>7</v>
      </c>
      <c r="O70" s="429">
        <v>0</v>
      </c>
      <c r="P70" s="429">
        <v>2</v>
      </c>
      <c r="Q70" s="430">
        <v>0</v>
      </c>
      <c r="R70" s="756">
        <f t="shared" si="16"/>
        <v>99</v>
      </c>
      <c r="S70" s="774">
        <f>R70/SUM(R69:R71)</f>
        <v>1.7528328611898018E-2</v>
      </c>
      <c r="T70" s="16"/>
      <c r="U70" s="16"/>
      <c r="V70" s="16"/>
      <c r="W70" s="17"/>
      <c r="X70" s="15"/>
      <c r="Y70" s="15"/>
      <c r="Z70" s="15"/>
      <c r="AA70" s="15"/>
      <c r="AB70" s="15"/>
      <c r="AC70" s="15"/>
      <c r="AD70" s="15"/>
      <c r="AE70" s="15"/>
      <c r="AF70" s="15"/>
      <c r="AG70" s="15"/>
      <c r="AH70" s="15"/>
      <c r="AI70" s="15"/>
      <c r="AJ70" s="15"/>
      <c r="AK70" s="15"/>
      <c r="AL70" s="15"/>
      <c r="AM70" s="15"/>
      <c r="AN70" s="15"/>
      <c r="AO70" s="15"/>
    </row>
    <row r="71" spans="1:41" ht="17.25" customHeight="1" thickBot="1" x14ac:dyDescent="0.3">
      <c r="A71" s="1131"/>
      <c r="B71" s="133" t="s">
        <v>485</v>
      </c>
      <c r="C71" s="426">
        <v>11</v>
      </c>
      <c r="D71" s="427">
        <v>116</v>
      </c>
      <c r="E71" s="427">
        <v>85</v>
      </c>
      <c r="F71" s="427">
        <v>27</v>
      </c>
      <c r="G71" s="427">
        <v>31</v>
      </c>
      <c r="H71" s="427">
        <v>0</v>
      </c>
      <c r="I71" s="427">
        <v>3</v>
      </c>
      <c r="J71" s="427">
        <v>3229</v>
      </c>
      <c r="K71" s="427">
        <v>149</v>
      </c>
      <c r="L71" s="427">
        <v>73</v>
      </c>
      <c r="M71" s="427">
        <v>854</v>
      </c>
      <c r="N71" s="427">
        <v>292</v>
      </c>
      <c r="O71" s="427">
        <v>27</v>
      </c>
      <c r="P71" s="427">
        <v>149</v>
      </c>
      <c r="Q71" s="428">
        <v>94</v>
      </c>
      <c r="R71" s="757">
        <f t="shared" si="16"/>
        <v>5140</v>
      </c>
      <c r="S71" s="775">
        <f>R71/SUM(R69:R71)</f>
        <v>0.91005665722379603</v>
      </c>
      <c r="T71" s="16"/>
      <c r="U71" s="16"/>
      <c r="V71" s="16"/>
      <c r="W71" s="17"/>
      <c r="X71" s="15"/>
      <c r="Y71" s="15"/>
      <c r="Z71" s="15"/>
      <c r="AA71" s="15"/>
      <c r="AB71" s="15"/>
      <c r="AC71" s="15"/>
      <c r="AD71" s="15"/>
      <c r="AE71" s="15"/>
      <c r="AF71" s="15"/>
      <c r="AG71" s="15"/>
      <c r="AH71" s="15"/>
      <c r="AI71" s="15"/>
      <c r="AJ71" s="15"/>
      <c r="AK71" s="15"/>
      <c r="AL71" s="15"/>
      <c r="AM71" s="15"/>
      <c r="AN71" s="15"/>
      <c r="AO71" s="15"/>
    </row>
    <row r="72" spans="1:41" ht="17.25" customHeight="1" x14ac:dyDescent="0.25">
      <c r="A72" s="1134" t="s">
        <v>82</v>
      </c>
      <c r="B72" s="89" t="s">
        <v>83</v>
      </c>
      <c r="C72" s="440">
        <v>0</v>
      </c>
      <c r="D72" s="441">
        <v>1</v>
      </c>
      <c r="E72" s="441">
        <v>2</v>
      </c>
      <c r="F72" s="441">
        <v>0</v>
      </c>
      <c r="G72" s="441">
        <v>2</v>
      </c>
      <c r="H72" s="441">
        <v>0</v>
      </c>
      <c r="I72" s="441">
        <v>0</v>
      </c>
      <c r="J72" s="441">
        <v>75</v>
      </c>
      <c r="K72" s="441">
        <v>0</v>
      </c>
      <c r="L72" s="441">
        <v>2</v>
      </c>
      <c r="M72" s="441">
        <v>26</v>
      </c>
      <c r="N72" s="441">
        <v>14</v>
      </c>
      <c r="O72" s="441">
        <v>1</v>
      </c>
      <c r="P72" s="441">
        <v>1</v>
      </c>
      <c r="Q72" s="442">
        <v>4</v>
      </c>
      <c r="R72" s="758">
        <f t="shared" si="16"/>
        <v>128</v>
      </c>
      <c r="S72" s="788">
        <f>R72/SUM(R72:R74)</f>
        <v>0.16688396349413298</v>
      </c>
      <c r="T72" s="16"/>
      <c r="U72" s="16"/>
      <c r="V72" s="16"/>
      <c r="W72" s="17"/>
      <c r="X72" s="15"/>
      <c r="Y72" s="15"/>
      <c r="Z72" s="15"/>
      <c r="AA72" s="15"/>
      <c r="AB72" s="15"/>
      <c r="AC72" s="15"/>
      <c r="AD72" s="15"/>
      <c r="AE72" s="15"/>
      <c r="AF72" s="15"/>
      <c r="AG72" s="15"/>
      <c r="AH72" s="15"/>
      <c r="AI72" s="15"/>
      <c r="AJ72" s="15"/>
      <c r="AK72" s="15"/>
      <c r="AL72" s="15"/>
      <c r="AM72" s="15"/>
      <c r="AN72" s="15"/>
      <c r="AO72" s="15"/>
    </row>
    <row r="73" spans="1:41" ht="17.25" customHeight="1" x14ac:dyDescent="0.25">
      <c r="A73" s="1131"/>
      <c r="B73" s="87" t="s">
        <v>84</v>
      </c>
      <c r="C73" s="434">
        <v>0</v>
      </c>
      <c r="D73" s="435">
        <v>0</v>
      </c>
      <c r="E73" s="435">
        <v>0</v>
      </c>
      <c r="F73" s="435">
        <v>0</v>
      </c>
      <c r="G73" s="435">
        <v>0</v>
      </c>
      <c r="H73" s="435">
        <v>0</v>
      </c>
      <c r="I73" s="435">
        <v>0</v>
      </c>
      <c r="J73" s="435">
        <v>17</v>
      </c>
      <c r="K73" s="435">
        <v>1</v>
      </c>
      <c r="L73" s="435">
        <v>0</v>
      </c>
      <c r="M73" s="435">
        <v>2</v>
      </c>
      <c r="N73" s="435">
        <v>2</v>
      </c>
      <c r="O73" s="435">
        <v>0</v>
      </c>
      <c r="P73" s="435">
        <v>1</v>
      </c>
      <c r="Q73" s="436">
        <v>0</v>
      </c>
      <c r="R73" s="759">
        <f t="shared" si="16"/>
        <v>23</v>
      </c>
      <c r="S73" s="771">
        <f>R73/SUM(R72:R74)</f>
        <v>2.9986962190352021E-2</v>
      </c>
      <c r="T73" s="16"/>
      <c r="U73" s="16"/>
      <c r="V73" s="16"/>
      <c r="W73" s="17"/>
      <c r="X73" s="15"/>
      <c r="Y73" s="15"/>
      <c r="Z73" s="15"/>
      <c r="AA73" s="15"/>
      <c r="AB73" s="15"/>
      <c r="AC73" s="15"/>
      <c r="AD73" s="15"/>
      <c r="AE73" s="15"/>
      <c r="AF73" s="15"/>
      <c r="AG73" s="15"/>
      <c r="AH73" s="15"/>
      <c r="AI73" s="15"/>
      <c r="AJ73" s="15"/>
      <c r="AK73" s="15"/>
      <c r="AL73" s="15"/>
      <c r="AM73" s="15"/>
      <c r="AN73" s="15"/>
      <c r="AO73" s="15"/>
    </row>
    <row r="74" spans="1:41" ht="17.25" customHeight="1" thickBot="1" x14ac:dyDescent="0.3">
      <c r="A74" s="1133"/>
      <c r="B74" s="168" t="s">
        <v>485</v>
      </c>
      <c r="C74" s="443">
        <v>5</v>
      </c>
      <c r="D74" s="444">
        <v>10</v>
      </c>
      <c r="E74" s="444">
        <v>12</v>
      </c>
      <c r="F74" s="444">
        <v>1</v>
      </c>
      <c r="G74" s="444">
        <v>6</v>
      </c>
      <c r="H74" s="444">
        <v>0</v>
      </c>
      <c r="I74" s="444">
        <v>0</v>
      </c>
      <c r="J74" s="444">
        <v>378</v>
      </c>
      <c r="K74" s="444">
        <v>27</v>
      </c>
      <c r="L74" s="444">
        <v>4</v>
      </c>
      <c r="M74" s="444">
        <v>81</v>
      </c>
      <c r="N74" s="444">
        <v>49</v>
      </c>
      <c r="O74" s="444">
        <v>6</v>
      </c>
      <c r="P74" s="444">
        <v>20</v>
      </c>
      <c r="Q74" s="445">
        <v>17</v>
      </c>
      <c r="R74" s="762">
        <f t="shared" si="16"/>
        <v>616</v>
      </c>
      <c r="S74" s="787">
        <f>R74/SUM(R72:R74)</f>
        <v>0.80312907431551495</v>
      </c>
      <c r="T74" s="16"/>
      <c r="U74" s="16"/>
      <c r="V74" s="16"/>
      <c r="W74" s="17"/>
      <c r="X74" s="15"/>
      <c r="Y74" s="15"/>
      <c r="Z74" s="15"/>
      <c r="AA74" s="15"/>
      <c r="AB74" s="15"/>
      <c r="AC74" s="15"/>
      <c r="AD74" s="15"/>
      <c r="AE74" s="15"/>
      <c r="AF74" s="15"/>
      <c r="AG74" s="15"/>
      <c r="AH74" s="15"/>
      <c r="AI74" s="15"/>
      <c r="AJ74" s="15"/>
      <c r="AK74" s="15"/>
      <c r="AL74" s="15"/>
      <c r="AM74" s="15"/>
      <c r="AN74" s="15"/>
      <c r="AO74" s="15"/>
    </row>
    <row r="75" spans="1:41" ht="17.25" customHeight="1" thickTop="1" x14ac:dyDescent="0.25">
      <c r="A75" s="1131" t="s">
        <v>31</v>
      </c>
      <c r="B75" s="167" t="s">
        <v>83</v>
      </c>
      <c r="C75" s="249">
        <f>SUM(C63,C66,C69,C72)</f>
        <v>10</v>
      </c>
      <c r="D75" s="249">
        <f t="shared" ref="D75:I75" si="17">SUM(D63,D66,D69,D72)</f>
        <v>48</v>
      </c>
      <c r="E75" s="249">
        <f t="shared" si="17"/>
        <v>61</v>
      </c>
      <c r="F75" s="249">
        <f t="shared" si="17"/>
        <v>40</v>
      </c>
      <c r="G75" s="249">
        <f t="shared" si="17"/>
        <v>17</v>
      </c>
      <c r="H75" s="249">
        <f t="shared" si="17"/>
        <v>0</v>
      </c>
      <c r="I75" s="249">
        <f t="shared" si="17"/>
        <v>5</v>
      </c>
      <c r="J75" s="249">
        <f>SUM(J63,J66,J69,J72)</f>
        <v>1976</v>
      </c>
      <c r="K75" s="249">
        <f t="shared" ref="K75:Q75" si="18">SUM(K63,K66,K69,K72)</f>
        <v>158</v>
      </c>
      <c r="L75" s="249">
        <f t="shared" si="18"/>
        <v>39</v>
      </c>
      <c r="M75" s="249">
        <f t="shared" si="18"/>
        <v>711</v>
      </c>
      <c r="N75" s="249">
        <f t="shared" si="18"/>
        <v>187</v>
      </c>
      <c r="O75" s="249">
        <f t="shared" si="18"/>
        <v>10</v>
      </c>
      <c r="P75" s="249">
        <f t="shared" si="18"/>
        <v>74</v>
      </c>
      <c r="Q75" s="250">
        <f t="shared" si="18"/>
        <v>79</v>
      </c>
      <c r="R75" s="723">
        <f>SUM(C75:Q75)</f>
        <v>3415</v>
      </c>
      <c r="S75" s="773">
        <f>R75/SUM(R75:R77)</f>
        <v>0.14808551233684575</v>
      </c>
      <c r="T75" s="16"/>
      <c r="U75" s="16"/>
      <c r="V75" s="16"/>
      <c r="W75" s="17"/>
      <c r="X75" s="15"/>
      <c r="Y75" s="15"/>
      <c r="Z75" s="15"/>
      <c r="AA75" s="15"/>
      <c r="AB75" s="15"/>
      <c r="AC75" s="15"/>
      <c r="AD75" s="15"/>
      <c r="AE75" s="15"/>
      <c r="AF75" s="15"/>
      <c r="AG75" s="15"/>
      <c r="AH75" s="15"/>
      <c r="AI75" s="15"/>
      <c r="AJ75" s="15"/>
      <c r="AK75" s="15"/>
      <c r="AL75" s="15"/>
      <c r="AM75" s="15"/>
      <c r="AN75" s="15"/>
      <c r="AO75" s="15"/>
    </row>
    <row r="76" spans="1:41" ht="17.25" customHeight="1" x14ac:dyDescent="0.25">
      <c r="A76" s="1131"/>
      <c r="B76" s="85" t="s">
        <v>84</v>
      </c>
      <c r="C76" s="252">
        <f>SUM(C64,C67,C70,C73)</f>
        <v>3</v>
      </c>
      <c r="D76" s="252">
        <f t="shared" ref="D76:Q76" si="19">SUM(D64,D67,D70,D73)</f>
        <v>11</v>
      </c>
      <c r="E76" s="252">
        <f t="shared" si="19"/>
        <v>18</v>
      </c>
      <c r="F76" s="252">
        <f t="shared" si="19"/>
        <v>17</v>
      </c>
      <c r="G76" s="252">
        <f t="shared" si="19"/>
        <v>6</v>
      </c>
      <c r="H76" s="252">
        <f t="shared" si="19"/>
        <v>0</v>
      </c>
      <c r="I76" s="252">
        <f t="shared" si="19"/>
        <v>0</v>
      </c>
      <c r="J76" s="252">
        <f t="shared" si="19"/>
        <v>526</v>
      </c>
      <c r="K76" s="252">
        <f t="shared" si="19"/>
        <v>57</v>
      </c>
      <c r="L76" s="252">
        <f t="shared" si="19"/>
        <v>3</v>
      </c>
      <c r="M76" s="252">
        <f t="shared" si="19"/>
        <v>109</v>
      </c>
      <c r="N76" s="252">
        <f t="shared" si="19"/>
        <v>57</v>
      </c>
      <c r="O76" s="252">
        <f t="shared" si="19"/>
        <v>3</v>
      </c>
      <c r="P76" s="252">
        <f t="shared" si="19"/>
        <v>16</v>
      </c>
      <c r="Q76" s="253">
        <f t="shared" si="19"/>
        <v>11</v>
      </c>
      <c r="R76" s="720">
        <f>SUM(C76:Q76)</f>
        <v>837</v>
      </c>
      <c r="S76" s="774">
        <f>R76/SUM(R75:R77)</f>
        <v>3.6295043580070248E-2</v>
      </c>
      <c r="T76" s="16"/>
      <c r="U76" s="16"/>
      <c r="V76" s="16"/>
      <c r="W76" s="17"/>
      <c r="X76" s="15"/>
      <c r="Y76" s="15"/>
      <c r="Z76" s="15"/>
      <c r="AA76" s="15"/>
      <c r="AB76" s="15"/>
      <c r="AC76" s="15"/>
      <c r="AD76" s="15"/>
      <c r="AE76" s="15"/>
      <c r="AF76" s="15"/>
      <c r="AG76" s="15"/>
      <c r="AH76" s="15"/>
      <c r="AI76" s="15"/>
      <c r="AJ76" s="15"/>
      <c r="AK76" s="15"/>
      <c r="AL76" s="15"/>
      <c r="AM76" s="15"/>
      <c r="AN76" s="15"/>
      <c r="AO76" s="15"/>
    </row>
    <row r="77" spans="1:41" ht="17.25" customHeight="1" thickBot="1" x14ac:dyDescent="0.3">
      <c r="A77" s="1132"/>
      <c r="B77" s="86" t="s">
        <v>485</v>
      </c>
      <c r="C77" s="315">
        <f>SUM(C65,C68,C71,C74)</f>
        <v>64</v>
      </c>
      <c r="D77" s="315">
        <f t="shared" ref="D77:Q77" si="20">SUM(D65,D68,D71,D74)</f>
        <v>380</v>
      </c>
      <c r="E77" s="315">
        <f t="shared" si="20"/>
        <v>293</v>
      </c>
      <c r="F77" s="315">
        <f t="shared" si="20"/>
        <v>135</v>
      </c>
      <c r="G77" s="315">
        <f t="shared" si="20"/>
        <v>126</v>
      </c>
      <c r="H77" s="315">
        <f t="shared" si="20"/>
        <v>0</v>
      </c>
      <c r="I77" s="315">
        <f t="shared" si="20"/>
        <v>26</v>
      </c>
      <c r="J77" s="315">
        <f t="shared" si="20"/>
        <v>11366</v>
      </c>
      <c r="K77" s="315">
        <f t="shared" si="20"/>
        <v>577</v>
      </c>
      <c r="L77" s="315">
        <f t="shared" si="20"/>
        <v>250</v>
      </c>
      <c r="M77" s="315">
        <f t="shared" si="20"/>
        <v>3439</v>
      </c>
      <c r="N77" s="315">
        <f t="shared" si="20"/>
        <v>1110</v>
      </c>
      <c r="O77" s="315">
        <f t="shared" si="20"/>
        <v>75</v>
      </c>
      <c r="P77" s="315">
        <f t="shared" si="20"/>
        <v>556</v>
      </c>
      <c r="Q77" s="721">
        <f t="shared" si="20"/>
        <v>412</v>
      </c>
      <c r="R77" s="722">
        <f>SUM(C77:Q77)</f>
        <v>18809</v>
      </c>
      <c r="S77" s="774">
        <f>R77/SUM(R75:R77)</f>
        <v>0.81561944408308396</v>
      </c>
      <c r="T77" s="16"/>
      <c r="U77" s="16"/>
      <c r="V77" s="16"/>
      <c r="W77" s="17"/>
      <c r="X77" s="15"/>
      <c r="Y77" s="15"/>
      <c r="Z77" s="15"/>
      <c r="AA77" s="15"/>
      <c r="AB77" s="15"/>
      <c r="AC77" s="15"/>
      <c r="AD77" s="15"/>
      <c r="AE77" s="15"/>
      <c r="AF77" s="15"/>
      <c r="AG77" s="15"/>
      <c r="AH77" s="15"/>
      <c r="AI77" s="15"/>
      <c r="AJ77" s="15"/>
      <c r="AK77" s="15"/>
      <c r="AL77" s="15"/>
      <c r="AM77" s="15"/>
      <c r="AN77" s="15"/>
      <c r="AO77" s="15"/>
    </row>
    <row r="78" spans="1:41" ht="15.75" customHeight="1" x14ac:dyDescent="0.25">
      <c r="A78" s="1134" t="s">
        <v>48</v>
      </c>
      <c r="B78" s="89" t="s">
        <v>83</v>
      </c>
      <c r="C78" s="777">
        <f t="shared" ref="C78:R78" si="21">C75/SUM(C75:C77)</f>
        <v>0.12987012987012986</v>
      </c>
      <c r="D78" s="778">
        <f t="shared" si="21"/>
        <v>0.10933940774487472</v>
      </c>
      <c r="E78" s="778">
        <f t="shared" si="21"/>
        <v>0.16397849462365591</v>
      </c>
      <c r="F78" s="778">
        <f t="shared" si="21"/>
        <v>0.20833333333333334</v>
      </c>
      <c r="G78" s="778">
        <f t="shared" si="21"/>
        <v>0.11409395973154363</v>
      </c>
      <c r="H78" s="778">
        <v>0</v>
      </c>
      <c r="I78" s="778">
        <f t="shared" si="21"/>
        <v>0.16129032258064516</v>
      </c>
      <c r="J78" s="778">
        <f t="shared" si="21"/>
        <v>0.142486299394289</v>
      </c>
      <c r="K78" s="778">
        <f t="shared" si="21"/>
        <v>0.1994949494949495</v>
      </c>
      <c r="L78" s="778">
        <f t="shared" si="21"/>
        <v>0.13356164383561644</v>
      </c>
      <c r="M78" s="778">
        <f t="shared" si="21"/>
        <v>0.16694059638412773</v>
      </c>
      <c r="N78" s="778">
        <f t="shared" si="21"/>
        <v>0.13810930576070901</v>
      </c>
      <c r="O78" s="778">
        <f t="shared" si="21"/>
        <v>0.11363636363636363</v>
      </c>
      <c r="P78" s="778">
        <f t="shared" si="21"/>
        <v>0.11455108359133127</v>
      </c>
      <c r="Q78" s="896">
        <f t="shared" si="21"/>
        <v>0.15737051792828685</v>
      </c>
      <c r="R78" s="773">
        <f t="shared" si="21"/>
        <v>0.14808551233684575</v>
      </c>
      <c r="S78" s="1147"/>
      <c r="T78" s="16"/>
      <c r="U78" s="16"/>
      <c r="V78" s="16"/>
      <c r="W78" s="17"/>
      <c r="X78" s="15"/>
      <c r="Y78" s="15"/>
      <c r="Z78" s="15"/>
      <c r="AA78" s="15"/>
      <c r="AB78" s="15"/>
      <c r="AC78" s="15"/>
      <c r="AD78" s="15"/>
      <c r="AE78" s="15"/>
      <c r="AF78" s="15"/>
      <c r="AG78" s="15"/>
      <c r="AH78" s="15"/>
      <c r="AI78" s="15"/>
      <c r="AJ78" s="15"/>
      <c r="AK78" s="15"/>
      <c r="AL78" s="15"/>
      <c r="AM78" s="15"/>
      <c r="AN78" s="15"/>
      <c r="AO78" s="15"/>
    </row>
    <row r="79" spans="1:41" ht="15.75" customHeight="1" x14ac:dyDescent="0.25">
      <c r="A79" s="1131"/>
      <c r="B79" s="87" t="s">
        <v>84</v>
      </c>
      <c r="C79" s="780">
        <f t="shared" ref="C79:R79" si="22">C76/SUM(C75:C77)</f>
        <v>3.896103896103896E-2</v>
      </c>
      <c r="D79" s="781">
        <f t="shared" si="22"/>
        <v>2.5056947608200455E-2</v>
      </c>
      <c r="E79" s="781">
        <f t="shared" si="22"/>
        <v>4.8387096774193547E-2</v>
      </c>
      <c r="F79" s="781">
        <f t="shared" si="22"/>
        <v>8.8541666666666671E-2</v>
      </c>
      <c r="G79" s="781">
        <f t="shared" si="22"/>
        <v>4.0268456375838924E-2</v>
      </c>
      <c r="H79" s="781">
        <v>0</v>
      </c>
      <c r="I79" s="781">
        <f t="shared" si="22"/>
        <v>0</v>
      </c>
      <c r="J79" s="781">
        <f t="shared" si="22"/>
        <v>3.7929045284107295E-2</v>
      </c>
      <c r="K79" s="781">
        <f t="shared" si="22"/>
        <v>7.1969696969696975E-2</v>
      </c>
      <c r="L79" s="781">
        <f t="shared" si="22"/>
        <v>1.0273972602739725E-2</v>
      </c>
      <c r="M79" s="781">
        <f t="shared" si="22"/>
        <v>2.55928621742193E-2</v>
      </c>
      <c r="N79" s="781">
        <f t="shared" si="22"/>
        <v>4.2097488921713444E-2</v>
      </c>
      <c r="O79" s="781">
        <f t="shared" si="22"/>
        <v>3.4090909090909088E-2</v>
      </c>
      <c r="P79" s="781">
        <f t="shared" si="22"/>
        <v>2.4767801857585141E-2</v>
      </c>
      <c r="Q79" s="897">
        <f t="shared" si="22"/>
        <v>2.1912350597609563E-2</v>
      </c>
      <c r="R79" s="774">
        <f t="shared" si="22"/>
        <v>3.6295043580070248E-2</v>
      </c>
      <c r="S79" s="1148"/>
      <c r="T79" s="16"/>
      <c r="U79" s="16"/>
      <c r="V79" s="16"/>
      <c r="W79" s="17"/>
      <c r="X79" s="15"/>
      <c r="Y79" s="15"/>
      <c r="Z79" s="15"/>
      <c r="AA79" s="15"/>
      <c r="AB79" s="15"/>
      <c r="AC79" s="15"/>
      <c r="AD79" s="15"/>
      <c r="AE79" s="15"/>
      <c r="AF79" s="15"/>
      <c r="AG79" s="15"/>
      <c r="AH79" s="15"/>
      <c r="AI79" s="15"/>
      <c r="AJ79" s="15"/>
      <c r="AK79" s="15"/>
      <c r="AL79" s="15"/>
      <c r="AM79" s="15"/>
      <c r="AN79" s="15"/>
      <c r="AO79" s="15"/>
    </row>
    <row r="80" spans="1:41" ht="18.75" customHeight="1" thickBot="1" x14ac:dyDescent="0.3">
      <c r="A80" s="1132"/>
      <c r="B80" s="88" t="s">
        <v>485</v>
      </c>
      <c r="C80" s="790">
        <f t="shared" ref="C80:R80" si="23">C77/SUM(C75:C77)</f>
        <v>0.83116883116883122</v>
      </c>
      <c r="D80" s="790">
        <f t="shared" si="23"/>
        <v>0.86560364464692485</v>
      </c>
      <c r="E80" s="791">
        <f t="shared" si="23"/>
        <v>0.7876344086021505</v>
      </c>
      <c r="F80" s="791">
        <f t="shared" si="23"/>
        <v>0.703125</v>
      </c>
      <c r="G80" s="791">
        <f t="shared" si="23"/>
        <v>0.84563758389261745</v>
      </c>
      <c r="H80" s="791">
        <v>0</v>
      </c>
      <c r="I80" s="791">
        <f t="shared" si="23"/>
        <v>0.83870967741935487</v>
      </c>
      <c r="J80" s="791">
        <f t="shared" si="23"/>
        <v>0.81958465532160374</v>
      </c>
      <c r="K80" s="791">
        <f t="shared" si="23"/>
        <v>0.72853535353535348</v>
      </c>
      <c r="L80" s="791">
        <f t="shared" si="23"/>
        <v>0.85616438356164382</v>
      </c>
      <c r="M80" s="791">
        <f t="shared" si="23"/>
        <v>0.80746654144165297</v>
      </c>
      <c r="N80" s="791">
        <f t="shared" si="23"/>
        <v>0.8197932053175776</v>
      </c>
      <c r="O80" s="791">
        <f t="shared" si="23"/>
        <v>0.85227272727272729</v>
      </c>
      <c r="P80" s="791">
        <f t="shared" si="23"/>
        <v>0.86068111455108354</v>
      </c>
      <c r="Q80" s="898">
        <f t="shared" si="23"/>
        <v>0.82071713147410363</v>
      </c>
      <c r="R80" s="775">
        <f t="shared" si="23"/>
        <v>0.81561944408308396</v>
      </c>
      <c r="S80" s="1149"/>
      <c r="T80" s="16"/>
      <c r="U80" s="16"/>
      <c r="V80" s="18"/>
      <c r="W80" s="17"/>
      <c r="X80" s="15"/>
      <c r="Y80" s="15"/>
      <c r="Z80" s="15"/>
      <c r="AA80" s="15"/>
      <c r="AB80" s="15"/>
      <c r="AC80" s="15"/>
      <c r="AD80" s="15"/>
      <c r="AE80" s="15"/>
      <c r="AF80" s="15"/>
      <c r="AG80" s="15"/>
      <c r="AH80" s="15"/>
      <c r="AI80" s="15"/>
      <c r="AJ80" s="15"/>
      <c r="AK80" s="15"/>
      <c r="AL80" s="15"/>
      <c r="AM80" s="15"/>
      <c r="AN80" s="15"/>
      <c r="AO80" s="15"/>
    </row>
    <row r="81" spans="1:41" ht="15" customHeight="1" x14ac:dyDescent="0.25">
      <c r="A81" s="321" t="s">
        <v>340</v>
      </c>
      <c r="B81" s="321"/>
      <c r="C81" s="321"/>
      <c r="D81" s="321"/>
      <c r="E81" s="321"/>
      <c r="F81" s="321"/>
      <c r="G81" s="321"/>
      <c r="H81" s="321"/>
      <c r="I81" s="321"/>
      <c r="J81" s="321"/>
      <c r="K81" s="321"/>
      <c r="L81" s="321"/>
      <c r="M81" s="321"/>
      <c r="N81" s="321"/>
      <c r="O81" s="321"/>
      <c r="P81" s="321"/>
      <c r="Q81" s="321"/>
      <c r="R81" s="321"/>
      <c r="S81" s="783"/>
    </row>
    <row r="82" spans="1:41" ht="15" customHeight="1" x14ac:dyDescent="0.25">
      <c r="A82" s="321"/>
      <c r="B82" s="321"/>
      <c r="C82" s="321"/>
      <c r="D82" s="321"/>
      <c r="E82" s="321"/>
      <c r="F82" s="321"/>
      <c r="G82" s="321"/>
      <c r="H82" s="321"/>
      <c r="I82" s="321"/>
      <c r="J82" s="321"/>
      <c r="K82" s="321"/>
      <c r="L82" s="321"/>
      <c r="M82" s="321"/>
      <c r="N82" s="321"/>
      <c r="O82" s="321"/>
      <c r="P82" s="321"/>
      <c r="Q82" s="321"/>
      <c r="R82" s="321"/>
      <c r="S82" s="783"/>
    </row>
    <row r="83" spans="1:41" ht="15" customHeight="1" x14ac:dyDescent="0.25">
      <c r="A83" s="321"/>
      <c r="B83" s="321"/>
      <c r="C83" s="321"/>
      <c r="D83" s="321"/>
      <c r="E83" s="321"/>
      <c r="F83" s="321"/>
      <c r="G83" s="321"/>
      <c r="H83" s="321"/>
      <c r="I83" s="1061"/>
      <c r="J83" s="321"/>
      <c r="K83" s="321"/>
      <c r="L83" s="321"/>
      <c r="M83" s="321"/>
      <c r="N83" s="321"/>
      <c r="O83" s="321"/>
      <c r="P83" s="321"/>
      <c r="Q83" s="321"/>
      <c r="R83" s="321"/>
      <c r="S83" s="783"/>
    </row>
    <row r="84" spans="1:41" ht="21.75" customHeight="1" thickBot="1" x14ac:dyDescent="0.3">
      <c r="A84" s="321"/>
      <c r="B84" s="321"/>
      <c r="C84" s="321"/>
      <c r="D84" s="321"/>
      <c r="E84" s="321"/>
      <c r="F84" s="321"/>
      <c r="G84" s="321"/>
      <c r="H84" s="321"/>
      <c r="I84" s="321"/>
      <c r="J84" s="321"/>
      <c r="K84" s="321"/>
      <c r="L84" s="321"/>
      <c r="M84" s="321"/>
      <c r="N84" s="321"/>
      <c r="O84" s="321"/>
      <c r="P84" s="321"/>
      <c r="Q84" s="321"/>
      <c r="R84" s="321"/>
      <c r="S84" s="783"/>
    </row>
    <row r="85" spans="1:41" ht="16.5" customHeight="1" thickBot="1" x14ac:dyDescent="0.3">
      <c r="A85" s="1158" t="s">
        <v>472</v>
      </c>
      <c r="B85" s="1159"/>
      <c r="C85" s="1159"/>
      <c r="D85" s="1159"/>
      <c r="E85" s="1159"/>
      <c r="F85" s="1159"/>
      <c r="G85" s="1159"/>
      <c r="H85" s="1159"/>
      <c r="I85" s="1159"/>
      <c r="J85" s="1159"/>
      <c r="K85" s="1159"/>
      <c r="L85" s="1159"/>
      <c r="M85" s="1159"/>
      <c r="N85" s="1159"/>
      <c r="O85" s="1159"/>
      <c r="P85" s="1159"/>
      <c r="Q85" s="1159"/>
      <c r="R85" s="1159"/>
      <c r="S85" s="1160"/>
    </row>
    <row r="86" spans="1:41" ht="15.75" customHeight="1" thickBot="1" x14ac:dyDescent="0.3">
      <c r="A86" s="1153" t="s">
        <v>278</v>
      </c>
      <c r="B86" s="1154"/>
      <c r="C86" s="1154"/>
      <c r="D86" s="1154"/>
      <c r="E86" s="1154"/>
      <c r="F86" s="1154"/>
      <c r="G86" s="1154"/>
      <c r="H86" s="1154"/>
      <c r="I86" s="1154"/>
      <c r="J86" s="1154"/>
      <c r="K86" s="1154"/>
      <c r="L86" s="1154"/>
      <c r="M86" s="1154"/>
      <c r="N86" s="1154"/>
      <c r="O86" s="1154"/>
      <c r="P86" s="1154"/>
      <c r="Q86" s="1154"/>
      <c r="R86" s="1154"/>
      <c r="S86" s="1155"/>
      <c r="T86" s="15"/>
      <c r="U86" s="15"/>
      <c r="V86" s="15"/>
      <c r="W86" s="15"/>
      <c r="X86" s="15"/>
      <c r="Y86" s="15"/>
      <c r="Z86" s="15"/>
      <c r="AA86" s="15"/>
      <c r="AB86" s="15"/>
      <c r="AC86" s="15"/>
      <c r="AD86" s="15"/>
      <c r="AE86" s="15"/>
      <c r="AF86" s="15"/>
      <c r="AG86" s="15"/>
      <c r="AH86" s="15"/>
      <c r="AI86" s="15"/>
      <c r="AJ86" s="15"/>
      <c r="AK86" s="15"/>
      <c r="AL86" s="15"/>
      <c r="AM86" s="15"/>
      <c r="AN86" s="15"/>
      <c r="AO86" s="15"/>
    </row>
    <row r="87" spans="1:41" ht="71.25" customHeight="1" thickBot="1" x14ac:dyDescent="0.3">
      <c r="A87" s="82"/>
      <c r="B87" s="171" t="s">
        <v>102</v>
      </c>
      <c r="C87" s="800" t="s">
        <v>85</v>
      </c>
      <c r="D87" s="180" t="s">
        <v>86</v>
      </c>
      <c r="E87" s="180" t="s">
        <v>87</v>
      </c>
      <c r="F87" s="180" t="s">
        <v>88</v>
      </c>
      <c r="G87" s="180" t="s">
        <v>89</v>
      </c>
      <c r="H87" s="180" t="s">
        <v>90</v>
      </c>
      <c r="I87" s="180" t="s">
        <v>91</v>
      </c>
      <c r="J87" s="180" t="s">
        <v>92</v>
      </c>
      <c r="K87" s="180" t="s">
        <v>93</v>
      </c>
      <c r="L87" s="180" t="s">
        <v>94</v>
      </c>
      <c r="M87" s="180" t="s">
        <v>95</v>
      </c>
      <c r="N87" s="180" t="s">
        <v>96</v>
      </c>
      <c r="O87" s="180" t="s">
        <v>97</v>
      </c>
      <c r="P87" s="180" t="s">
        <v>98</v>
      </c>
      <c r="Q87" s="181" t="s">
        <v>99</v>
      </c>
      <c r="R87" s="171" t="s">
        <v>100</v>
      </c>
      <c r="S87" s="171" t="s">
        <v>486</v>
      </c>
      <c r="T87" s="16"/>
      <c r="U87" s="16"/>
      <c r="V87" s="16"/>
      <c r="W87" s="17"/>
      <c r="X87" s="15"/>
      <c r="Y87" s="16"/>
      <c r="Z87" s="16"/>
      <c r="AA87" s="16"/>
      <c r="AB87" s="16"/>
      <c r="AC87" s="16"/>
      <c r="AD87" s="16"/>
      <c r="AE87" s="16"/>
      <c r="AF87" s="16"/>
      <c r="AG87" s="16"/>
      <c r="AH87" s="16"/>
      <c r="AI87" s="16"/>
      <c r="AJ87" s="16"/>
      <c r="AK87" s="16"/>
      <c r="AL87" s="16"/>
      <c r="AM87" s="16"/>
      <c r="AN87" s="16"/>
      <c r="AO87" s="17"/>
    </row>
    <row r="88" spans="1:41" ht="15.75" customHeight="1" thickBot="1" x14ac:dyDescent="0.3">
      <c r="A88" s="1135" t="s">
        <v>81</v>
      </c>
      <c r="B88" s="1136"/>
      <c r="C88" s="1136"/>
      <c r="D88" s="1136"/>
      <c r="E88" s="1136"/>
      <c r="F88" s="1136"/>
      <c r="G88" s="1136"/>
      <c r="H88" s="1136"/>
      <c r="I88" s="1136"/>
      <c r="J88" s="1136"/>
      <c r="K88" s="1136"/>
      <c r="L88" s="1136"/>
      <c r="M88" s="1136"/>
      <c r="N88" s="1136"/>
      <c r="O88" s="1136"/>
      <c r="P88" s="1136"/>
      <c r="Q88" s="1136"/>
      <c r="R88" s="1136"/>
      <c r="S88" s="1137"/>
      <c r="T88" s="16"/>
      <c r="U88" s="16"/>
      <c r="V88" s="16"/>
      <c r="W88" s="17"/>
      <c r="X88" s="15"/>
      <c r="Y88" s="16"/>
      <c r="Z88" s="16"/>
      <c r="AA88" s="16"/>
      <c r="AB88" s="16"/>
      <c r="AC88" s="16"/>
      <c r="AD88" s="16"/>
      <c r="AE88" s="16"/>
      <c r="AF88" s="18"/>
      <c r="AG88" s="16"/>
      <c r="AH88" s="16"/>
      <c r="AI88" s="16"/>
      <c r="AJ88" s="16"/>
      <c r="AK88" s="16"/>
      <c r="AL88" s="16"/>
      <c r="AM88" s="16"/>
      <c r="AN88" s="18"/>
      <c r="AO88" s="17"/>
    </row>
    <row r="89" spans="1:41" ht="17.25" customHeight="1" x14ac:dyDescent="0.25">
      <c r="A89" s="1134" t="s">
        <v>49</v>
      </c>
      <c r="B89" s="84" t="s">
        <v>83</v>
      </c>
      <c r="C89" s="633">
        <v>4</v>
      </c>
      <c r="D89" s="422">
        <v>22</v>
      </c>
      <c r="E89" s="422">
        <v>24</v>
      </c>
      <c r="F89" s="422">
        <v>20</v>
      </c>
      <c r="G89" s="422">
        <v>6</v>
      </c>
      <c r="H89" s="422">
        <v>0</v>
      </c>
      <c r="I89" s="422">
        <v>8</v>
      </c>
      <c r="J89" s="422">
        <v>819</v>
      </c>
      <c r="K89" s="422">
        <v>100</v>
      </c>
      <c r="L89" s="422">
        <v>11</v>
      </c>
      <c r="M89" s="422">
        <v>186</v>
      </c>
      <c r="N89" s="422">
        <v>74</v>
      </c>
      <c r="O89" s="422">
        <v>4</v>
      </c>
      <c r="P89" s="422">
        <v>32</v>
      </c>
      <c r="Q89" s="634">
        <v>34</v>
      </c>
      <c r="R89" s="719">
        <f t="shared" ref="R89:R100" si="24">SUM(C89:Q89)</f>
        <v>1344</v>
      </c>
      <c r="S89" s="773">
        <f>R89/SUM(R89:R91)</f>
        <v>0.35480464625131997</v>
      </c>
      <c r="T89" s="16"/>
      <c r="U89" s="16"/>
      <c r="V89" s="16"/>
      <c r="W89" s="17"/>
      <c r="X89" s="15"/>
      <c r="Y89" s="16"/>
      <c r="Z89" s="16"/>
      <c r="AA89" s="16"/>
      <c r="AB89" s="16"/>
      <c r="AC89" s="16"/>
      <c r="AD89" s="16"/>
      <c r="AE89" s="16"/>
      <c r="AF89" s="18"/>
      <c r="AG89" s="16"/>
      <c r="AH89" s="16"/>
      <c r="AI89" s="16"/>
      <c r="AJ89" s="16"/>
      <c r="AK89" s="16"/>
      <c r="AL89" s="16"/>
      <c r="AM89" s="16"/>
      <c r="AN89" s="18"/>
      <c r="AO89" s="17"/>
    </row>
    <row r="90" spans="1:41" ht="17.25" customHeight="1" x14ac:dyDescent="0.25">
      <c r="A90" s="1131"/>
      <c r="B90" s="85" t="s">
        <v>84</v>
      </c>
      <c r="C90" s="635">
        <v>1</v>
      </c>
      <c r="D90" s="424">
        <v>2</v>
      </c>
      <c r="E90" s="424">
        <v>2</v>
      </c>
      <c r="F90" s="424">
        <v>3</v>
      </c>
      <c r="G90" s="424">
        <v>0</v>
      </c>
      <c r="H90" s="424">
        <v>0</v>
      </c>
      <c r="I90" s="424">
        <v>0</v>
      </c>
      <c r="J90" s="424">
        <v>59</v>
      </c>
      <c r="K90" s="424">
        <v>10</v>
      </c>
      <c r="L90" s="424">
        <v>1</v>
      </c>
      <c r="M90" s="424">
        <v>12</v>
      </c>
      <c r="N90" s="424">
        <v>9</v>
      </c>
      <c r="O90" s="424">
        <v>1</v>
      </c>
      <c r="P90" s="424">
        <v>3</v>
      </c>
      <c r="Q90" s="636">
        <v>2</v>
      </c>
      <c r="R90" s="720">
        <f t="shared" si="24"/>
        <v>105</v>
      </c>
      <c r="S90" s="774">
        <f>R90/SUM(R89:R91)</f>
        <v>2.7719112988384371E-2</v>
      </c>
      <c r="T90" s="16"/>
      <c r="U90" s="16"/>
      <c r="V90" s="16"/>
      <c r="W90" s="17"/>
      <c r="X90" s="15"/>
      <c r="Y90" s="16"/>
      <c r="Z90" s="16"/>
      <c r="AA90" s="16"/>
      <c r="AB90" s="16"/>
      <c r="AC90" s="16"/>
      <c r="AD90" s="16"/>
      <c r="AE90" s="16"/>
      <c r="AF90" s="18"/>
      <c r="AG90" s="16"/>
      <c r="AH90" s="16"/>
      <c r="AI90" s="16"/>
      <c r="AJ90" s="16"/>
      <c r="AK90" s="16"/>
      <c r="AL90" s="16"/>
      <c r="AM90" s="16"/>
      <c r="AN90" s="18"/>
      <c r="AO90" s="17"/>
    </row>
    <row r="91" spans="1:41" ht="17.25" customHeight="1" thickBot="1" x14ac:dyDescent="0.3">
      <c r="A91" s="1132"/>
      <c r="B91" s="86" t="s">
        <v>485</v>
      </c>
      <c r="C91" s="637">
        <v>3</v>
      </c>
      <c r="D91" s="427">
        <v>37</v>
      </c>
      <c r="E91" s="427">
        <v>30</v>
      </c>
      <c r="F91" s="427">
        <v>18</v>
      </c>
      <c r="G91" s="427">
        <v>17</v>
      </c>
      <c r="H91" s="427">
        <v>0</v>
      </c>
      <c r="I91" s="427">
        <v>3</v>
      </c>
      <c r="J91" s="427">
        <v>1459</v>
      </c>
      <c r="K91" s="427">
        <v>73</v>
      </c>
      <c r="L91" s="427">
        <v>41</v>
      </c>
      <c r="M91" s="427">
        <v>332</v>
      </c>
      <c r="N91" s="427">
        <v>168</v>
      </c>
      <c r="O91" s="427">
        <v>7</v>
      </c>
      <c r="P91" s="427">
        <v>72</v>
      </c>
      <c r="Q91" s="638">
        <v>79</v>
      </c>
      <c r="R91" s="722">
        <f t="shared" si="24"/>
        <v>2339</v>
      </c>
      <c r="S91" s="775">
        <f>R91/SUM(R89:R91)</f>
        <v>0.61747624076029572</v>
      </c>
      <c r="T91" s="16"/>
      <c r="U91" s="16"/>
      <c r="V91" s="16"/>
      <c r="W91" s="17"/>
      <c r="X91" s="15"/>
      <c r="Y91" s="16"/>
      <c r="Z91" s="16"/>
      <c r="AA91" s="16"/>
      <c r="AB91" s="16"/>
      <c r="AC91" s="16"/>
      <c r="AD91" s="16"/>
      <c r="AE91" s="16"/>
      <c r="AF91" s="16"/>
      <c r="AG91" s="16"/>
      <c r="AH91" s="16"/>
      <c r="AI91" s="16"/>
      <c r="AJ91" s="16"/>
      <c r="AK91" s="16"/>
      <c r="AL91" s="16"/>
      <c r="AM91" s="16"/>
      <c r="AN91" s="16"/>
      <c r="AO91" s="17"/>
    </row>
    <row r="92" spans="1:41" ht="17.25" customHeight="1" x14ac:dyDescent="0.25">
      <c r="A92" s="1134" t="s">
        <v>53</v>
      </c>
      <c r="B92" s="89" t="s">
        <v>83</v>
      </c>
      <c r="C92" s="639">
        <v>3</v>
      </c>
      <c r="D92" s="432">
        <v>42</v>
      </c>
      <c r="E92" s="432">
        <v>34</v>
      </c>
      <c r="F92" s="432">
        <v>17</v>
      </c>
      <c r="G92" s="432">
        <v>5</v>
      </c>
      <c r="H92" s="432">
        <v>0</v>
      </c>
      <c r="I92" s="432">
        <v>2</v>
      </c>
      <c r="J92" s="432">
        <v>1014</v>
      </c>
      <c r="K92" s="432">
        <v>79</v>
      </c>
      <c r="L92" s="432">
        <v>22</v>
      </c>
      <c r="M92" s="432">
        <v>559</v>
      </c>
      <c r="N92" s="432">
        <v>107</v>
      </c>
      <c r="O92" s="432">
        <v>5</v>
      </c>
      <c r="P92" s="432">
        <v>70</v>
      </c>
      <c r="Q92" s="640">
        <v>21</v>
      </c>
      <c r="R92" s="740">
        <f t="shared" si="24"/>
        <v>1980</v>
      </c>
      <c r="S92" s="770">
        <f>R92/SUM(R92:R94)</f>
        <v>0.20833333333333334</v>
      </c>
      <c r="T92" s="16"/>
      <c r="U92" s="16"/>
      <c r="V92" s="16"/>
      <c r="W92" s="17"/>
      <c r="X92" s="15"/>
      <c r="Y92" s="16"/>
      <c r="Z92" s="16"/>
      <c r="AA92" s="16"/>
      <c r="AB92" s="16"/>
      <c r="AC92" s="16"/>
      <c r="AD92" s="16"/>
      <c r="AE92" s="16"/>
      <c r="AF92" s="16"/>
      <c r="AG92" s="16"/>
      <c r="AH92" s="16"/>
      <c r="AI92" s="16"/>
      <c r="AJ92" s="16"/>
      <c r="AK92" s="16"/>
      <c r="AL92" s="16"/>
      <c r="AM92" s="16"/>
      <c r="AN92" s="16"/>
      <c r="AO92" s="17"/>
    </row>
    <row r="93" spans="1:41" ht="17.25" customHeight="1" x14ac:dyDescent="0.25">
      <c r="A93" s="1131"/>
      <c r="B93" s="87" t="s">
        <v>84</v>
      </c>
      <c r="C93" s="641">
        <v>0</v>
      </c>
      <c r="D93" s="435">
        <v>5</v>
      </c>
      <c r="E93" s="435">
        <v>5</v>
      </c>
      <c r="F93" s="435">
        <v>0</v>
      </c>
      <c r="G93" s="435">
        <v>0</v>
      </c>
      <c r="H93" s="435">
        <v>0</v>
      </c>
      <c r="I93" s="435">
        <v>1</v>
      </c>
      <c r="J93" s="435">
        <v>69</v>
      </c>
      <c r="K93" s="435">
        <v>8</v>
      </c>
      <c r="L93" s="435">
        <v>0</v>
      </c>
      <c r="M93" s="435">
        <v>22</v>
      </c>
      <c r="N93" s="435">
        <v>13</v>
      </c>
      <c r="O93" s="435">
        <v>1</v>
      </c>
      <c r="P93" s="435">
        <v>6</v>
      </c>
      <c r="Q93" s="642">
        <v>0</v>
      </c>
      <c r="R93" s="741">
        <f t="shared" si="24"/>
        <v>130</v>
      </c>
      <c r="S93" s="771">
        <f>R93/SUM(R92:R94)</f>
        <v>1.3678451178451179E-2</v>
      </c>
      <c r="T93" s="16"/>
      <c r="U93" s="16"/>
      <c r="V93" s="16"/>
      <c r="W93" s="17"/>
      <c r="X93" s="15"/>
      <c r="Y93" s="16"/>
      <c r="Z93" s="16"/>
      <c r="AA93" s="16"/>
      <c r="AB93" s="16"/>
      <c r="AC93" s="16"/>
      <c r="AD93" s="16"/>
      <c r="AE93" s="16"/>
      <c r="AF93" s="16"/>
      <c r="AG93" s="16"/>
      <c r="AH93" s="16"/>
      <c r="AI93" s="16"/>
      <c r="AJ93" s="16"/>
      <c r="AK93" s="16"/>
      <c r="AL93" s="16"/>
      <c r="AM93" s="16"/>
      <c r="AN93" s="16"/>
      <c r="AO93" s="17"/>
    </row>
    <row r="94" spans="1:41" ht="17.25" customHeight="1" thickBot="1" x14ac:dyDescent="0.3">
      <c r="A94" s="1132"/>
      <c r="B94" s="88" t="s">
        <v>485</v>
      </c>
      <c r="C94" s="643">
        <v>24</v>
      </c>
      <c r="D94" s="438">
        <v>144</v>
      </c>
      <c r="E94" s="438">
        <v>106</v>
      </c>
      <c r="F94" s="438">
        <v>66</v>
      </c>
      <c r="G94" s="438">
        <v>67</v>
      </c>
      <c r="H94" s="438">
        <v>0</v>
      </c>
      <c r="I94" s="438">
        <v>16</v>
      </c>
      <c r="J94" s="438">
        <v>4508</v>
      </c>
      <c r="K94" s="438">
        <v>237</v>
      </c>
      <c r="L94" s="438">
        <v>119</v>
      </c>
      <c r="M94" s="438">
        <v>1282</v>
      </c>
      <c r="N94" s="438">
        <v>398</v>
      </c>
      <c r="O94" s="438">
        <v>21</v>
      </c>
      <c r="P94" s="438">
        <v>254</v>
      </c>
      <c r="Q94" s="644">
        <v>152</v>
      </c>
      <c r="R94" s="742">
        <f t="shared" si="24"/>
        <v>7394</v>
      </c>
      <c r="S94" s="772">
        <f>R94/SUM(R92:R94)</f>
        <v>0.77798821548821551</v>
      </c>
      <c r="T94" s="16"/>
      <c r="U94" s="16"/>
      <c r="V94" s="16"/>
      <c r="W94" s="17"/>
      <c r="X94" s="15"/>
      <c r="Y94" s="16"/>
      <c r="Z94" s="16"/>
      <c r="AA94" s="16"/>
      <c r="AB94" s="16"/>
      <c r="AC94" s="16"/>
      <c r="AD94" s="16"/>
      <c r="AE94" s="16"/>
      <c r="AF94" s="16"/>
      <c r="AG94" s="16"/>
      <c r="AH94" s="16"/>
      <c r="AI94" s="16"/>
      <c r="AJ94" s="16"/>
      <c r="AK94" s="16"/>
      <c r="AL94" s="16"/>
      <c r="AM94" s="16"/>
      <c r="AN94" s="16"/>
      <c r="AO94" s="17"/>
    </row>
    <row r="95" spans="1:41" ht="17.25" customHeight="1" x14ac:dyDescent="0.25">
      <c r="A95" s="1134" t="s">
        <v>50</v>
      </c>
      <c r="B95" s="84" t="s">
        <v>83</v>
      </c>
      <c r="C95" s="633">
        <v>2</v>
      </c>
      <c r="D95" s="422">
        <v>15</v>
      </c>
      <c r="E95" s="422">
        <v>12</v>
      </c>
      <c r="F95" s="422">
        <v>10</v>
      </c>
      <c r="G95" s="422">
        <v>0</v>
      </c>
      <c r="H95" s="422">
        <v>0</v>
      </c>
      <c r="I95" s="422">
        <v>3</v>
      </c>
      <c r="J95" s="422">
        <v>364</v>
      </c>
      <c r="K95" s="422">
        <v>28</v>
      </c>
      <c r="L95" s="422">
        <v>6</v>
      </c>
      <c r="M95" s="422">
        <v>120</v>
      </c>
      <c r="N95" s="422">
        <v>34</v>
      </c>
      <c r="O95" s="422">
        <v>3</v>
      </c>
      <c r="P95" s="422">
        <v>20</v>
      </c>
      <c r="Q95" s="634">
        <v>10</v>
      </c>
      <c r="R95" s="719">
        <f t="shared" si="24"/>
        <v>627</v>
      </c>
      <c r="S95" s="773">
        <f>R95/SUM(R95:R97)</f>
        <v>6.4632512112153387E-2</v>
      </c>
      <c r="T95" s="16"/>
      <c r="U95" s="16"/>
      <c r="V95" s="16"/>
      <c r="W95" s="17"/>
      <c r="X95" s="15"/>
      <c r="Y95" s="16"/>
      <c r="Z95" s="16"/>
      <c r="AA95" s="16"/>
      <c r="AB95" s="16"/>
      <c r="AC95" s="16"/>
      <c r="AD95" s="16"/>
      <c r="AE95" s="16"/>
      <c r="AF95" s="16"/>
      <c r="AG95" s="16"/>
      <c r="AH95" s="16"/>
      <c r="AI95" s="16"/>
      <c r="AJ95" s="16"/>
      <c r="AK95" s="16"/>
      <c r="AL95" s="16"/>
      <c r="AM95" s="16"/>
      <c r="AN95" s="16"/>
      <c r="AO95" s="17"/>
    </row>
    <row r="96" spans="1:41" ht="17.25" customHeight="1" x14ac:dyDescent="0.25">
      <c r="A96" s="1131"/>
      <c r="B96" s="85" t="s">
        <v>84</v>
      </c>
      <c r="C96" s="635">
        <v>0</v>
      </c>
      <c r="D96" s="429">
        <v>2</v>
      </c>
      <c r="E96" s="429">
        <v>3</v>
      </c>
      <c r="F96" s="429">
        <v>0</v>
      </c>
      <c r="G96" s="429">
        <v>0</v>
      </c>
      <c r="H96" s="429">
        <v>0</v>
      </c>
      <c r="I96" s="429">
        <v>1</v>
      </c>
      <c r="J96" s="429">
        <v>27</v>
      </c>
      <c r="K96" s="429">
        <v>9</v>
      </c>
      <c r="L96" s="429">
        <v>2</v>
      </c>
      <c r="M96" s="429">
        <v>19</v>
      </c>
      <c r="N96" s="429">
        <v>7</v>
      </c>
      <c r="O96" s="429">
        <v>1</v>
      </c>
      <c r="P96" s="429">
        <v>6</v>
      </c>
      <c r="Q96" s="645">
        <v>1</v>
      </c>
      <c r="R96" s="720">
        <f t="shared" si="24"/>
        <v>78</v>
      </c>
      <c r="S96" s="774">
        <f>R96/SUM(R95:R97)</f>
        <v>8.0404082053396556E-3</v>
      </c>
      <c r="T96" s="16"/>
      <c r="U96" s="16"/>
      <c r="V96" s="16"/>
      <c r="W96" s="17"/>
      <c r="X96" s="15"/>
      <c r="Y96" s="16"/>
      <c r="Z96" s="16"/>
      <c r="AA96" s="16"/>
      <c r="AB96" s="16"/>
      <c r="AC96" s="16"/>
      <c r="AD96" s="16"/>
      <c r="AE96" s="16"/>
      <c r="AF96" s="16"/>
      <c r="AG96" s="16"/>
      <c r="AH96" s="16"/>
      <c r="AI96" s="16"/>
      <c r="AJ96" s="16"/>
      <c r="AK96" s="16"/>
      <c r="AL96" s="16"/>
      <c r="AM96" s="16"/>
      <c r="AN96" s="16"/>
      <c r="AO96" s="17"/>
    </row>
    <row r="97" spans="1:41" ht="17.25" customHeight="1" thickBot="1" x14ac:dyDescent="0.3">
      <c r="A97" s="1132"/>
      <c r="B97" s="86" t="s">
        <v>485</v>
      </c>
      <c r="C97" s="637">
        <v>33</v>
      </c>
      <c r="D97" s="427">
        <v>212</v>
      </c>
      <c r="E97" s="427">
        <v>142</v>
      </c>
      <c r="F97" s="427">
        <v>80</v>
      </c>
      <c r="G97" s="427">
        <v>59</v>
      </c>
      <c r="H97" s="427">
        <v>0</v>
      </c>
      <c r="I97" s="427">
        <v>16</v>
      </c>
      <c r="J97" s="427">
        <v>5410</v>
      </c>
      <c r="K97" s="427">
        <v>256</v>
      </c>
      <c r="L97" s="427">
        <v>139</v>
      </c>
      <c r="M97" s="427">
        <v>1665</v>
      </c>
      <c r="N97" s="427">
        <v>511</v>
      </c>
      <c r="O97" s="427">
        <v>27</v>
      </c>
      <c r="P97" s="427">
        <v>256</v>
      </c>
      <c r="Q97" s="638">
        <v>190</v>
      </c>
      <c r="R97" s="722">
        <f t="shared" si="24"/>
        <v>8996</v>
      </c>
      <c r="S97" s="775">
        <f>R97/SUM(R95:R97)</f>
        <v>0.92732707968250694</v>
      </c>
      <c r="T97" s="16"/>
      <c r="U97" s="16"/>
      <c r="V97" s="16"/>
      <c r="W97" s="17"/>
      <c r="X97" s="15"/>
      <c r="Y97" s="16"/>
      <c r="Z97" s="16"/>
      <c r="AA97" s="16"/>
      <c r="AB97" s="16"/>
      <c r="AC97" s="16"/>
      <c r="AD97" s="16"/>
      <c r="AE97" s="16"/>
      <c r="AF97" s="18"/>
      <c r="AG97" s="16"/>
      <c r="AH97" s="16"/>
      <c r="AI97" s="16"/>
      <c r="AJ97" s="16"/>
      <c r="AK97" s="16"/>
      <c r="AL97" s="16"/>
      <c r="AM97" s="16"/>
      <c r="AN97" s="18"/>
      <c r="AO97" s="17"/>
    </row>
    <row r="98" spans="1:41" ht="17.25" customHeight="1" x14ac:dyDescent="0.25">
      <c r="A98" s="1131" t="s">
        <v>54</v>
      </c>
      <c r="B98" s="246" t="s">
        <v>83</v>
      </c>
      <c r="C98" s="646">
        <v>0</v>
      </c>
      <c r="D98" s="441">
        <v>0</v>
      </c>
      <c r="E98" s="441">
        <v>2</v>
      </c>
      <c r="F98" s="441">
        <v>0</v>
      </c>
      <c r="G98" s="441">
        <v>0</v>
      </c>
      <c r="H98" s="441">
        <v>0</v>
      </c>
      <c r="I98" s="441">
        <v>0</v>
      </c>
      <c r="J98" s="441">
        <v>81</v>
      </c>
      <c r="K98" s="441">
        <v>0</v>
      </c>
      <c r="L98" s="441">
        <v>0</v>
      </c>
      <c r="M98" s="441">
        <v>9</v>
      </c>
      <c r="N98" s="441">
        <v>10</v>
      </c>
      <c r="O98" s="441">
        <v>0</v>
      </c>
      <c r="P98" s="441">
        <v>2</v>
      </c>
      <c r="Q98" s="647">
        <v>1</v>
      </c>
      <c r="R98" s="740">
        <f>SUM(C98:Q98)</f>
        <v>105</v>
      </c>
      <c r="S98" s="770">
        <f>R98/SUM(R98:R100)</f>
        <v>0.31531531531531531</v>
      </c>
      <c r="T98" s="16"/>
      <c r="U98" s="16"/>
      <c r="V98" s="16"/>
      <c r="W98" s="17"/>
      <c r="X98" s="15"/>
      <c r="Y98" s="16"/>
      <c r="Z98" s="16"/>
      <c r="AA98" s="16"/>
      <c r="AB98" s="16"/>
      <c r="AC98" s="16"/>
      <c r="AD98" s="16"/>
      <c r="AE98" s="16"/>
      <c r="AF98" s="18"/>
      <c r="AG98" s="16"/>
      <c r="AH98" s="16"/>
      <c r="AI98" s="16"/>
      <c r="AJ98" s="16"/>
      <c r="AK98" s="16"/>
      <c r="AL98" s="16"/>
      <c r="AM98" s="16"/>
      <c r="AN98" s="18"/>
      <c r="AO98" s="17"/>
    </row>
    <row r="99" spans="1:41" ht="17.25" customHeight="1" x14ac:dyDescent="0.25">
      <c r="A99" s="1131"/>
      <c r="B99" s="87" t="s">
        <v>84</v>
      </c>
      <c r="C99" s="641">
        <v>0</v>
      </c>
      <c r="D99" s="435">
        <v>1</v>
      </c>
      <c r="E99" s="435">
        <v>0</v>
      </c>
      <c r="F99" s="435">
        <v>0</v>
      </c>
      <c r="G99" s="435">
        <v>0</v>
      </c>
      <c r="H99" s="435">
        <v>0</v>
      </c>
      <c r="I99" s="435">
        <v>0</v>
      </c>
      <c r="J99" s="435">
        <v>5</v>
      </c>
      <c r="K99" s="435">
        <v>0</v>
      </c>
      <c r="L99" s="435">
        <v>0</v>
      </c>
      <c r="M99" s="435">
        <v>0</v>
      </c>
      <c r="N99" s="435">
        <v>6</v>
      </c>
      <c r="O99" s="435">
        <v>0</v>
      </c>
      <c r="P99" s="435">
        <v>0</v>
      </c>
      <c r="Q99" s="642">
        <v>0</v>
      </c>
      <c r="R99" s="741">
        <f t="shared" si="24"/>
        <v>12</v>
      </c>
      <c r="S99" s="771">
        <f>R99/SUM(R98:R100)</f>
        <v>3.6036036036036036E-2</v>
      </c>
      <c r="T99" s="16"/>
      <c r="U99" s="16"/>
      <c r="V99" s="16"/>
      <c r="W99" s="17"/>
      <c r="X99" s="15"/>
      <c r="Y99" s="16"/>
      <c r="Z99" s="16"/>
      <c r="AA99" s="16"/>
      <c r="AB99" s="16"/>
      <c r="AC99" s="16"/>
      <c r="AD99" s="16"/>
      <c r="AE99" s="16"/>
      <c r="AF99" s="18"/>
      <c r="AG99" s="16"/>
      <c r="AH99" s="16"/>
      <c r="AI99" s="16"/>
      <c r="AJ99" s="16"/>
      <c r="AK99" s="16"/>
      <c r="AL99" s="16"/>
      <c r="AM99" s="16"/>
      <c r="AN99" s="18"/>
      <c r="AO99" s="17"/>
    </row>
    <row r="100" spans="1:41" ht="17.25" customHeight="1" thickBot="1" x14ac:dyDescent="0.3">
      <c r="A100" s="1133"/>
      <c r="B100" s="168" t="s">
        <v>485</v>
      </c>
      <c r="C100" s="648">
        <v>1</v>
      </c>
      <c r="D100" s="444">
        <v>2</v>
      </c>
      <c r="E100" s="444">
        <v>3</v>
      </c>
      <c r="F100" s="444">
        <v>0</v>
      </c>
      <c r="G100" s="444">
        <v>0</v>
      </c>
      <c r="H100" s="444">
        <v>0</v>
      </c>
      <c r="I100" s="444">
        <v>1</v>
      </c>
      <c r="J100" s="444">
        <v>141</v>
      </c>
      <c r="K100" s="444">
        <v>1</v>
      </c>
      <c r="L100" s="444">
        <v>2</v>
      </c>
      <c r="M100" s="444">
        <v>36</v>
      </c>
      <c r="N100" s="444">
        <v>21</v>
      </c>
      <c r="O100" s="444">
        <v>0</v>
      </c>
      <c r="P100" s="444">
        <v>7</v>
      </c>
      <c r="Q100" s="649">
        <v>1</v>
      </c>
      <c r="R100" s="743">
        <f t="shared" si="24"/>
        <v>216</v>
      </c>
      <c r="S100" s="787">
        <f>R100/SUM(R98:R100)</f>
        <v>0.64864864864864868</v>
      </c>
      <c r="T100" s="16"/>
      <c r="U100" s="16"/>
      <c r="V100" s="16"/>
      <c r="W100" s="17"/>
      <c r="X100" s="15"/>
      <c r="Y100" s="17"/>
      <c r="Z100" s="17"/>
      <c r="AA100" s="17"/>
      <c r="AB100" s="17"/>
      <c r="AC100" s="17"/>
      <c r="AD100" s="17"/>
      <c r="AE100" s="17"/>
      <c r="AF100" s="17"/>
      <c r="AG100" s="17"/>
      <c r="AH100" s="17"/>
      <c r="AI100" s="17"/>
      <c r="AJ100" s="17"/>
      <c r="AK100" s="17"/>
      <c r="AL100" s="17"/>
      <c r="AM100" s="17"/>
      <c r="AN100" s="17"/>
      <c r="AO100" s="16"/>
    </row>
    <row r="101" spans="1:41" ht="17.25" customHeight="1" thickTop="1" x14ac:dyDescent="0.25">
      <c r="A101" s="1131" t="s">
        <v>31</v>
      </c>
      <c r="B101" s="167" t="s">
        <v>83</v>
      </c>
      <c r="C101" s="249">
        <f>SUM(C89,C92,C95,C98)</f>
        <v>9</v>
      </c>
      <c r="D101" s="249">
        <f t="shared" ref="D101:I101" si="25">SUM(D89,D92,D95,D98)</f>
        <v>79</v>
      </c>
      <c r="E101" s="249">
        <f t="shared" si="25"/>
        <v>72</v>
      </c>
      <c r="F101" s="249">
        <f t="shared" si="25"/>
        <v>47</v>
      </c>
      <c r="G101" s="249">
        <f t="shared" si="25"/>
        <v>11</v>
      </c>
      <c r="H101" s="249">
        <f t="shared" si="25"/>
        <v>0</v>
      </c>
      <c r="I101" s="249">
        <f t="shared" si="25"/>
        <v>13</v>
      </c>
      <c r="J101" s="249">
        <f>SUM(J89,J92,J95,J98)</f>
        <v>2278</v>
      </c>
      <c r="K101" s="249">
        <f t="shared" ref="K101:Q101" si="26">SUM(K89,K92,K95,K98)</f>
        <v>207</v>
      </c>
      <c r="L101" s="249">
        <f t="shared" si="26"/>
        <v>39</v>
      </c>
      <c r="M101" s="249">
        <f t="shared" si="26"/>
        <v>874</v>
      </c>
      <c r="N101" s="249">
        <f t="shared" si="26"/>
        <v>225</v>
      </c>
      <c r="O101" s="249">
        <f t="shared" si="26"/>
        <v>12</v>
      </c>
      <c r="P101" s="249">
        <f t="shared" si="26"/>
        <v>124</v>
      </c>
      <c r="Q101" s="250">
        <f t="shared" si="26"/>
        <v>66</v>
      </c>
      <c r="R101" s="723">
        <f>SUM(C101:Q101)</f>
        <v>4056</v>
      </c>
      <c r="S101" s="869">
        <f>R101/SUM(R101:R103)</f>
        <v>0.17388322044070995</v>
      </c>
      <c r="T101" s="16"/>
      <c r="U101" s="16"/>
      <c r="V101" s="16"/>
      <c r="W101" s="17"/>
      <c r="X101" s="15"/>
      <c r="Y101" s="17"/>
      <c r="Z101" s="17"/>
      <c r="AA101" s="17"/>
      <c r="AB101" s="17"/>
      <c r="AC101" s="17"/>
      <c r="AD101" s="17"/>
      <c r="AE101" s="17"/>
      <c r="AF101" s="17"/>
      <c r="AG101" s="17"/>
      <c r="AH101" s="17"/>
      <c r="AI101" s="17"/>
      <c r="AJ101" s="17"/>
      <c r="AK101" s="17"/>
      <c r="AL101" s="17"/>
      <c r="AM101" s="17"/>
      <c r="AN101" s="17"/>
      <c r="AO101" s="16"/>
    </row>
    <row r="102" spans="1:41" ht="17.25" customHeight="1" x14ac:dyDescent="0.25">
      <c r="A102" s="1131"/>
      <c r="B102" s="85" t="s">
        <v>84</v>
      </c>
      <c r="C102" s="252">
        <f>SUM(C90,C93,C96,C99)</f>
        <v>1</v>
      </c>
      <c r="D102" s="252">
        <f t="shared" ref="D102:Q102" si="27">SUM(D90,D93,D96,D99)</f>
        <v>10</v>
      </c>
      <c r="E102" s="252">
        <f t="shared" si="27"/>
        <v>10</v>
      </c>
      <c r="F102" s="252">
        <f t="shared" si="27"/>
        <v>3</v>
      </c>
      <c r="G102" s="252">
        <f t="shared" si="27"/>
        <v>0</v>
      </c>
      <c r="H102" s="252">
        <f t="shared" si="27"/>
        <v>0</v>
      </c>
      <c r="I102" s="252">
        <f t="shared" si="27"/>
        <v>2</v>
      </c>
      <c r="J102" s="252">
        <f t="shared" si="27"/>
        <v>160</v>
      </c>
      <c r="K102" s="252">
        <f t="shared" si="27"/>
        <v>27</v>
      </c>
      <c r="L102" s="252">
        <f t="shared" si="27"/>
        <v>3</v>
      </c>
      <c r="M102" s="252">
        <f t="shared" si="27"/>
        <v>53</v>
      </c>
      <c r="N102" s="252">
        <f t="shared" si="27"/>
        <v>35</v>
      </c>
      <c r="O102" s="252">
        <f t="shared" si="27"/>
        <v>3</v>
      </c>
      <c r="P102" s="252">
        <f t="shared" si="27"/>
        <v>15</v>
      </c>
      <c r="Q102" s="253">
        <f t="shared" si="27"/>
        <v>3</v>
      </c>
      <c r="R102" s="720">
        <f>SUM(C102:Q102)</f>
        <v>325</v>
      </c>
      <c r="S102" s="776">
        <f>R102/SUM(R101:R103)</f>
        <v>1.3932950355826116E-2</v>
      </c>
      <c r="T102" s="16"/>
      <c r="U102" s="16"/>
      <c r="V102" s="16"/>
      <c r="W102" s="17"/>
      <c r="X102" s="15"/>
      <c r="Y102" s="17"/>
      <c r="Z102" s="17"/>
      <c r="AA102" s="17"/>
      <c r="AB102" s="17"/>
      <c r="AC102" s="17"/>
      <c r="AD102" s="17"/>
      <c r="AE102" s="17"/>
      <c r="AF102" s="17"/>
      <c r="AG102" s="17"/>
      <c r="AH102" s="17"/>
      <c r="AI102" s="17"/>
      <c r="AJ102" s="17"/>
      <c r="AK102" s="17"/>
      <c r="AL102" s="17"/>
      <c r="AM102" s="17"/>
      <c r="AN102" s="17"/>
      <c r="AO102" s="16"/>
    </row>
    <row r="103" spans="1:41" ht="17.25" customHeight="1" thickBot="1" x14ac:dyDescent="0.3">
      <c r="A103" s="1131"/>
      <c r="B103" s="133" t="s">
        <v>485</v>
      </c>
      <c r="C103" s="315">
        <f>SUM(C91,C94,C97,C100)</f>
        <v>61</v>
      </c>
      <c r="D103" s="315">
        <f t="shared" ref="D103:Q103" si="28">SUM(D91,D94,D97,D100)</f>
        <v>395</v>
      </c>
      <c r="E103" s="315">
        <f t="shared" si="28"/>
        <v>281</v>
      </c>
      <c r="F103" s="315">
        <f t="shared" si="28"/>
        <v>164</v>
      </c>
      <c r="G103" s="315">
        <f t="shared" si="28"/>
        <v>143</v>
      </c>
      <c r="H103" s="315">
        <f t="shared" si="28"/>
        <v>0</v>
      </c>
      <c r="I103" s="315">
        <f t="shared" si="28"/>
        <v>36</v>
      </c>
      <c r="J103" s="315">
        <f t="shared" si="28"/>
        <v>11518</v>
      </c>
      <c r="K103" s="315">
        <f t="shared" si="28"/>
        <v>567</v>
      </c>
      <c r="L103" s="315">
        <f t="shared" si="28"/>
        <v>301</v>
      </c>
      <c r="M103" s="315">
        <f t="shared" si="28"/>
        <v>3315</v>
      </c>
      <c r="N103" s="315">
        <f t="shared" si="28"/>
        <v>1098</v>
      </c>
      <c r="O103" s="315">
        <f t="shared" si="28"/>
        <v>55</v>
      </c>
      <c r="P103" s="315">
        <f t="shared" si="28"/>
        <v>589</v>
      </c>
      <c r="Q103" s="721">
        <f t="shared" si="28"/>
        <v>422</v>
      </c>
      <c r="R103" s="722">
        <f>SUM(C103:Q103)</f>
        <v>18945</v>
      </c>
      <c r="S103" s="775">
        <f>R103/SUM(R101:R103)</f>
        <v>0.81218382920346399</v>
      </c>
      <c r="T103" s="16"/>
      <c r="U103" s="16"/>
      <c r="V103" s="16"/>
      <c r="W103" s="17"/>
      <c r="X103" s="15"/>
      <c r="Y103" s="15"/>
      <c r="Z103" s="15"/>
      <c r="AA103" s="15"/>
      <c r="AB103" s="15"/>
      <c r="AC103" s="15"/>
      <c r="AD103" s="15"/>
      <c r="AE103" s="15"/>
      <c r="AF103" s="15"/>
      <c r="AG103" s="15"/>
      <c r="AH103" s="15"/>
      <c r="AI103" s="15"/>
      <c r="AJ103" s="15"/>
      <c r="AK103" s="15"/>
      <c r="AL103" s="15"/>
      <c r="AM103" s="15"/>
      <c r="AN103" s="15"/>
      <c r="AO103" s="15"/>
    </row>
    <row r="104" spans="1:41" s="700" customFormat="1" ht="17.25" hidden="1" customHeight="1" x14ac:dyDescent="0.3">
      <c r="A104" s="1144" t="s">
        <v>48</v>
      </c>
      <c r="B104" s="699" t="s">
        <v>83</v>
      </c>
      <c r="C104" s="739">
        <f>C101/SUM(C101:C103)</f>
        <v>0.12676056338028169</v>
      </c>
      <c r="D104" s="745">
        <f>D101/SUM(D101:D103)</f>
        <v>0.16322314049586778</v>
      </c>
      <c r="E104" s="745">
        <f>E101/SUM(E101:E103)</f>
        <v>0.19834710743801653</v>
      </c>
      <c r="F104" s="745">
        <f>F101/SUM(F101:F103)</f>
        <v>0.21962616822429906</v>
      </c>
      <c r="G104" s="745">
        <f>G101/SUM(G101:G103)</f>
        <v>7.1428571428571425E-2</v>
      </c>
      <c r="H104" s="745">
        <v>0</v>
      </c>
      <c r="I104" s="745">
        <f t="shared" ref="I104:R104" si="29">I101/SUM(I101:I103)</f>
        <v>0.25490196078431371</v>
      </c>
      <c r="J104" s="745">
        <f t="shared" si="29"/>
        <v>0.16322728575523074</v>
      </c>
      <c r="K104" s="745">
        <f t="shared" si="29"/>
        <v>0.25842696629213485</v>
      </c>
      <c r="L104" s="745">
        <f t="shared" si="29"/>
        <v>0.11370262390670553</v>
      </c>
      <c r="M104" s="745">
        <f t="shared" si="29"/>
        <v>0.20603488920320603</v>
      </c>
      <c r="N104" s="745">
        <f t="shared" si="29"/>
        <v>0.16568483063328424</v>
      </c>
      <c r="O104" s="745">
        <f t="shared" si="29"/>
        <v>0.17142857142857143</v>
      </c>
      <c r="P104" s="745">
        <f t="shared" si="29"/>
        <v>0.17032967032967034</v>
      </c>
      <c r="Q104" s="750">
        <f t="shared" si="29"/>
        <v>0.13441955193482688</v>
      </c>
      <c r="R104" s="744">
        <f t="shared" si="29"/>
        <v>0.17388322044070995</v>
      </c>
      <c r="S104" s="1141"/>
      <c r="T104" s="704"/>
      <c r="U104" s="704"/>
      <c r="V104" s="704"/>
      <c r="W104" s="705"/>
      <c r="X104" s="701"/>
      <c r="Y104" s="701"/>
      <c r="Z104" s="701"/>
      <c r="AA104" s="701"/>
      <c r="AB104" s="701"/>
      <c r="AC104" s="701"/>
      <c r="AD104" s="701"/>
      <c r="AE104" s="701"/>
      <c r="AF104" s="701"/>
      <c r="AG104" s="701"/>
      <c r="AH104" s="701"/>
      <c r="AI104" s="701"/>
      <c r="AJ104" s="701"/>
      <c r="AK104" s="701"/>
      <c r="AL104" s="701"/>
      <c r="AM104" s="701"/>
      <c r="AN104" s="701"/>
      <c r="AO104" s="701"/>
    </row>
    <row r="105" spans="1:41" s="700" customFormat="1" ht="17.25" hidden="1" customHeight="1" x14ac:dyDescent="0.3">
      <c r="A105" s="1145"/>
      <c r="B105" s="702" t="s">
        <v>84</v>
      </c>
      <c r="C105" s="746">
        <f>C102/SUM(C101:C103)</f>
        <v>1.4084507042253521E-2</v>
      </c>
      <c r="D105" s="747">
        <f>D102/SUM(D101:D103)</f>
        <v>2.0661157024793389E-2</v>
      </c>
      <c r="E105" s="747">
        <f>E102/SUM(E101:E103)</f>
        <v>2.7548209366391185E-2</v>
      </c>
      <c r="F105" s="747">
        <f>F102/SUM(F101:F103)</f>
        <v>1.4018691588785047E-2</v>
      </c>
      <c r="G105" s="747">
        <f>G102/SUM(G101:G103)</f>
        <v>0</v>
      </c>
      <c r="H105" s="747">
        <v>0</v>
      </c>
      <c r="I105" s="747">
        <f t="shared" ref="I105:R105" si="30">I102/SUM(I101:I103)</f>
        <v>3.9215686274509803E-2</v>
      </c>
      <c r="J105" s="747">
        <f t="shared" si="30"/>
        <v>1.1464603038119804E-2</v>
      </c>
      <c r="K105" s="747">
        <f t="shared" si="30"/>
        <v>3.3707865168539325E-2</v>
      </c>
      <c r="L105" s="747">
        <f t="shared" si="30"/>
        <v>8.7463556851311956E-3</v>
      </c>
      <c r="M105" s="747">
        <f t="shared" si="30"/>
        <v>1.2494106553512494E-2</v>
      </c>
      <c r="N105" s="747">
        <f t="shared" si="30"/>
        <v>2.5773195876288658E-2</v>
      </c>
      <c r="O105" s="747">
        <f t="shared" si="30"/>
        <v>4.2857142857142858E-2</v>
      </c>
      <c r="P105" s="747">
        <f t="shared" si="30"/>
        <v>2.0604395604395604E-2</v>
      </c>
      <c r="Q105" s="751">
        <f t="shared" si="30"/>
        <v>6.1099796334012219E-3</v>
      </c>
      <c r="R105" s="753">
        <f t="shared" si="30"/>
        <v>1.3932950355826116E-2</v>
      </c>
      <c r="S105" s="1142"/>
      <c r="T105" s="704"/>
      <c r="U105" s="704"/>
      <c r="V105" s="704"/>
      <c r="W105" s="705"/>
      <c r="X105" s="701"/>
      <c r="Y105" s="701"/>
      <c r="Z105" s="701"/>
      <c r="AA105" s="701"/>
      <c r="AB105" s="701"/>
      <c r="AC105" s="701"/>
      <c r="AD105" s="701"/>
      <c r="AE105" s="701"/>
      <c r="AF105" s="701"/>
      <c r="AG105" s="701"/>
      <c r="AH105" s="701"/>
      <c r="AI105" s="701"/>
      <c r="AJ105" s="701"/>
      <c r="AK105" s="701"/>
      <c r="AL105" s="701"/>
      <c r="AM105" s="701"/>
      <c r="AN105" s="701"/>
      <c r="AO105" s="701"/>
    </row>
    <row r="106" spans="1:41" s="700" customFormat="1" ht="17.25" hidden="1" customHeight="1" thickBot="1" x14ac:dyDescent="0.3">
      <c r="A106" s="1146"/>
      <c r="B106" s="703" t="s">
        <v>485</v>
      </c>
      <c r="C106" s="748">
        <f>C103/SUM(C101:C103)</f>
        <v>0.85915492957746475</v>
      </c>
      <c r="D106" s="749">
        <f>D103/SUM(D101:D103)</f>
        <v>0.81611570247933884</v>
      </c>
      <c r="E106" s="749">
        <f>E103/SUM(E101:E103)</f>
        <v>0.77410468319559234</v>
      </c>
      <c r="F106" s="749">
        <f>F103/SUM(F101:F103)</f>
        <v>0.76635514018691586</v>
      </c>
      <c r="G106" s="749">
        <f>G103/SUM(G101:G103)</f>
        <v>0.9285714285714286</v>
      </c>
      <c r="H106" s="749">
        <v>0</v>
      </c>
      <c r="I106" s="749">
        <f t="shared" ref="I106:R106" si="31">I103/SUM(I101:I103)</f>
        <v>0.70588235294117652</v>
      </c>
      <c r="J106" s="749">
        <f t="shared" si="31"/>
        <v>0.82530811120664949</v>
      </c>
      <c r="K106" s="749">
        <f t="shared" si="31"/>
        <v>0.7078651685393258</v>
      </c>
      <c r="L106" s="749">
        <f t="shared" si="31"/>
        <v>0.87755102040816324</v>
      </c>
      <c r="M106" s="749">
        <f t="shared" si="31"/>
        <v>0.78147100424328142</v>
      </c>
      <c r="N106" s="749">
        <f t="shared" si="31"/>
        <v>0.80854197349042711</v>
      </c>
      <c r="O106" s="749">
        <f t="shared" si="31"/>
        <v>0.7857142857142857</v>
      </c>
      <c r="P106" s="749">
        <f t="shared" si="31"/>
        <v>0.80906593406593408</v>
      </c>
      <c r="Q106" s="752">
        <f t="shared" si="31"/>
        <v>0.85947046843177188</v>
      </c>
      <c r="R106" s="754">
        <f t="shared" si="31"/>
        <v>0.81218382920346399</v>
      </c>
      <c r="S106" s="1143"/>
      <c r="T106" s="704"/>
      <c r="U106" s="704"/>
      <c r="V106" s="706"/>
      <c r="W106" s="705"/>
      <c r="X106" s="701"/>
      <c r="Y106" s="701"/>
      <c r="Z106" s="701"/>
      <c r="AA106" s="701"/>
      <c r="AB106" s="701"/>
      <c r="AC106" s="701"/>
      <c r="AD106" s="701"/>
      <c r="AE106" s="701"/>
      <c r="AF106" s="701"/>
      <c r="AG106" s="701"/>
      <c r="AH106" s="701"/>
      <c r="AI106" s="701"/>
      <c r="AJ106" s="701"/>
      <c r="AK106" s="701"/>
      <c r="AL106" s="701"/>
      <c r="AM106" s="701"/>
      <c r="AN106" s="701"/>
      <c r="AO106" s="701"/>
    </row>
    <row r="107" spans="1:41" ht="17.25" customHeight="1" thickBot="1" x14ac:dyDescent="0.3">
      <c r="A107" s="1138" t="s">
        <v>377</v>
      </c>
      <c r="B107" s="1139"/>
      <c r="C107" s="1136"/>
      <c r="D107" s="1136"/>
      <c r="E107" s="1136"/>
      <c r="F107" s="1136"/>
      <c r="G107" s="1136"/>
      <c r="H107" s="1136"/>
      <c r="I107" s="1136"/>
      <c r="J107" s="1136"/>
      <c r="K107" s="1136"/>
      <c r="L107" s="1136"/>
      <c r="M107" s="1136"/>
      <c r="N107" s="1136"/>
      <c r="O107" s="1136"/>
      <c r="P107" s="1136"/>
      <c r="Q107" s="1136"/>
      <c r="R107" s="1139"/>
      <c r="S107" s="1140"/>
      <c r="T107" s="16"/>
      <c r="U107" s="16"/>
      <c r="V107" s="16"/>
      <c r="W107" s="17"/>
      <c r="X107" s="15"/>
      <c r="Y107" s="15"/>
      <c r="Z107" s="15"/>
      <c r="AA107" s="15"/>
      <c r="AB107" s="15"/>
      <c r="AC107" s="15"/>
      <c r="AD107" s="15"/>
      <c r="AE107" s="15"/>
      <c r="AF107" s="15"/>
      <c r="AG107" s="15"/>
      <c r="AH107" s="15"/>
      <c r="AI107" s="15"/>
      <c r="AJ107" s="15"/>
      <c r="AK107" s="15"/>
      <c r="AL107" s="15"/>
      <c r="AM107" s="15"/>
      <c r="AN107" s="15"/>
      <c r="AO107" s="15"/>
    </row>
    <row r="108" spans="1:41" ht="17.25" customHeight="1" x14ac:dyDescent="0.25">
      <c r="A108" s="1134" t="s">
        <v>80</v>
      </c>
      <c r="B108" s="84" t="s">
        <v>83</v>
      </c>
      <c r="C108" s="421">
        <v>0</v>
      </c>
      <c r="D108" s="422">
        <v>1</v>
      </c>
      <c r="E108" s="422">
        <v>1</v>
      </c>
      <c r="F108" s="422">
        <v>0</v>
      </c>
      <c r="G108" s="422">
        <v>0</v>
      </c>
      <c r="H108" s="422">
        <v>0</v>
      </c>
      <c r="I108" s="422">
        <v>0</v>
      </c>
      <c r="J108" s="422">
        <v>5</v>
      </c>
      <c r="K108" s="422">
        <v>0</v>
      </c>
      <c r="L108" s="422">
        <v>0</v>
      </c>
      <c r="M108" s="422">
        <v>0</v>
      </c>
      <c r="N108" s="422">
        <v>0</v>
      </c>
      <c r="O108" s="422">
        <v>0</v>
      </c>
      <c r="P108" s="422">
        <v>0</v>
      </c>
      <c r="Q108" s="423">
        <v>0</v>
      </c>
      <c r="R108" s="755">
        <f t="shared" ref="R108:R122" si="32">SUM(C108:Q108)</f>
        <v>7</v>
      </c>
      <c r="S108" s="773">
        <f>R108/SUM(R108:R110)</f>
        <v>5.9322033898305086E-2</v>
      </c>
      <c r="T108" s="16"/>
      <c r="U108" s="16"/>
      <c r="V108" s="16"/>
      <c r="W108" s="17"/>
      <c r="X108" s="15"/>
      <c r="Y108" s="15"/>
      <c r="Z108" s="15"/>
      <c r="AA108" s="15"/>
      <c r="AB108" s="15"/>
      <c r="AC108" s="15"/>
      <c r="AD108" s="15"/>
      <c r="AE108" s="15"/>
      <c r="AF108" s="15"/>
      <c r="AG108" s="15"/>
      <c r="AH108" s="15"/>
      <c r="AI108" s="15"/>
      <c r="AJ108" s="15"/>
      <c r="AK108" s="15"/>
      <c r="AL108" s="15"/>
      <c r="AM108" s="15"/>
      <c r="AN108" s="15"/>
      <c r="AO108" s="15"/>
    </row>
    <row r="109" spans="1:41" ht="17.25" customHeight="1" x14ac:dyDescent="0.25">
      <c r="A109" s="1131"/>
      <c r="B109" s="85" t="s">
        <v>84</v>
      </c>
      <c r="C109" s="424">
        <v>0</v>
      </c>
      <c r="D109" s="424">
        <v>0</v>
      </c>
      <c r="E109" s="424">
        <v>0</v>
      </c>
      <c r="F109" s="424">
        <v>0</v>
      </c>
      <c r="G109" s="424">
        <v>0</v>
      </c>
      <c r="H109" s="424">
        <v>0</v>
      </c>
      <c r="I109" s="424">
        <v>0</v>
      </c>
      <c r="J109" s="424">
        <v>0</v>
      </c>
      <c r="K109" s="424">
        <v>0</v>
      </c>
      <c r="L109" s="424">
        <v>0</v>
      </c>
      <c r="M109" s="424">
        <v>0</v>
      </c>
      <c r="N109" s="424">
        <v>0</v>
      </c>
      <c r="O109" s="424">
        <v>0</v>
      </c>
      <c r="P109" s="424">
        <v>0</v>
      </c>
      <c r="Q109" s="425">
        <v>0</v>
      </c>
      <c r="R109" s="756">
        <f t="shared" si="32"/>
        <v>0</v>
      </c>
      <c r="S109" s="774">
        <f>R109/SUM(R108:R110)</f>
        <v>0</v>
      </c>
      <c r="T109" s="16"/>
      <c r="U109" s="16"/>
      <c r="V109" s="16"/>
      <c r="W109" s="17"/>
      <c r="X109" s="15"/>
      <c r="Y109" s="15"/>
      <c r="Z109" s="15"/>
      <c r="AA109" s="15"/>
      <c r="AB109" s="15"/>
      <c r="AC109" s="15"/>
      <c r="AD109" s="15"/>
      <c r="AE109" s="15"/>
      <c r="AF109" s="15"/>
      <c r="AG109" s="15"/>
      <c r="AH109" s="15"/>
      <c r="AI109" s="15"/>
      <c r="AJ109" s="15"/>
      <c r="AK109" s="15"/>
      <c r="AL109" s="15"/>
      <c r="AM109" s="15"/>
      <c r="AN109" s="15"/>
      <c r="AO109" s="15"/>
    </row>
    <row r="110" spans="1:41" ht="17.25" customHeight="1" thickBot="1" x14ac:dyDescent="0.3">
      <c r="A110" s="1132"/>
      <c r="B110" s="86" t="s">
        <v>485</v>
      </c>
      <c r="C110" s="426">
        <v>1</v>
      </c>
      <c r="D110" s="427">
        <v>3</v>
      </c>
      <c r="E110" s="427">
        <v>3</v>
      </c>
      <c r="F110" s="427">
        <v>2</v>
      </c>
      <c r="G110" s="427">
        <v>0</v>
      </c>
      <c r="H110" s="427">
        <v>0</v>
      </c>
      <c r="I110" s="427">
        <v>0</v>
      </c>
      <c r="J110" s="427">
        <v>60</v>
      </c>
      <c r="K110" s="427">
        <v>2</v>
      </c>
      <c r="L110" s="427">
        <v>4</v>
      </c>
      <c r="M110" s="427">
        <v>25</v>
      </c>
      <c r="N110" s="427">
        <v>9</v>
      </c>
      <c r="O110" s="427">
        <v>0</v>
      </c>
      <c r="P110" s="427">
        <v>2</v>
      </c>
      <c r="Q110" s="428">
        <v>0</v>
      </c>
      <c r="R110" s="757">
        <f t="shared" si="32"/>
        <v>111</v>
      </c>
      <c r="S110" s="775">
        <f>R110/SUM(R108:R110)</f>
        <v>0.94067796610169496</v>
      </c>
      <c r="T110" s="16"/>
      <c r="U110" s="16"/>
      <c r="V110" s="16"/>
      <c r="W110" s="17"/>
      <c r="X110" s="15"/>
      <c r="Y110" s="15"/>
      <c r="Z110" s="15"/>
      <c r="AA110" s="15"/>
      <c r="AB110" s="15"/>
      <c r="AC110" s="15"/>
      <c r="AD110" s="15"/>
      <c r="AE110" s="15"/>
      <c r="AF110" s="15"/>
      <c r="AG110" s="15"/>
      <c r="AH110" s="15"/>
      <c r="AI110" s="15"/>
      <c r="AJ110" s="15"/>
      <c r="AK110" s="15"/>
      <c r="AL110" s="15"/>
      <c r="AM110" s="15"/>
      <c r="AN110" s="15"/>
      <c r="AO110" s="15"/>
    </row>
    <row r="111" spans="1:41" ht="17.25" customHeight="1" x14ac:dyDescent="0.25">
      <c r="A111" s="1134" t="s">
        <v>51</v>
      </c>
      <c r="B111" s="89" t="s">
        <v>83</v>
      </c>
      <c r="C111" s="431">
        <v>8</v>
      </c>
      <c r="D111" s="432">
        <v>64</v>
      </c>
      <c r="E111" s="432">
        <v>60</v>
      </c>
      <c r="F111" s="432">
        <v>43</v>
      </c>
      <c r="G111" s="432">
        <v>10</v>
      </c>
      <c r="H111" s="432">
        <v>0</v>
      </c>
      <c r="I111" s="432">
        <v>11</v>
      </c>
      <c r="J111" s="432">
        <v>1862</v>
      </c>
      <c r="K111" s="432">
        <v>185</v>
      </c>
      <c r="L111" s="432">
        <v>33</v>
      </c>
      <c r="M111" s="432">
        <v>747</v>
      </c>
      <c r="N111" s="432">
        <v>182</v>
      </c>
      <c r="O111" s="432">
        <v>9</v>
      </c>
      <c r="P111" s="432">
        <v>101</v>
      </c>
      <c r="Q111" s="433">
        <v>51</v>
      </c>
      <c r="R111" s="758">
        <f t="shared" si="32"/>
        <v>3366</v>
      </c>
      <c r="S111" s="770">
        <f>R111/SUM(R111:R113)</f>
        <v>0.20372836218375498</v>
      </c>
      <c r="T111" s="16"/>
      <c r="U111" s="16"/>
      <c r="V111" s="16"/>
      <c r="W111" s="17"/>
      <c r="X111" s="15"/>
      <c r="Y111" s="15"/>
      <c r="Z111" s="15"/>
      <c r="AA111" s="15"/>
      <c r="AB111" s="15"/>
      <c r="AC111" s="15"/>
      <c r="AD111" s="15"/>
      <c r="AE111" s="15"/>
      <c r="AF111" s="15"/>
      <c r="AG111" s="15"/>
      <c r="AH111" s="15"/>
      <c r="AI111" s="15"/>
      <c r="AJ111" s="15"/>
      <c r="AK111" s="15"/>
      <c r="AL111" s="15"/>
      <c r="AM111" s="15"/>
      <c r="AN111" s="15"/>
      <c r="AO111" s="15"/>
    </row>
    <row r="112" spans="1:41" ht="17.25" customHeight="1" x14ac:dyDescent="0.25">
      <c r="A112" s="1131"/>
      <c r="B112" s="87" t="s">
        <v>84</v>
      </c>
      <c r="C112" s="434">
        <v>0</v>
      </c>
      <c r="D112" s="435">
        <v>9</v>
      </c>
      <c r="E112" s="435">
        <v>7</v>
      </c>
      <c r="F112" s="435">
        <v>3</v>
      </c>
      <c r="G112" s="435">
        <v>0</v>
      </c>
      <c r="H112" s="435">
        <v>0</v>
      </c>
      <c r="I112" s="435">
        <v>2</v>
      </c>
      <c r="J112" s="435">
        <v>114</v>
      </c>
      <c r="K112" s="435">
        <v>24</v>
      </c>
      <c r="L112" s="435">
        <v>3</v>
      </c>
      <c r="M112" s="435">
        <v>40</v>
      </c>
      <c r="N112" s="435">
        <v>28</v>
      </c>
      <c r="O112" s="435">
        <v>3</v>
      </c>
      <c r="P112" s="435">
        <v>11</v>
      </c>
      <c r="Q112" s="436">
        <v>3</v>
      </c>
      <c r="R112" s="759">
        <f t="shared" si="32"/>
        <v>247</v>
      </c>
      <c r="S112" s="771">
        <f>R112/SUM(R111:R113)</f>
        <v>1.4949763951095509E-2</v>
      </c>
      <c r="T112" s="16"/>
      <c r="U112" s="16"/>
      <c r="V112" s="16"/>
      <c r="W112" s="17"/>
      <c r="X112" s="15"/>
      <c r="Y112" s="15"/>
      <c r="Z112" s="15"/>
      <c r="AA112" s="15"/>
      <c r="AB112" s="15"/>
      <c r="AC112" s="15"/>
      <c r="AD112" s="15"/>
      <c r="AE112" s="15"/>
      <c r="AF112" s="15"/>
      <c r="AG112" s="15"/>
      <c r="AH112" s="15"/>
      <c r="AI112" s="15"/>
      <c r="AJ112" s="15"/>
      <c r="AK112" s="15"/>
      <c r="AL112" s="15"/>
      <c r="AM112" s="15"/>
      <c r="AN112" s="15"/>
      <c r="AO112" s="15"/>
    </row>
    <row r="113" spans="1:41" ht="17.25" customHeight="1" thickBot="1" x14ac:dyDescent="0.3">
      <c r="A113" s="1132"/>
      <c r="B113" s="88" t="s">
        <v>485</v>
      </c>
      <c r="C113" s="437">
        <v>40</v>
      </c>
      <c r="D113" s="438">
        <v>270</v>
      </c>
      <c r="E113" s="438">
        <v>201</v>
      </c>
      <c r="F113" s="438">
        <v>121</v>
      </c>
      <c r="G113" s="438">
        <v>106</v>
      </c>
      <c r="H113" s="438">
        <v>0</v>
      </c>
      <c r="I113" s="438">
        <v>30</v>
      </c>
      <c r="J113" s="438">
        <v>7686</v>
      </c>
      <c r="K113" s="438">
        <v>411</v>
      </c>
      <c r="L113" s="438">
        <v>219</v>
      </c>
      <c r="M113" s="438">
        <v>2330</v>
      </c>
      <c r="N113" s="438">
        <v>763</v>
      </c>
      <c r="O113" s="438">
        <v>34</v>
      </c>
      <c r="P113" s="438">
        <v>406</v>
      </c>
      <c r="Q113" s="439">
        <v>292</v>
      </c>
      <c r="R113" s="760">
        <f t="shared" si="32"/>
        <v>12909</v>
      </c>
      <c r="S113" s="772">
        <f>R113/SUM(R111:R113)</f>
        <v>0.78132187386514951</v>
      </c>
      <c r="T113" s="16"/>
      <c r="U113" s="16"/>
      <c r="V113" s="16"/>
      <c r="W113" s="17"/>
      <c r="X113" s="15"/>
      <c r="Y113" s="15"/>
      <c r="Z113" s="15"/>
      <c r="AA113" s="15"/>
      <c r="AB113" s="15"/>
      <c r="AC113" s="15"/>
      <c r="AD113" s="15"/>
      <c r="AE113" s="15"/>
      <c r="AF113" s="15"/>
      <c r="AG113" s="15"/>
      <c r="AH113" s="15"/>
      <c r="AI113" s="15"/>
      <c r="AJ113" s="15"/>
      <c r="AK113" s="15"/>
      <c r="AL113" s="15"/>
      <c r="AM113" s="15"/>
      <c r="AN113" s="15"/>
      <c r="AO113" s="15"/>
    </row>
    <row r="114" spans="1:41" ht="17.25" customHeight="1" x14ac:dyDescent="0.25">
      <c r="A114" s="1134" t="s">
        <v>52</v>
      </c>
      <c r="B114" s="84" t="s">
        <v>83</v>
      </c>
      <c r="C114" s="421">
        <v>1</v>
      </c>
      <c r="D114" s="422">
        <v>11</v>
      </c>
      <c r="E114" s="422">
        <v>6</v>
      </c>
      <c r="F114" s="422">
        <v>4</v>
      </c>
      <c r="G114" s="422">
        <v>0</v>
      </c>
      <c r="H114" s="422">
        <v>0</v>
      </c>
      <c r="I114" s="422">
        <v>2</v>
      </c>
      <c r="J114" s="422">
        <v>305</v>
      </c>
      <c r="K114" s="422">
        <v>18</v>
      </c>
      <c r="L114" s="422">
        <v>6</v>
      </c>
      <c r="M114" s="422">
        <v>103</v>
      </c>
      <c r="N114" s="422">
        <v>28</v>
      </c>
      <c r="O114" s="422">
        <v>2</v>
      </c>
      <c r="P114" s="422">
        <v>16</v>
      </c>
      <c r="Q114" s="423">
        <v>10</v>
      </c>
      <c r="R114" s="755">
        <f t="shared" si="32"/>
        <v>512</v>
      </c>
      <c r="S114" s="773">
        <f>R114/SUM(R114:R116)</f>
        <v>8.7656223249443582E-2</v>
      </c>
      <c r="T114" s="16"/>
      <c r="U114" s="16"/>
      <c r="V114" s="16"/>
      <c r="W114" s="17"/>
      <c r="X114" s="15"/>
      <c r="Y114" s="15"/>
      <c r="Z114" s="15"/>
      <c r="AA114" s="15"/>
      <c r="AB114" s="15"/>
      <c r="AC114" s="15"/>
      <c r="AD114" s="15"/>
      <c r="AE114" s="15"/>
      <c r="AF114" s="15"/>
      <c r="AG114" s="15"/>
      <c r="AH114" s="15"/>
      <c r="AI114" s="15"/>
      <c r="AJ114" s="15"/>
      <c r="AK114" s="15"/>
      <c r="AL114" s="15"/>
      <c r="AM114" s="15"/>
      <c r="AN114" s="15"/>
      <c r="AO114" s="15"/>
    </row>
    <row r="115" spans="1:41" ht="17.25" customHeight="1" x14ac:dyDescent="0.25">
      <c r="A115" s="1131"/>
      <c r="B115" s="85" t="s">
        <v>84</v>
      </c>
      <c r="C115" s="424">
        <v>1</v>
      </c>
      <c r="D115" s="429">
        <v>1</v>
      </c>
      <c r="E115" s="429">
        <v>3</v>
      </c>
      <c r="F115" s="429">
        <v>0</v>
      </c>
      <c r="G115" s="429">
        <v>0</v>
      </c>
      <c r="H115" s="429">
        <v>0</v>
      </c>
      <c r="I115" s="429">
        <v>0</v>
      </c>
      <c r="J115" s="429">
        <v>34</v>
      </c>
      <c r="K115" s="429">
        <v>2</v>
      </c>
      <c r="L115" s="429">
        <v>0</v>
      </c>
      <c r="M115" s="429">
        <v>11</v>
      </c>
      <c r="N115" s="429">
        <v>5</v>
      </c>
      <c r="O115" s="429">
        <v>0</v>
      </c>
      <c r="P115" s="429">
        <v>4</v>
      </c>
      <c r="Q115" s="430">
        <v>0</v>
      </c>
      <c r="R115" s="756">
        <f t="shared" si="32"/>
        <v>61</v>
      </c>
      <c r="S115" s="774">
        <f>R115/SUM(R114:R116)</f>
        <v>1.044341722307824E-2</v>
      </c>
      <c r="T115" s="16"/>
      <c r="U115" s="16"/>
      <c r="V115" s="16"/>
      <c r="W115" s="17"/>
      <c r="X115" s="15"/>
      <c r="Y115" s="15"/>
      <c r="Z115" s="15"/>
      <c r="AA115" s="15"/>
      <c r="AB115" s="15"/>
      <c r="AC115" s="15"/>
      <c r="AD115" s="15"/>
      <c r="AE115" s="15"/>
      <c r="AF115" s="15"/>
      <c r="AG115" s="15"/>
      <c r="AH115" s="15"/>
      <c r="AI115" s="15"/>
      <c r="AJ115" s="15"/>
      <c r="AK115" s="15"/>
      <c r="AL115" s="15"/>
      <c r="AM115" s="15"/>
      <c r="AN115" s="15"/>
      <c r="AO115" s="15"/>
    </row>
    <row r="116" spans="1:41" ht="17.25" customHeight="1" thickBot="1" x14ac:dyDescent="0.3">
      <c r="A116" s="1131"/>
      <c r="B116" s="133" t="s">
        <v>485</v>
      </c>
      <c r="C116" s="426">
        <v>17</v>
      </c>
      <c r="D116" s="427">
        <v>109</v>
      </c>
      <c r="E116" s="427">
        <v>70</v>
      </c>
      <c r="F116" s="427">
        <v>36</v>
      </c>
      <c r="G116" s="427">
        <v>32</v>
      </c>
      <c r="H116" s="427">
        <v>0</v>
      </c>
      <c r="I116" s="427">
        <v>5</v>
      </c>
      <c r="J116" s="427">
        <v>3389</v>
      </c>
      <c r="K116" s="427">
        <v>142</v>
      </c>
      <c r="L116" s="427">
        <v>65</v>
      </c>
      <c r="M116" s="427">
        <v>834</v>
      </c>
      <c r="N116" s="427">
        <v>291</v>
      </c>
      <c r="O116" s="427">
        <v>20</v>
      </c>
      <c r="P116" s="427">
        <v>155</v>
      </c>
      <c r="Q116" s="428">
        <v>103</v>
      </c>
      <c r="R116" s="757">
        <f t="shared" si="32"/>
        <v>5268</v>
      </c>
      <c r="S116" s="775">
        <f>R116/SUM(R114:R116)</f>
        <v>0.90190035952747816</v>
      </c>
      <c r="T116" s="16"/>
      <c r="U116" s="16"/>
      <c r="V116" s="16"/>
      <c r="W116" s="17"/>
      <c r="X116" s="15"/>
      <c r="Y116" s="15"/>
      <c r="Z116" s="15"/>
      <c r="AA116" s="15"/>
      <c r="AB116" s="15"/>
      <c r="AC116" s="15"/>
      <c r="AD116" s="15"/>
      <c r="AE116" s="15"/>
      <c r="AF116" s="15"/>
      <c r="AG116" s="15"/>
      <c r="AH116" s="15"/>
      <c r="AI116" s="15"/>
      <c r="AJ116" s="15"/>
      <c r="AK116" s="15"/>
      <c r="AL116" s="15"/>
      <c r="AM116" s="15"/>
      <c r="AN116" s="15"/>
      <c r="AO116" s="15"/>
    </row>
    <row r="117" spans="1:41" ht="17.25" customHeight="1" x14ac:dyDescent="0.25">
      <c r="A117" s="1134" t="s">
        <v>82</v>
      </c>
      <c r="B117" s="89" t="s">
        <v>83</v>
      </c>
      <c r="C117" s="440">
        <v>0</v>
      </c>
      <c r="D117" s="441">
        <v>3</v>
      </c>
      <c r="E117" s="441">
        <v>5</v>
      </c>
      <c r="F117" s="441">
        <v>0</v>
      </c>
      <c r="G117" s="441">
        <v>1</v>
      </c>
      <c r="H117" s="441">
        <v>0</v>
      </c>
      <c r="I117" s="441">
        <v>0</v>
      </c>
      <c r="J117" s="441">
        <v>106</v>
      </c>
      <c r="K117" s="441">
        <v>4</v>
      </c>
      <c r="L117" s="441">
        <v>0</v>
      </c>
      <c r="M117" s="441">
        <v>24</v>
      </c>
      <c r="N117" s="441">
        <v>15</v>
      </c>
      <c r="O117" s="441">
        <v>1</v>
      </c>
      <c r="P117" s="441">
        <v>7</v>
      </c>
      <c r="Q117" s="442">
        <v>5</v>
      </c>
      <c r="R117" s="758">
        <f t="shared" si="32"/>
        <v>171</v>
      </c>
      <c r="S117" s="770">
        <f>R117/SUM(R117:R119)</f>
        <v>0.20236686390532543</v>
      </c>
      <c r="T117" s="16"/>
      <c r="U117" s="16"/>
      <c r="V117" s="16"/>
      <c r="W117" s="17"/>
      <c r="X117" s="15"/>
      <c r="Y117" s="15"/>
      <c r="Z117" s="15"/>
      <c r="AA117" s="15"/>
      <c r="AB117" s="15"/>
      <c r="AC117" s="15"/>
      <c r="AD117" s="15"/>
      <c r="AE117" s="15"/>
      <c r="AF117" s="15"/>
      <c r="AG117" s="15"/>
      <c r="AH117" s="15"/>
      <c r="AI117" s="15"/>
      <c r="AJ117" s="15"/>
      <c r="AK117" s="15"/>
      <c r="AL117" s="15"/>
      <c r="AM117" s="15"/>
      <c r="AN117" s="15"/>
      <c r="AO117" s="15"/>
    </row>
    <row r="118" spans="1:41" ht="17.25" customHeight="1" x14ac:dyDescent="0.25">
      <c r="A118" s="1131"/>
      <c r="B118" s="87" t="s">
        <v>84</v>
      </c>
      <c r="C118" s="434">
        <v>0</v>
      </c>
      <c r="D118" s="435">
        <v>0</v>
      </c>
      <c r="E118" s="435">
        <v>0</v>
      </c>
      <c r="F118" s="435">
        <v>0</v>
      </c>
      <c r="G118" s="435">
        <v>0</v>
      </c>
      <c r="H118" s="435">
        <v>0</v>
      </c>
      <c r="I118" s="435">
        <v>0</v>
      </c>
      <c r="J118" s="435">
        <v>12</v>
      </c>
      <c r="K118" s="435">
        <v>1</v>
      </c>
      <c r="L118" s="435">
        <v>0</v>
      </c>
      <c r="M118" s="435">
        <v>2</v>
      </c>
      <c r="N118" s="435">
        <v>2</v>
      </c>
      <c r="O118" s="435">
        <v>0</v>
      </c>
      <c r="P118" s="435">
        <v>0</v>
      </c>
      <c r="Q118" s="436">
        <v>0</v>
      </c>
      <c r="R118" s="759">
        <f t="shared" si="32"/>
        <v>17</v>
      </c>
      <c r="S118" s="771">
        <f>R118/SUM(R117:R119)</f>
        <v>2.0118343195266272E-2</v>
      </c>
      <c r="T118" s="16"/>
      <c r="U118" s="16"/>
      <c r="V118" s="16"/>
      <c r="W118" s="17"/>
      <c r="X118" s="15"/>
      <c r="Y118" s="15"/>
      <c r="Z118" s="15"/>
      <c r="AA118" s="15"/>
      <c r="AB118" s="15"/>
      <c r="AC118" s="15"/>
      <c r="AD118" s="15"/>
      <c r="AE118" s="15"/>
      <c r="AF118" s="15"/>
      <c r="AG118" s="15"/>
      <c r="AH118" s="15"/>
      <c r="AI118" s="15"/>
      <c r="AJ118" s="15"/>
      <c r="AK118" s="15"/>
      <c r="AL118" s="15"/>
      <c r="AM118" s="15"/>
      <c r="AN118" s="15"/>
      <c r="AO118" s="15"/>
    </row>
    <row r="119" spans="1:41" ht="17.25" customHeight="1" thickBot="1" x14ac:dyDescent="0.3">
      <c r="A119" s="1133"/>
      <c r="B119" s="168" t="s">
        <v>485</v>
      </c>
      <c r="C119" s="443">
        <v>3</v>
      </c>
      <c r="D119" s="444">
        <v>13</v>
      </c>
      <c r="E119" s="444">
        <v>7</v>
      </c>
      <c r="F119" s="444">
        <v>5</v>
      </c>
      <c r="G119" s="444">
        <v>5</v>
      </c>
      <c r="H119" s="444">
        <v>0</v>
      </c>
      <c r="I119" s="444">
        <v>1</v>
      </c>
      <c r="J119" s="444">
        <v>383</v>
      </c>
      <c r="K119" s="444">
        <v>12</v>
      </c>
      <c r="L119" s="444">
        <v>13</v>
      </c>
      <c r="M119" s="444">
        <v>126</v>
      </c>
      <c r="N119" s="444">
        <v>35</v>
      </c>
      <c r="O119" s="444">
        <v>1</v>
      </c>
      <c r="P119" s="444">
        <v>26</v>
      </c>
      <c r="Q119" s="445">
        <v>27</v>
      </c>
      <c r="R119" s="762">
        <f t="shared" si="32"/>
        <v>657</v>
      </c>
      <c r="S119" s="787">
        <f>R119/SUM(R117:R119)</f>
        <v>0.77751479289940828</v>
      </c>
      <c r="T119" s="16"/>
      <c r="U119" s="16"/>
      <c r="V119" s="16"/>
      <c r="W119" s="17"/>
      <c r="X119" s="15"/>
      <c r="Y119" s="15"/>
      <c r="Z119" s="15"/>
      <c r="AA119" s="15"/>
      <c r="AB119" s="15"/>
      <c r="AC119" s="15"/>
      <c r="AD119" s="15"/>
      <c r="AE119" s="15"/>
      <c r="AF119" s="15"/>
      <c r="AG119" s="15"/>
      <c r="AH119" s="15"/>
      <c r="AI119" s="15"/>
      <c r="AJ119" s="15"/>
      <c r="AK119" s="15"/>
      <c r="AL119" s="15"/>
      <c r="AM119" s="15"/>
      <c r="AN119" s="15"/>
      <c r="AO119" s="15"/>
    </row>
    <row r="120" spans="1:41" ht="17.25" customHeight="1" thickTop="1" x14ac:dyDescent="0.25">
      <c r="A120" s="1131" t="s">
        <v>31</v>
      </c>
      <c r="B120" s="167" t="s">
        <v>83</v>
      </c>
      <c r="C120" s="249">
        <f>SUM(C108,C111,C114,C117)</f>
        <v>9</v>
      </c>
      <c r="D120" s="249">
        <f t="shared" ref="D120:Q120" si="33">SUM(D108,D111,D114,D117)</f>
        <v>79</v>
      </c>
      <c r="E120" s="249">
        <f t="shared" si="33"/>
        <v>72</v>
      </c>
      <c r="F120" s="249">
        <f t="shared" si="33"/>
        <v>47</v>
      </c>
      <c r="G120" s="249">
        <f t="shared" si="33"/>
        <v>11</v>
      </c>
      <c r="H120" s="249">
        <f t="shared" si="33"/>
        <v>0</v>
      </c>
      <c r="I120" s="249">
        <f t="shared" si="33"/>
        <v>13</v>
      </c>
      <c r="J120" s="249">
        <f>SUM(J108,J111,J114,J117)</f>
        <v>2278</v>
      </c>
      <c r="K120" s="249">
        <f t="shared" si="33"/>
        <v>207</v>
      </c>
      <c r="L120" s="249">
        <f t="shared" si="33"/>
        <v>39</v>
      </c>
      <c r="M120" s="249">
        <f t="shared" si="33"/>
        <v>874</v>
      </c>
      <c r="N120" s="249">
        <f t="shared" si="33"/>
        <v>225</v>
      </c>
      <c r="O120" s="249">
        <f t="shared" si="33"/>
        <v>12</v>
      </c>
      <c r="P120" s="249">
        <f t="shared" si="33"/>
        <v>124</v>
      </c>
      <c r="Q120" s="250">
        <f t="shared" si="33"/>
        <v>66</v>
      </c>
      <c r="R120" s="723">
        <f>SUM(C120:Q120)</f>
        <v>4056</v>
      </c>
      <c r="S120" s="773">
        <f>R120/SUM(R120:R122)</f>
        <v>0.17388322044070995</v>
      </c>
      <c r="T120" s="16"/>
      <c r="U120" s="16"/>
      <c r="V120" s="16"/>
      <c r="W120" s="17"/>
      <c r="X120" s="15"/>
      <c r="Y120" s="15"/>
      <c r="Z120" s="15"/>
      <c r="AA120" s="15"/>
      <c r="AB120" s="15"/>
      <c r="AC120" s="15"/>
      <c r="AD120" s="15"/>
      <c r="AE120" s="15"/>
      <c r="AF120" s="15"/>
      <c r="AG120" s="15"/>
      <c r="AH120" s="15"/>
      <c r="AI120" s="15"/>
      <c r="AJ120" s="15"/>
      <c r="AK120" s="15"/>
      <c r="AL120" s="15"/>
      <c r="AM120" s="15"/>
      <c r="AN120" s="15"/>
      <c r="AO120" s="15"/>
    </row>
    <row r="121" spans="1:41" ht="17.25" customHeight="1" x14ac:dyDescent="0.25">
      <c r="A121" s="1131"/>
      <c r="B121" s="85" t="s">
        <v>84</v>
      </c>
      <c r="C121" s="252">
        <f>SUM(C109,C112,C115,C118)</f>
        <v>1</v>
      </c>
      <c r="D121" s="252">
        <f t="shared" ref="D121:Q121" si="34">SUM(D109,D112,D115,D118)</f>
        <v>10</v>
      </c>
      <c r="E121" s="252">
        <f t="shared" si="34"/>
        <v>10</v>
      </c>
      <c r="F121" s="252">
        <f t="shared" si="34"/>
        <v>3</v>
      </c>
      <c r="G121" s="252">
        <f t="shared" si="34"/>
        <v>0</v>
      </c>
      <c r="H121" s="252">
        <f t="shared" si="34"/>
        <v>0</v>
      </c>
      <c r="I121" s="252">
        <f t="shared" si="34"/>
        <v>2</v>
      </c>
      <c r="J121" s="252">
        <f t="shared" si="34"/>
        <v>160</v>
      </c>
      <c r="K121" s="252">
        <f t="shared" si="34"/>
        <v>27</v>
      </c>
      <c r="L121" s="252">
        <f t="shared" si="34"/>
        <v>3</v>
      </c>
      <c r="M121" s="252">
        <f t="shared" si="34"/>
        <v>53</v>
      </c>
      <c r="N121" s="252">
        <f t="shared" si="34"/>
        <v>35</v>
      </c>
      <c r="O121" s="252">
        <f t="shared" si="34"/>
        <v>3</v>
      </c>
      <c r="P121" s="252">
        <f t="shared" si="34"/>
        <v>15</v>
      </c>
      <c r="Q121" s="253">
        <f t="shared" si="34"/>
        <v>3</v>
      </c>
      <c r="R121" s="720">
        <f t="shared" si="32"/>
        <v>325</v>
      </c>
      <c r="S121" s="774">
        <f>R121/SUM(R120:R122)</f>
        <v>1.3932950355826116E-2</v>
      </c>
      <c r="T121" s="16"/>
      <c r="U121" s="16"/>
      <c r="V121" s="16"/>
      <c r="W121" s="17"/>
      <c r="X121" s="15"/>
      <c r="Y121" s="15"/>
      <c r="Z121" s="15"/>
      <c r="AA121" s="15"/>
      <c r="AB121" s="15"/>
      <c r="AC121" s="15"/>
      <c r="AD121" s="15"/>
      <c r="AE121" s="15"/>
      <c r="AF121" s="15"/>
      <c r="AG121" s="15"/>
      <c r="AH121" s="15"/>
      <c r="AI121" s="15"/>
      <c r="AJ121" s="15"/>
      <c r="AK121" s="15"/>
      <c r="AL121" s="15"/>
      <c r="AM121" s="15"/>
      <c r="AN121" s="15"/>
      <c r="AO121" s="15"/>
    </row>
    <row r="122" spans="1:41" ht="17.25" customHeight="1" thickBot="1" x14ac:dyDescent="0.3">
      <c r="A122" s="1132"/>
      <c r="B122" s="86" t="s">
        <v>485</v>
      </c>
      <c r="C122" s="315">
        <f>SUM(C110,C113,C116,C119)</f>
        <v>61</v>
      </c>
      <c r="D122" s="315">
        <f t="shared" ref="D122:Q122" si="35">SUM(D110,D113,D116,D119)</f>
        <v>395</v>
      </c>
      <c r="E122" s="315">
        <f t="shared" si="35"/>
        <v>281</v>
      </c>
      <c r="F122" s="315">
        <f t="shared" si="35"/>
        <v>164</v>
      </c>
      <c r="G122" s="315">
        <f t="shared" si="35"/>
        <v>143</v>
      </c>
      <c r="H122" s="315">
        <f t="shared" si="35"/>
        <v>0</v>
      </c>
      <c r="I122" s="315">
        <f t="shared" si="35"/>
        <v>36</v>
      </c>
      <c r="J122" s="315">
        <f t="shared" si="35"/>
        <v>11518</v>
      </c>
      <c r="K122" s="315">
        <f t="shared" si="35"/>
        <v>567</v>
      </c>
      <c r="L122" s="315">
        <f t="shared" si="35"/>
        <v>301</v>
      </c>
      <c r="M122" s="315">
        <f t="shared" si="35"/>
        <v>3315</v>
      </c>
      <c r="N122" s="315">
        <f t="shared" si="35"/>
        <v>1098</v>
      </c>
      <c r="O122" s="315">
        <f t="shared" si="35"/>
        <v>55</v>
      </c>
      <c r="P122" s="315">
        <f t="shared" si="35"/>
        <v>589</v>
      </c>
      <c r="Q122" s="721">
        <f t="shared" si="35"/>
        <v>422</v>
      </c>
      <c r="R122" s="722">
        <f t="shared" si="32"/>
        <v>18945</v>
      </c>
      <c r="S122" s="775">
        <f>R122/SUM(R120:R122)</f>
        <v>0.81218382920346399</v>
      </c>
      <c r="T122" s="16"/>
      <c r="U122" s="16"/>
      <c r="V122" s="16"/>
      <c r="W122" s="17"/>
      <c r="X122" s="15"/>
      <c r="Y122" s="15"/>
      <c r="Z122" s="15"/>
      <c r="AA122" s="15"/>
      <c r="AB122" s="15"/>
      <c r="AC122" s="15"/>
      <c r="AD122" s="15"/>
      <c r="AE122" s="15"/>
      <c r="AF122" s="15"/>
      <c r="AG122" s="15"/>
      <c r="AH122" s="15"/>
      <c r="AI122" s="15"/>
      <c r="AJ122" s="15"/>
      <c r="AK122" s="15"/>
      <c r="AL122" s="15"/>
      <c r="AM122" s="15"/>
      <c r="AN122" s="15"/>
      <c r="AO122" s="15"/>
    </row>
    <row r="123" spans="1:41" ht="15.75" customHeight="1" x14ac:dyDescent="0.25">
      <c r="A123" s="1134" t="s">
        <v>48</v>
      </c>
      <c r="B123" s="89" t="s">
        <v>83</v>
      </c>
      <c r="C123" s="777">
        <f>C120/SUM(C120:C122)</f>
        <v>0.12676056338028169</v>
      </c>
      <c r="D123" s="778">
        <f>D120/SUM(D120:D122)</f>
        <v>0.16322314049586778</v>
      </c>
      <c r="E123" s="778">
        <f>E120/SUM(E120:E122)</f>
        <v>0.19834710743801653</v>
      </c>
      <c r="F123" s="778">
        <f>F120/SUM(F120:F122)</f>
        <v>0.21962616822429906</v>
      </c>
      <c r="G123" s="778">
        <f>G120/SUM(G120:G122)</f>
        <v>7.1428571428571425E-2</v>
      </c>
      <c r="H123" s="778">
        <v>0</v>
      </c>
      <c r="I123" s="778">
        <f t="shared" ref="I123:R123" si="36">I120/SUM(I120:I122)</f>
        <v>0.25490196078431371</v>
      </c>
      <c r="J123" s="778">
        <f t="shared" si="36"/>
        <v>0.16322728575523074</v>
      </c>
      <c r="K123" s="778">
        <f t="shared" si="36"/>
        <v>0.25842696629213485</v>
      </c>
      <c r="L123" s="778">
        <f t="shared" si="36"/>
        <v>0.11370262390670553</v>
      </c>
      <c r="M123" s="778">
        <f t="shared" si="36"/>
        <v>0.20603488920320603</v>
      </c>
      <c r="N123" s="778">
        <f t="shared" si="36"/>
        <v>0.16568483063328424</v>
      </c>
      <c r="O123" s="778">
        <f t="shared" si="36"/>
        <v>0.17142857142857143</v>
      </c>
      <c r="P123" s="778">
        <f t="shared" si="36"/>
        <v>0.17032967032967034</v>
      </c>
      <c r="Q123" s="779">
        <f t="shared" si="36"/>
        <v>0.13441955193482688</v>
      </c>
      <c r="R123" s="773">
        <f t="shared" si="36"/>
        <v>0.17388322044070995</v>
      </c>
      <c r="S123" s="1147"/>
      <c r="T123" s="16"/>
      <c r="U123" s="16"/>
      <c r="V123" s="16"/>
      <c r="W123" s="17"/>
      <c r="X123" s="15"/>
      <c r="Y123" s="15"/>
      <c r="Z123" s="15"/>
      <c r="AA123" s="15"/>
      <c r="AB123" s="15"/>
      <c r="AC123" s="15"/>
      <c r="AD123" s="15"/>
      <c r="AE123" s="15"/>
      <c r="AF123" s="15"/>
      <c r="AG123" s="15"/>
      <c r="AH123" s="15"/>
      <c r="AI123" s="15"/>
      <c r="AJ123" s="15"/>
      <c r="AK123" s="15"/>
      <c r="AL123" s="15"/>
      <c r="AM123" s="15"/>
      <c r="AN123" s="15"/>
      <c r="AO123" s="15"/>
    </row>
    <row r="124" spans="1:41" ht="15.75" customHeight="1" x14ac:dyDescent="0.25">
      <c r="A124" s="1131"/>
      <c r="B124" s="87" t="s">
        <v>84</v>
      </c>
      <c r="C124" s="780">
        <f>C121/SUM(C120:C122)</f>
        <v>1.4084507042253521E-2</v>
      </c>
      <c r="D124" s="781">
        <f>D121/SUM(D120:D122)</f>
        <v>2.0661157024793389E-2</v>
      </c>
      <c r="E124" s="781">
        <f>E121/SUM(E120:E122)</f>
        <v>2.7548209366391185E-2</v>
      </c>
      <c r="F124" s="781">
        <f>F121/SUM(F120:F122)</f>
        <v>1.4018691588785047E-2</v>
      </c>
      <c r="G124" s="781">
        <f>G121/SUM(G120:G122)</f>
        <v>0</v>
      </c>
      <c r="H124" s="781">
        <v>0</v>
      </c>
      <c r="I124" s="781">
        <f t="shared" ref="I124:Q124" si="37">I121/SUM(I120:I122)</f>
        <v>3.9215686274509803E-2</v>
      </c>
      <c r="J124" s="781">
        <f t="shared" si="37"/>
        <v>1.1464603038119804E-2</v>
      </c>
      <c r="K124" s="781">
        <f t="shared" si="37"/>
        <v>3.3707865168539325E-2</v>
      </c>
      <c r="L124" s="781">
        <f t="shared" si="37"/>
        <v>8.7463556851311956E-3</v>
      </c>
      <c r="M124" s="781">
        <f t="shared" si="37"/>
        <v>1.2494106553512494E-2</v>
      </c>
      <c r="N124" s="781">
        <f t="shared" si="37"/>
        <v>2.5773195876288658E-2</v>
      </c>
      <c r="O124" s="781">
        <f t="shared" si="37"/>
        <v>4.2857142857142858E-2</v>
      </c>
      <c r="P124" s="781">
        <f t="shared" si="37"/>
        <v>2.0604395604395604E-2</v>
      </c>
      <c r="Q124" s="782">
        <f t="shared" si="37"/>
        <v>6.1099796334012219E-3</v>
      </c>
      <c r="R124" s="774">
        <f>R121/SUM($R120:$R122)</f>
        <v>1.3932950355826116E-2</v>
      </c>
      <c r="S124" s="1148"/>
      <c r="T124" s="16"/>
      <c r="U124" s="16"/>
      <c r="V124" s="16"/>
      <c r="W124" s="17"/>
      <c r="X124" s="15"/>
      <c r="Y124" s="15"/>
      <c r="Z124" s="15"/>
      <c r="AA124" s="15"/>
      <c r="AB124" s="15"/>
      <c r="AC124" s="15"/>
      <c r="AD124" s="15"/>
      <c r="AE124" s="15"/>
      <c r="AF124" s="15"/>
      <c r="AG124" s="15"/>
      <c r="AH124" s="15"/>
      <c r="AI124" s="15"/>
      <c r="AJ124" s="15"/>
      <c r="AK124" s="15"/>
      <c r="AL124" s="15"/>
      <c r="AM124" s="15"/>
      <c r="AN124" s="15"/>
      <c r="AO124" s="15"/>
    </row>
    <row r="125" spans="1:41" ht="18.75" customHeight="1" thickBot="1" x14ac:dyDescent="0.3">
      <c r="A125" s="1132"/>
      <c r="B125" s="88" t="s">
        <v>485</v>
      </c>
      <c r="C125" s="790">
        <f>C122/SUM(C120:C122)</f>
        <v>0.85915492957746475</v>
      </c>
      <c r="D125" s="791">
        <f>D122/SUM(D120:D122)</f>
        <v>0.81611570247933884</v>
      </c>
      <c r="E125" s="791">
        <f>E122/SUM(E120:E122)</f>
        <v>0.77410468319559234</v>
      </c>
      <c r="F125" s="791">
        <f>F122/SUM(F120:F122)</f>
        <v>0.76635514018691586</v>
      </c>
      <c r="G125" s="791">
        <f>G122/SUM(G120:G122)</f>
        <v>0.9285714285714286</v>
      </c>
      <c r="H125" s="791">
        <v>0</v>
      </c>
      <c r="I125" s="791">
        <f t="shared" ref="I125:R125" si="38">I122/SUM(I120:I122)</f>
        <v>0.70588235294117652</v>
      </c>
      <c r="J125" s="791">
        <v>0.82599999999999996</v>
      </c>
      <c r="K125" s="791">
        <f t="shared" si="38"/>
        <v>0.7078651685393258</v>
      </c>
      <c r="L125" s="791">
        <v>0.877</v>
      </c>
      <c r="M125" s="791">
        <v>0.78200000000000003</v>
      </c>
      <c r="N125" s="791">
        <v>0.80800000000000005</v>
      </c>
      <c r="O125" s="791">
        <f t="shared" si="38"/>
        <v>0.7857142857142857</v>
      </c>
      <c r="P125" s="791">
        <f t="shared" si="38"/>
        <v>0.80906593406593408</v>
      </c>
      <c r="Q125" s="792">
        <v>0.86</v>
      </c>
      <c r="R125" s="775">
        <f t="shared" si="38"/>
        <v>0.81218382920346399</v>
      </c>
      <c r="S125" s="1149"/>
      <c r="T125" s="16"/>
      <c r="U125" s="16"/>
      <c r="V125" s="18"/>
      <c r="W125" s="17"/>
      <c r="X125" s="15"/>
      <c r="Y125" s="15"/>
      <c r="Z125" s="15"/>
      <c r="AA125" s="15"/>
      <c r="AB125" s="15"/>
      <c r="AC125" s="15"/>
      <c r="AD125" s="15"/>
      <c r="AE125" s="15"/>
      <c r="AF125" s="15"/>
      <c r="AG125" s="15"/>
      <c r="AH125" s="15"/>
      <c r="AI125" s="15"/>
      <c r="AJ125" s="15"/>
      <c r="AK125" s="15"/>
      <c r="AL125" s="15"/>
      <c r="AM125" s="15"/>
      <c r="AN125" s="15"/>
      <c r="AO125" s="15"/>
    </row>
    <row r="126" spans="1:41" ht="15" customHeight="1" x14ac:dyDescent="0.25">
      <c r="A126" s="321"/>
      <c r="B126" s="321"/>
      <c r="C126" s="321"/>
      <c r="D126" s="321"/>
      <c r="E126" s="321"/>
      <c r="F126" s="321"/>
      <c r="G126" s="321"/>
      <c r="H126" s="321"/>
      <c r="I126" s="321"/>
      <c r="J126" s="321"/>
      <c r="K126" s="321"/>
      <c r="L126" s="321"/>
      <c r="M126" s="321"/>
      <c r="N126" s="321"/>
      <c r="O126" s="321"/>
      <c r="P126" s="321"/>
      <c r="Q126" s="321"/>
      <c r="R126" s="321"/>
      <c r="S126" s="783"/>
    </row>
    <row r="127" spans="1:41" ht="40.5" hidden="1" customHeight="1" thickBot="1" x14ac:dyDescent="0.25">
      <c r="A127" s="321"/>
      <c r="B127" s="321"/>
      <c r="C127" s="321"/>
      <c r="D127" s="321"/>
      <c r="E127" s="321"/>
      <c r="F127" s="321"/>
      <c r="G127" s="321"/>
      <c r="H127" s="321"/>
      <c r="I127" s="321"/>
      <c r="J127" s="321"/>
      <c r="K127" s="321"/>
      <c r="L127" s="321"/>
      <c r="M127" s="321"/>
      <c r="N127" s="321"/>
      <c r="O127" s="321"/>
      <c r="P127" s="321"/>
      <c r="Q127" s="321"/>
      <c r="R127" s="321"/>
      <c r="S127" s="783"/>
    </row>
    <row r="128" spans="1:41" ht="19.5" hidden="1" thickBot="1" x14ac:dyDescent="0.35">
      <c r="A128" s="1166" t="s">
        <v>478</v>
      </c>
      <c r="B128" s="1167"/>
      <c r="C128" s="1167"/>
      <c r="D128" s="1167"/>
      <c r="E128" s="1167"/>
      <c r="F128" s="1167"/>
      <c r="G128" s="1167"/>
      <c r="H128" s="1167"/>
      <c r="I128" s="1167"/>
      <c r="J128" s="1167"/>
      <c r="K128" s="1167"/>
      <c r="L128" s="1167"/>
      <c r="M128" s="1167"/>
      <c r="N128" s="1167"/>
      <c r="O128" s="1167"/>
      <c r="P128" s="1167"/>
      <c r="Q128" s="1167"/>
      <c r="R128" s="1167"/>
      <c r="S128" s="1168"/>
    </row>
    <row r="129" spans="1:41" ht="21.75" hidden="1" customHeight="1" thickBot="1" x14ac:dyDescent="0.3">
      <c r="A129" s="1153" t="s">
        <v>272</v>
      </c>
      <c r="B129" s="1154"/>
      <c r="C129" s="1154"/>
      <c r="D129" s="1154"/>
      <c r="E129" s="1154"/>
      <c r="F129" s="1154"/>
      <c r="G129" s="1154"/>
      <c r="H129" s="1154"/>
      <c r="I129" s="1154"/>
      <c r="J129" s="1154"/>
      <c r="K129" s="1154"/>
      <c r="L129" s="1154"/>
      <c r="M129" s="1154"/>
      <c r="N129" s="1154"/>
      <c r="O129" s="1154"/>
      <c r="P129" s="1154"/>
      <c r="Q129" s="1154"/>
      <c r="R129" s="1154"/>
      <c r="S129" s="1155"/>
    </row>
    <row r="130" spans="1:41" ht="75.75" hidden="1" customHeight="1" thickBot="1" x14ac:dyDescent="0.3">
      <c r="A130" s="82"/>
      <c r="B130" s="171" t="s">
        <v>102</v>
      </c>
      <c r="C130" s="800" t="s">
        <v>85</v>
      </c>
      <c r="D130" s="180" t="s">
        <v>86</v>
      </c>
      <c r="E130" s="180" t="s">
        <v>87</v>
      </c>
      <c r="F130" s="180" t="s">
        <v>88</v>
      </c>
      <c r="G130" s="180" t="s">
        <v>89</v>
      </c>
      <c r="H130" s="180" t="s">
        <v>90</v>
      </c>
      <c r="I130" s="180" t="s">
        <v>91</v>
      </c>
      <c r="J130" s="180" t="s">
        <v>92</v>
      </c>
      <c r="K130" s="180" t="s">
        <v>93</v>
      </c>
      <c r="L130" s="180" t="s">
        <v>94</v>
      </c>
      <c r="M130" s="180" t="s">
        <v>95</v>
      </c>
      <c r="N130" s="180" t="s">
        <v>96</v>
      </c>
      <c r="O130" s="180" t="s">
        <v>97</v>
      </c>
      <c r="P130" s="180" t="s">
        <v>98</v>
      </c>
      <c r="Q130" s="181" t="s">
        <v>99</v>
      </c>
      <c r="R130" s="171" t="s">
        <v>100</v>
      </c>
      <c r="S130" s="171" t="s">
        <v>101</v>
      </c>
      <c r="T130" s="16"/>
      <c r="U130" s="16"/>
      <c r="V130" s="16"/>
      <c r="W130" s="17"/>
      <c r="X130" s="15"/>
      <c r="Y130" s="16"/>
      <c r="Z130" s="16"/>
      <c r="AA130" s="16"/>
      <c r="AB130" s="16"/>
      <c r="AC130" s="16"/>
      <c r="AD130" s="16"/>
      <c r="AE130" s="16"/>
      <c r="AF130" s="16"/>
      <c r="AG130" s="16"/>
      <c r="AH130" s="16"/>
      <c r="AI130" s="16"/>
      <c r="AJ130" s="16"/>
      <c r="AK130" s="16"/>
      <c r="AL130" s="16"/>
      <c r="AM130" s="16"/>
      <c r="AN130" s="16"/>
      <c r="AO130" s="17"/>
    </row>
    <row r="131" spans="1:41" ht="15.75" hidden="1" customHeight="1" thickBot="1" x14ac:dyDescent="0.25">
      <c r="A131" s="1135" t="s">
        <v>81</v>
      </c>
      <c r="B131" s="1136"/>
      <c r="C131" s="1136"/>
      <c r="D131" s="1136"/>
      <c r="E131" s="1136"/>
      <c r="F131" s="1136"/>
      <c r="G131" s="1136"/>
      <c r="H131" s="1136"/>
      <c r="I131" s="1136"/>
      <c r="J131" s="1136"/>
      <c r="K131" s="1136"/>
      <c r="L131" s="1136"/>
      <c r="M131" s="1136"/>
      <c r="N131" s="1136"/>
      <c r="O131" s="1136"/>
      <c r="P131" s="1136"/>
      <c r="Q131" s="1136"/>
      <c r="R131" s="1136"/>
      <c r="S131" s="1137"/>
    </row>
    <row r="132" spans="1:41" ht="15.75" hidden="1" customHeight="1" x14ac:dyDescent="0.25">
      <c r="A132" s="1134" t="s">
        <v>49</v>
      </c>
      <c r="B132" s="312" t="s">
        <v>83</v>
      </c>
      <c r="C132" s="633">
        <v>3</v>
      </c>
      <c r="D132" s="422">
        <v>19</v>
      </c>
      <c r="E132" s="422">
        <v>19</v>
      </c>
      <c r="F132" s="422">
        <v>14</v>
      </c>
      <c r="G132" s="422">
        <v>7</v>
      </c>
      <c r="H132" s="422">
        <v>0</v>
      </c>
      <c r="I132" s="422">
        <v>6</v>
      </c>
      <c r="J132" s="422">
        <v>791</v>
      </c>
      <c r="K132" s="422">
        <v>73</v>
      </c>
      <c r="L132" s="422">
        <v>12</v>
      </c>
      <c r="M132" s="422">
        <v>198</v>
      </c>
      <c r="N132" s="422">
        <v>65</v>
      </c>
      <c r="O132" s="422">
        <v>2</v>
      </c>
      <c r="P132" s="422">
        <v>26</v>
      </c>
      <c r="Q132" s="634">
        <v>35</v>
      </c>
      <c r="R132" s="755">
        <f>SUM(C132:Q132)</f>
        <v>1270</v>
      </c>
      <c r="S132" s="773">
        <f>R132/SUM(R132:R134)</f>
        <v>0.32340208810797044</v>
      </c>
    </row>
    <row r="133" spans="1:41" hidden="1" x14ac:dyDescent="0.25">
      <c r="A133" s="1131"/>
      <c r="B133" s="313" t="s">
        <v>84</v>
      </c>
      <c r="C133" s="635">
        <v>0</v>
      </c>
      <c r="D133" s="424">
        <v>2</v>
      </c>
      <c r="E133" s="424">
        <v>3</v>
      </c>
      <c r="F133" s="424">
        <v>3</v>
      </c>
      <c r="G133" s="424">
        <v>0</v>
      </c>
      <c r="H133" s="424">
        <v>0</v>
      </c>
      <c r="I133" s="424">
        <v>1</v>
      </c>
      <c r="J133" s="424">
        <v>118</v>
      </c>
      <c r="K133" s="424">
        <v>16</v>
      </c>
      <c r="L133" s="424">
        <v>1</v>
      </c>
      <c r="M133" s="424">
        <v>12</v>
      </c>
      <c r="N133" s="424">
        <v>16</v>
      </c>
      <c r="O133" s="424">
        <v>0</v>
      </c>
      <c r="P133" s="424">
        <v>5</v>
      </c>
      <c r="Q133" s="636">
        <v>4</v>
      </c>
      <c r="R133" s="756">
        <f>SUM(C133:Q133)</f>
        <v>181</v>
      </c>
      <c r="S133" s="774">
        <f>R133/SUM(R132:R134)</f>
        <v>4.6091163738222564E-2</v>
      </c>
    </row>
    <row r="134" spans="1:41" ht="15.75" hidden="1" customHeight="1" thickBot="1" x14ac:dyDescent="0.3">
      <c r="A134" s="1132"/>
      <c r="B134" s="314" t="s">
        <v>485</v>
      </c>
      <c r="C134" s="637">
        <v>6</v>
      </c>
      <c r="D134" s="427">
        <v>40</v>
      </c>
      <c r="E134" s="427">
        <v>32</v>
      </c>
      <c r="F134" s="427">
        <v>17</v>
      </c>
      <c r="G134" s="427">
        <v>15</v>
      </c>
      <c r="H134" s="427">
        <v>0</v>
      </c>
      <c r="I134" s="427">
        <v>8</v>
      </c>
      <c r="J134" s="427">
        <v>1578</v>
      </c>
      <c r="K134" s="427">
        <v>73</v>
      </c>
      <c r="L134" s="427">
        <v>30</v>
      </c>
      <c r="M134" s="427">
        <v>355</v>
      </c>
      <c r="N134" s="427">
        <v>163</v>
      </c>
      <c r="O134" s="427">
        <v>12</v>
      </c>
      <c r="P134" s="427">
        <v>78</v>
      </c>
      <c r="Q134" s="638">
        <v>69</v>
      </c>
      <c r="R134" s="763">
        <f>SUM(C134:Q134)</f>
        <v>2476</v>
      </c>
      <c r="S134" s="775">
        <f>R134/SUM(R132:R134)</f>
        <v>0.63050674815380703</v>
      </c>
      <c r="T134" s="311"/>
      <c r="U134" s="311"/>
      <c r="V134" s="311"/>
      <c r="W134" s="311"/>
      <c r="X134" s="311"/>
      <c r="Y134" s="311"/>
      <c r="Z134" s="311"/>
      <c r="AA134" s="311"/>
      <c r="AB134" s="311"/>
      <c r="AC134" s="311"/>
      <c r="AD134" s="311"/>
      <c r="AE134" s="311"/>
      <c r="AF134" s="311"/>
      <c r="AG134" s="311"/>
    </row>
    <row r="135" spans="1:41" ht="15.75" hidden="1" customHeight="1" x14ac:dyDescent="0.25">
      <c r="A135" s="1134" t="s">
        <v>53</v>
      </c>
      <c r="B135" s="316" t="s">
        <v>83</v>
      </c>
      <c r="C135" s="639">
        <v>2</v>
      </c>
      <c r="D135" s="432">
        <v>25</v>
      </c>
      <c r="E135" s="432">
        <v>24</v>
      </c>
      <c r="F135" s="432">
        <v>13</v>
      </c>
      <c r="G135" s="432">
        <v>7</v>
      </c>
      <c r="H135" s="432">
        <v>0</v>
      </c>
      <c r="I135" s="432">
        <v>1</v>
      </c>
      <c r="J135" s="432">
        <v>888</v>
      </c>
      <c r="K135" s="432">
        <v>75</v>
      </c>
      <c r="L135" s="432">
        <v>14</v>
      </c>
      <c r="M135" s="432">
        <v>497</v>
      </c>
      <c r="N135" s="432">
        <v>80</v>
      </c>
      <c r="O135" s="432">
        <v>5</v>
      </c>
      <c r="P135" s="432">
        <v>41</v>
      </c>
      <c r="Q135" s="640">
        <v>18</v>
      </c>
      <c r="R135" s="740">
        <f t="shared" ref="R135:R143" si="39">SUM(C135:Q135)</f>
        <v>1690</v>
      </c>
      <c r="S135" s="770">
        <f>R135/SUM(R135:R137)</f>
        <v>0.17613340281396561</v>
      </c>
      <c r="T135" s="311"/>
      <c r="U135" s="311"/>
      <c r="V135" s="311"/>
      <c r="W135" s="311"/>
      <c r="X135" s="311"/>
      <c r="Y135" s="311"/>
      <c r="Z135" s="311"/>
      <c r="AA135" s="311"/>
      <c r="AB135" s="311"/>
      <c r="AC135" s="311"/>
      <c r="AD135" s="311"/>
      <c r="AE135" s="311"/>
      <c r="AF135" s="311"/>
      <c r="AG135" s="311"/>
    </row>
    <row r="136" spans="1:41" ht="15.75" hidden="1" customHeight="1" x14ac:dyDescent="0.25">
      <c r="A136" s="1131"/>
      <c r="B136" s="317" t="s">
        <v>84</v>
      </c>
      <c r="C136" s="641">
        <v>1</v>
      </c>
      <c r="D136" s="435">
        <v>10</v>
      </c>
      <c r="E136" s="435">
        <v>4</v>
      </c>
      <c r="F136" s="435">
        <v>1</v>
      </c>
      <c r="G136" s="435">
        <v>0</v>
      </c>
      <c r="H136" s="435">
        <v>0</v>
      </c>
      <c r="I136" s="435">
        <v>0</v>
      </c>
      <c r="J136" s="435">
        <v>162</v>
      </c>
      <c r="K136" s="435">
        <v>12</v>
      </c>
      <c r="L136" s="435">
        <v>2</v>
      </c>
      <c r="M136" s="435">
        <v>40</v>
      </c>
      <c r="N136" s="435">
        <v>22</v>
      </c>
      <c r="O136" s="435">
        <v>0</v>
      </c>
      <c r="P136" s="435">
        <v>13</v>
      </c>
      <c r="Q136" s="642">
        <v>1</v>
      </c>
      <c r="R136" s="741">
        <f t="shared" si="39"/>
        <v>268</v>
      </c>
      <c r="S136" s="771">
        <f>R136/SUM(R135:R137)</f>
        <v>2.7931214174048983E-2</v>
      </c>
      <c r="T136" s="15"/>
      <c r="U136" s="15"/>
      <c r="V136" s="15"/>
      <c r="W136" s="15"/>
      <c r="X136" s="15"/>
      <c r="Y136" s="15"/>
      <c r="Z136" s="15"/>
      <c r="AA136" s="15"/>
      <c r="AB136" s="15"/>
      <c r="AC136" s="15"/>
      <c r="AD136" s="15"/>
      <c r="AE136" s="15"/>
      <c r="AF136" s="15"/>
      <c r="AG136" s="15"/>
    </row>
    <row r="137" spans="1:41" ht="15.75" hidden="1" customHeight="1" thickBot="1" x14ac:dyDescent="0.3">
      <c r="A137" s="1132"/>
      <c r="B137" s="318" t="s">
        <v>485</v>
      </c>
      <c r="C137" s="643">
        <v>31</v>
      </c>
      <c r="D137" s="438">
        <v>148</v>
      </c>
      <c r="E137" s="438">
        <v>102</v>
      </c>
      <c r="F137" s="438">
        <v>74</v>
      </c>
      <c r="G137" s="438">
        <v>68</v>
      </c>
      <c r="H137" s="438">
        <v>0</v>
      </c>
      <c r="I137" s="438">
        <v>14</v>
      </c>
      <c r="J137" s="438">
        <v>4618</v>
      </c>
      <c r="K137" s="438">
        <v>218</v>
      </c>
      <c r="L137" s="438">
        <v>116</v>
      </c>
      <c r="M137" s="438">
        <v>1369</v>
      </c>
      <c r="N137" s="438">
        <v>446</v>
      </c>
      <c r="O137" s="438">
        <v>24</v>
      </c>
      <c r="P137" s="438">
        <v>244</v>
      </c>
      <c r="Q137" s="644">
        <v>165</v>
      </c>
      <c r="R137" s="742">
        <f t="shared" si="39"/>
        <v>7637</v>
      </c>
      <c r="S137" s="772">
        <f>R137/SUM(R135:R137)</f>
        <v>0.79593538301198541</v>
      </c>
      <c r="T137" s="15"/>
      <c r="U137" s="15"/>
      <c r="V137" s="15"/>
      <c r="W137" s="15"/>
      <c r="X137" s="15"/>
      <c r="Y137" s="15"/>
      <c r="Z137" s="15"/>
      <c r="AA137" s="15"/>
      <c r="AB137" s="15"/>
      <c r="AC137" s="15"/>
      <c r="AD137" s="15"/>
      <c r="AE137" s="15"/>
      <c r="AF137" s="15"/>
      <c r="AG137" s="15"/>
    </row>
    <row r="138" spans="1:41" ht="15.75" hidden="1" customHeight="1" x14ac:dyDescent="0.25">
      <c r="A138" s="1134" t="s">
        <v>50</v>
      </c>
      <c r="B138" s="312" t="s">
        <v>83</v>
      </c>
      <c r="C138" s="633">
        <v>2</v>
      </c>
      <c r="D138" s="422">
        <v>15</v>
      </c>
      <c r="E138" s="422">
        <v>15</v>
      </c>
      <c r="F138" s="422">
        <v>6</v>
      </c>
      <c r="G138" s="422">
        <v>1</v>
      </c>
      <c r="H138" s="422">
        <v>0</v>
      </c>
      <c r="I138" s="422">
        <v>2</v>
      </c>
      <c r="J138" s="422">
        <v>328</v>
      </c>
      <c r="K138" s="422">
        <v>23</v>
      </c>
      <c r="L138" s="422">
        <v>7</v>
      </c>
      <c r="M138" s="422">
        <v>128</v>
      </c>
      <c r="N138" s="422">
        <v>26</v>
      </c>
      <c r="O138" s="422">
        <v>2</v>
      </c>
      <c r="P138" s="422">
        <v>14</v>
      </c>
      <c r="Q138" s="634">
        <v>10</v>
      </c>
      <c r="R138" s="719">
        <f t="shared" si="39"/>
        <v>579</v>
      </c>
      <c r="S138" s="773">
        <f>R138/SUM(R138:R140)</f>
        <v>5.8817553839902476E-2</v>
      </c>
      <c r="T138" s="15"/>
      <c r="U138" s="15"/>
      <c r="V138" s="15"/>
      <c r="W138" s="15"/>
      <c r="X138" s="15"/>
      <c r="Y138" s="15"/>
      <c r="Z138" s="15"/>
      <c r="AA138" s="15"/>
      <c r="AB138" s="15"/>
      <c r="AC138" s="15"/>
      <c r="AD138" s="15"/>
      <c r="AE138" s="15"/>
      <c r="AF138" s="15"/>
      <c r="AG138" s="15"/>
    </row>
    <row r="139" spans="1:41" ht="15.75" hidden="1" customHeight="1" x14ac:dyDescent="0.25">
      <c r="A139" s="1131"/>
      <c r="B139" s="313" t="s">
        <v>84</v>
      </c>
      <c r="C139" s="635">
        <v>0</v>
      </c>
      <c r="D139" s="429">
        <v>1</v>
      </c>
      <c r="E139" s="429">
        <v>6</v>
      </c>
      <c r="F139" s="429">
        <v>0</v>
      </c>
      <c r="G139" s="429">
        <v>0</v>
      </c>
      <c r="H139" s="429">
        <v>0</v>
      </c>
      <c r="I139" s="429">
        <v>1</v>
      </c>
      <c r="J139" s="429">
        <v>81</v>
      </c>
      <c r="K139" s="429">
        <v>14</v>
      </c>
      <c r="L139" s="429">
        <v>1</v>
      </c>
      <c r="M139" s="429">
        <v>34</v>
      </c>
      <c r="N139" s="429">
        <v>11</v>
      </c>
      <c r="O139" s="429">
        <v>1</v>
      </c>
      <c r="P139" s="429">
        <v>8</v>
      </c>
      <c r="Q139" s="645">
        <v>2</v>
      </c>
      <c r="R139" s="720">
        <f t="shared" si="39"/>
        <v>160</v>
      </c>
      <c r="S139" s="774">
        <f>R139/SUM(R138:R140)</f>
        <v>1.6253555465258026E-2</v>
      </c>
      <c r="T139" s="15"/>
      <c r="U139" s="15"/>
      <c r="V139" s="15"/>
      <c r="W139" s="15"/>
      <c r="X139" s="15"/>
      <c r="Y139" s="15"/>
      <c r="Z139" s="15"/>
      <c r="AA139" s="15"/>
      <c r="AB139" s="15"/>
      <c r="AC139" s="15"/>
      <c r="AD139" s="15"/>
      <c r="AE139" s="15"/>
      <c r="AF139" s="15"/>
      <c r="AG139" s="15"/>
    </row>
    <row r="140" spans="1:41" ht="15.75" hidden="1" customHeight="1" thickBot="1" x14ac:dyDescent="0.3">
      <c r="A140" s="1132"/>
      <c r="B140" s="314" t="s">
        <v>485</v>
      </c>
      <c r="C140" s="637">
        <v>29</v>
      </c>
      <c r="D140" s="427">
        <v>193</v>
      </c>
      <c r="E140" s="427">
        <v>148</v>
      </c>
      <c r="F140" s="427">
        <v>60</v>
      </c>
      <c r="G140" s="427">
        <v>55</v>
      </c>
      <c r="H140" s="427">
        <v>0</v>
      </c>
      <c r="I140" s="427">
        <v>17</v>
      </c>
      <c r="J140" s="427">
        <v>5526</v>
      </c>
      <c r="K140" s="427">
        <v>226</v>
      </c>
      <c r="L140" s="427">
        <v>119</v>
      </c>
      <c r="M140" s="427">
        <v>1664</v>
      </c>
      <c r="N140" s="427">
        <v>573</v>
      </c>
      <c r="O140" s="427">
        <v>29</v>
      </c>
      <c r="P140" s="427">
        <v>260</v>
      </c>
      <c r="Q140" s="638">
        <v>206</v>
      </c>
      <c r="R140" s="722">
        <f t="shared" si="39"/>
        <v>9105</v>
      </c>
      <c r="S140" s="775">
        <f>R140/SUM(R138:R140)</f>
        <v>0.92492889069483952</v>
      </c>
      <c r="T140" s="15"/>
      <c r="U140" s="15"/>
      <c r="V140" s="15"/>
      <c r="W140" s="15"/>
      <c r="X140" s="15"/>
      <c r="Y140" s="15"/>
      <c r="Z140" s="15"/>
      <c r="AA140" s="15"/>
      <c r="AB140" s="15"/>
      <c r="AC140" s="15"/>
      <c r="AD140" s="15"/>
      <c r="AE140" s="15"/>
      <c r="AF140" s="15"/>
      <c r="AG140" s="15"/>
    </row>
    <row r="141" spans="1:41" ht="15.75" hidden="1" customHeight="1" x14ac:dyDescent="0.25">
      <c r="A141" s="1131" t="s">
        <v>54</v>
      </c>
      <c r="B141" s="319" t="s">
        <v>83</v>
      </c>
      <c r="C141" s="646">
        <v>0</v>
      </c>
      <c r="D141" s="441">
        <v>0</v>
      </c>
      <c r="E141" s="441">
        <v>1</v>
      </c>
      <c r="F141" s="441">
        <v>1</v>
      </c>
      <c r="G141" s="441">
        <v>0</v>
      </c>
      <c r="H141" s="441">
        <v>0</v>
      </c>
      <c r="I141" s="441">
        <v>0</v>
      </c>
      <c r="J141" s="441">
        <v>63</v>
      </c>
      <c r="K141" s="441">
        <v>0</v>
      </c>
      <c r="L141" s="441">
        <v>0</v>
      </c>
      <c r="M141" s="441">
        <v>14</v>
      </c>
      <c r="N141" s="441">
        <v>5</v>
      </c>
      <c r="O141" s="441">
        <v>0</v>
      </c>
      <c r="P141" s="441">
        <v>3</v>
      </c>
      <c r="Q141" s="647">
        <v>1</v>
      </c>
      <c r="R141" s="740">
        <f t="shared" si="39"/>
        <v>88</v>
      </c>
      <c r="S141" s="788">
        <f>R141/SUM(R141:R143)</f>
        <v>0.29042904290429045</v>
      </c>
      <c r="T141" s="15"/>
      <c r="U141" s="15"/>
      <c r="V141" s="15"/>
      <c r="W141" s="15"/>
      <c r="X141" s="15"/>
      <c r="Y141" s="15"/>
      <c r="Z141" s="15"/>
      <c r="AA141" s="15"/>
      <c r="AB141" s="15"/>
      <c r="AC141" s="15"/>
      <c r="AD141" s="15"/>
      <c r="AE141" s="15"/>
      <c r="AF141" s="15"/>
      <c r="AG141" s="15"/>
    </row>
    <row r="142" spans="1:41" ht="15.75" hidden="1" customHeight="1" x14ac:dyDescent="0.25">
      <c r="A142" s="1131"/>
      <c r="B142" s="317" t="s">
        <v>84</v>
      </c>
      <c r="C142" s="641">
        <v>0</v>
      </c>
      <c r="D142" s="435">
        <v>1</v>
      </c>
      <c r="E142" s="435">
        <v>0</v>
      </c>
      <c r="F142" s="435">
        <v>0</v>
      </c>
      <c r="G142" s="435">
        <v>0</v>
      </c>
      <c r="H142" s="435">
        <v>0</v>
      </c>
      <c r="I142" s="435">
        <v>0</v>
      </c>
      <c r="J142" s="435">
        <v>13</v>
      </c>
      <c r="K142" s="435">
        <v>0</v>
      </c>
      <c r="L142" s="435">
        <v>0</v>
      </c>
      <c r="M142" s="435">
        <v>0</v>
      </c>
      <c r="N142" s="435">
        <v>5</v>
      </c>
      <c r="O142" s="435">
        <v>0</v>
      </c>
      <c r="P142" s="435">
        <v>1</v>
      </c>
      <c r="Q142" s="642">
        <v>0</v>
      </c>
      <c r="R142" s="741">
        <f t="shared" si="39"/>
        <v>20</v>
      </c>
      <c r="S142" s="771">
        <f>R142/SUM(R141:R143)</f>
        <v>6.6006600660066E-2</v>
      </c>
      <c r="T142" s="15"/>
      <c r="U142" s="15"/>
      <c r="V142" s="15"/>
      <c r="W142" s="15"/>
      <c r="X142" s="15"/>
      <c r="Y142" s="15"/>
      <c r="Z142" s="15"/>
      <c r="AA142" s="15"/>
      <c r="AB142" s="15"/>
      <c r="AC142" s="15"/>
      <c r="AD142" s="15"/>
      <c r="AE142" s="15"/>
      <c r="AF142" s="15"/>
      <c r="AG142" s="15"/>
    </row>
    <row r="143" spans="1:41" ht="15.75" hidden="1" customHeight="1" thickBot="1" x14ac:dyDescent="0.3">
      <c r="A143" s="1133"/>
      <c r="B143" s="320" t="s">
        <v>485</v>
      </c>
      <c r="C143" s="648">
        <v>1</v>
      </c>
      <c r="D143" s="444">
        <v>2</v>
      </c>
      <c r="E143" s="444">
        <v>5</v>
      </c>
      <c r="F143" s="444">
        <v>0</v>
      </c>
      <c r="G143" s="444">
        <v>0</v>
      </c>
      <c r="H143" s="444">
        <v>0</v>
      </c>
      <c r="I143" s="444">
        <v>1</v>
      </c>
      <c r="J143" s="444">
        <v>122</v>
      </c>
      <c r="K143" s="444">
        <v>0</v>
      </c>
      <c r="L143" s="444">
        <v>1</v>
      </c>
      <c r="M143" s="444">
        <v>27</v>
      </c>
      <c r="N143" s="444">
        <v>29</v>
      </c>
      <c r="O143" s="444">
        <v>0</v>
      </c>
      <c r="P143" s="444">
        <v>5</v>
      </c>
      <c r="Q143" s="649">
        <v>2</v>
      </c>
      <c r="R143" s="743">
        <f t="shared" si="39"/>
        <v>195</v>
      </c>
      <c r="S143" s="787">
        <f>R143/SUM(R141:R143)</f>
        <v>0.64356435643564358</v>
      </c>
      <c r="T143" s="15"/>
      <c r="U143" s="15"/>
      <c r="V143" s="15"/>
      <c r="W143" s="15"/>
      <c r="X143" s="15"/>
      <c r="Y143" s="15"/>
      <c r="Z143" s="15"/>
      <c r="AA143" s="15"/>
      <c r="AB143" s="15"/>
      <c r="AC143" s="15"/>
      <c r="AD143" s="15"/>
      <c r="AE143" s="15"/>
      <c r="AF143" s="15"/>
      <c r="AG143" s="15"/>
    </row>
    <row r="144" spans="1:41" ht="15.75" hidden="1" customHeight="1" thickTop="1" x14ac:dyDescent="0.25">
      <c r="A144" s="1131" t="s">
        <v>31</v>
      </c>
      <c r="B144" s="631" t="s">
        <v>83</v>
      </c>
      <c r="C144" s="251">
        <v>7</v>
      </c>
      <c r="D144" s="249">
        <v>59</v>
      </c>
      <c r="E144" s="249">
        <v>59</v>
      </c>
      <c r="F144" s="249">
        <v>34</v>
      </c>
      <c r="G144" s="249">
        <v>15</v>
      </c>
      <c r="H144" s="249">
        <v>0</v>
      </c>
      <c r="I144" s="249">
        <v>9</v>
      </c>
      <c r="J144" s="249">
        <v>2070</v>
      </c>
      <c r="K144" s="249">
        <v>171</v>
      </c>
      <c r="L144" s="249">
        <v>33</v>
      </c>
      <c r="M144" s="249">
        <v>837</v>
      </c>
      <c r="N144" s="249">
        <v>176</v>
      </c>
      <c r="O144" s="249">
        <v>9</v>
      </c>
      <c r="P144" s="249">
        <v>84</v>
      </c>
      <c r="Q144" s="650">
        <v>64</v>
      </c>
      <c r="R144" s="250">
        <f>SUM(C144:Q144)</f>
        <v>3627</v>
      </c>
      <c r="S144" s="979">
        <f>R144/SUM(R144:R146)</f>
        <v>0.1532384131142</v>
      </c>
      <c r="T144" s="15"/>
      <c r="U144" s="15"/>
      <c r="V144" s="15"/>
      <c r="W144" s="15"/>
      <c r="X144" s="15"/>
      <c r="Y144" s="15"/>
      <c r="Z144" s="15"/>
      <c r="AA144" s="15"/>
      <c r="AB144" s="15"/>
      <c r="AC144" s="15"/>
      <c r="AD144" s="15"/>
      <c r="AE144" s="15"/>
      <c r="AF144" s="15"/>
      <c r="AG144" s="15"/>
    </row>
    <row r="145" spans="1:33" ht="15.75" hidden="1" customHeight="1" x14ac:dyDescent="0.25">
      <c r="A145" s="1131"/>
      <c r="B145" s="313" t="s">
        <v>84</v>
      </c>
      <c r="C145" s="247">
        <v>1</v>
      </c>
      <c r="D145" s="252">
        <v>14</v>
      </c>
      <c r="E145" s="252">
        <v>13</v>
      </c>
      <c r="F145" s="252">
        <v>4</v>
      </c>
      <c r="G145" s="252">
        <v>0</v>
      </c>
      <c r="H145" s="252">
        <v>0</v>
      </c>
      <c r="I145" s="252">
        <v>2</v>
      </c>
      <c r="J145" s="252">
        <v>374</v>
      </c>
      <c r="K145" s="252">
        <v>42</v>
      </c>
      <c r="L145" s="252">
        <v>4</v>
      </c>
      <c r="M145" s="252">
        <v>86</v>
      </c>
      <c r="N145" s="252">
        <v>54</v>
      </c>
      <c r="O145" s="252">
        <v>1</v>
      </c>
      <c r="P145" s="252">
        <v>27</v>
      </c>
      <c r="Q145" s="651">
        <v>7</v>
      </c>
      <c r="R145" s="253">
        <f>SUM(C145:Q145)</f>
        <v>629</v>
      </c>
      <c r="S145" s="979">
        <f>R145/SUM(R144:R146)</f>
        <v>2.6574844733617813E-2</v>
      </c>
      <c r="T145" s="15"/>
      <c r="U145" s="15"/>
      <c r="V145" s="15"/>
      <c r="W145" s="15"/>
      <c r="X145" s="15"/>
      <c r="Y145" s="15"/>
      <c r="Z145" s="15"/>
      <c r="AA145" s="15"/>
      <c r="AB145" s="15"/>
      <c r="AC145" s="15"/>
      <c r="AD145" s="15"/>
      <c r="AE145" s="15"/>
      <c r="AF145" s="15"/>
      <c r="AG145" s="15"/>
    </row>
    <row r="146" spans="1:33" ht="15.75" hidden="1" customHeight="1" thickBot="1" x14ac:dyDescent="0.3">
      <c r="A146" s="1131"/>
      <c r="B146" s="632" t="s">
        <v>485</v>
      </c>
      <c r="C146" s="248">
        <v>67</v>
      </c>
      <c r="D146" s="315">
        <v>383</v>
      </c>
      <c r="E146" s="315">
        <v>287</v>
      </c>
      <c r="F146" s="315">
        <v>151</v>
      </c>
      <c r="G146" s="315">
        <v>138</v>
      </c>
      <c r="H146" s="315">
        <v>0</v>
      </c>
      <c r="I146" s="315">
        <v>40</v>
      </c>
      <c r="J146" s="315">
        <v>11844</v>
      </c>
      <c r="K146" s="315">
        <v>517</v>
      </c>
      <c r="L146" s="315">
        <v>266</v>
      </c>
      <c r="M146" s="315">
        <v>3415</v>
      </c>
      <c r="N146" s="315">
        <v>1211</v>
      </c>
      <c r="O146" s="315">
        <v>65</v>
      </c>
      <c r="P146" s="315">
        <v>587</v>
      </c>
      <c r="Q146" s="652">
        <v>442</v>
      </c>
      <c r="R146" s="721">
        <f>SUM(C146:Q146)</f>
        <v>19413</v>
      </c>
      <c r="S146" s="993">
        <f>R146/SUM(R144:R146)</f>
        <v>0.82018674215218212</v>
      </c>
      <c r="T146" s="15"/>
      <c r="U146" s="15"/>
      <c r="V146" s="15"/>
      <c r="W146" s="15"/>
      <c r="X146" s="15"/>
      <c r="Y146" s="15"/>
      <c r="Z146" s="15"/>
      <c r="AA146" s="15"/>
      <c r="AB146" s="15"/>
      <c r="AC146" s="15"/>
      <c r="AD146" s="15"/>
      <c r="AE146" s="15"/>
      <c r="AF146" s="15"/>
      <c r="AG146" s="15"/>
    </row>
    <row r="147" spans="1:33" s="912" customFormat="1" ht="15.75" hidden="1" customHeight="1" x14ac:dyDescent="0.25">
      <c r="A147" s="1134" t="s">
        <v>48</v>
      </c>
      <c r="B147" s="89" t="s">
        <v>83</v>
      </c>
      <c r="C147" s="764">
        <f>C144/SUM(C144:C146)</f>
        <v>9.3333333333333338E-2</v>
      </c>
      <c r="D147" s="356">
        <f>D144/SUM(D144:D146)</f>
        <v>0.12938596491228072</v>
      </c>
      <c r="E147" s="356">
        <f>E144/SUM(E144:E146)</f>
        <v>0.16434540389972144</v>
      </c>
      <c r="F147" s="356">
        <f>F144/SUM(F144:F146)</f>
        <v>0.17989417989417988</v>
      </c>
      <c r="G147" s="356">
        <f>G144/SUM(G144:G146)</f>
        <v>9.8039215686274508E-2</v>
      </c>
      <c r="H147" s="356">
        <v>0</v>
      </c>
      <c r="I147" s="356">
        <f t="shared" ref="I147:R147" si="40">I144/SUM(I144:I146)</f>
        <v>0.17647058823529413</v>
      </c>
      <c r="J147" s="356">
        <f t="shared" si="40"/>
        <v>0.14487681970884658</v>
      </c>
      <c r="K147" s="356">
        <f t="shared" si="40"/>
        <v>0.23424657534246576</v>
      </c>
      <c r="L147" s="356">
        <f t="shared" si="40"/>
        <v>0.10891089108910891</v>
      </c>
      <c r="M147" s="356">
        <f t="shared" si="40"/>
        <v>0.19294605809128632</v>
      </c>
      <c r="N147" s="356">
        <f t="shared" si="40"/>
        <v>0.12213740458015267</v>
      </c>
      <c r="O147" s="356">
        <f t="shared" si="40"/>
        <v>0.12</v>
      </c>
      <c r="P147" s="356">
        <f t="shared" si="40"/>
        <v>0.12034383954154727</v>
      </c>
      <c r="Q147" s="767">
        <f t="shared" si="40"/>
        <v>0.12475633528265107</v>
      </c>
      <c r="R147" s="770">
        <f t="shared" si="40"/>
        <v>0.1532384131142</v>
      </c>
      <c r="S147" s="1147"/>
      <c r="T147" s="994"/>
      <c r="U147" s="994"/>
      <c r="V147" s="994"/>
      <c r="W147" s="994"/>
      <c r="X147" s="994"/>
      <c r="Y147" s="994"/>
      <c r="Z147" s="994"/>
      <c r="AA147" s="994"/>
      <c r="AB147" s="994"/>
      <c r="AC147" s="994"/>
      <c r="AD147" s="994"/>
      <c r="AE147" s="994"/>
      <c r="AF147" s="994"/>
      <c r="AG147" s="994"/>
    </row>
    <row r="148" spans="1:33" s="912" customFormat="1" ht="15.75" hidden="1" customHeight="1" x14ac:dyDescent="0.25">
      <c r="A148" s="1131"/>
      <c r="B148" s="87" t="s">
        <v>84</v>
      </c>
      <c r="C148" s="765">
        <f>C145/SUM(C144:C146)</f>
        <v>1.3333333333333334E-2</v>
      </c>
      <c r="D148" s="357">
        <f>D145/SUM(D144:D146)</f>
        <v>3.0701754385964911E-2</v>
      </c>
      <c r="E148" s="357">
        <f>E145/SUM(E144:E146)</f>
        <v>3.6211699164345405E-2</v>
      </c>
      <c r="F148" s="357">
        <f>F145/SUM(F144:F146)</f>
        <v>2.1164021164021163E-2</v>
      </c>
      <c r="G148" s="357">
        <f>G145/SUM(G144:G146)</f>
        <v>0</v>
      </c>
      <c r="H148" s="357">
        <v>0</v>
      </c>
      <c r="I148" s="357">
        <f t="shared" ref="I148:R148" si="41">I145/SUM(I144:I146)</f>
        <v>3.9215686274509803E-2</v>
      </c>
      <c r="J148" s="357">
        <f t="shared" si="41"/>
        <v>2.6175811870100783E-2</v>
      </c>
      <c r="K148" s="357">
        <f t="shared" si="41"/>
        <v>5.7534246575342465E-2</v>
      </c>
      <c r="L148" s="357">
        <f t="shared" si="41"/>
        <v>1.3201320132013201E-2</v>
      </c>
      <c r="M148" s="357">
        <f t="shared" si="41"/>
        <v>1.9824804057169201E-2</v>
      </c>
      <c r="N148" s="357">
        <f t="shared" si="41"/>
        <v>3.7473976405274112E-2</v>
      </c>
      <c r="O148" s="357">
        <f t="shared" si="41"/>
        <v>1.3333333333333334E-2</v>
      </c>
      <c r="P148" s="357">
        <f t="shared" si="41"/>
        <v>3.8681948424068767E-2</v>
      </c>
      <c r="Q148" s="768">
        <f t="shared" si="41"/>
        <v>1.364522417153996E-2</v>
      </c>
      <c r="R148" s="771">
        <f t="shared" si="41"/>
        <v>2.6574844733617813E-2</v>
      </c>
      <c r="S148" s="1148"/>
      <c r="T148" s="994"/>
      <c r="U148" s="994"/>
      <c r="V148" s="994"/>
      <c r="W148" s="994"/>
      <c r="X148" s="994"/>
      <c r="Y148" s="994"/>
      <c r="Z148" s="994"/>
      <c r="AA148" s="994"/>
      <c r="AB148" s="994"/>
      <c r="AC148" s="994"/>
      <c r="AD148" s="994"/>
      <c r="AE148" s="994"/>
      <c r="AF148" s="994"/>
      <c r="AG148" s="994"/>
    </row>
    <row r="149" spans="1:33" s="912" customFormat="1" ht="17.25" hidden="1" customHeight="1" thickBot="1" x14ac:dyDescent="0.3">
      <c r="A149" s="1132"/>
      <c r="B149" s="88" t="s">
        <v>485</v>
      </c>
      <c r="C149" s="766">
        <v>0.89400000000000002</v>
      </c>
      <c r="D149" s="358">
        <f>D146/SUM(D144:D146)</f>
        <v>0.83991228070175439</v>
      </c>
      <c r="E149" s="358">
        <v>0.8</v>
      </c>
      <c r="F149" s="358">
        <f>F146/SUM(F144:F146)</f>
        <v>0.79894179894179895</v>
      </c>
      <c r="G149" s="358">
        <f>G146/SUM(G144:G146)</f>
        <v>0.90196078431372551</v>
      </c>
      <c r="H149" s="358">
        <v>0</v>
      </c>
      <c r="I149" s="358">
        <v>0.78500000000000003</v>
      </c>
      <c r="J149" s="358">
        <f t="shared" ref="J149:R149" si="42">J146/SUM(J144:J146)</f>
        <v>0.82894736842105265</v>
      </c>
      <c r="K149" s="358">
        <f t="shared" si="42"/>
        <v>0.70821917808219181</v>
      </c>
      <c r="L149" s="358">
        <f t="shared" si="42"/>
        <v>0.87788778877887785</v>
      </c>
      <c r="M149" s="358">
        <f t="shared" si="42"/>
        <v>0.78722913785154447</v>
      </c>
      <c r="N149" s="358">
        <v>0.84099999999999997</v>
      </c>
      <c r="O149" s="358">
        <f t="shared" si="42"/>
        <v>0.8666666666666667</v>
      </c>
      <c r="P149" s="358">
        <f t="shared" si="42"/>
        <v>0.84097421203438394</v>
      </c>
      <c r="Q149" s="769">
        <v>0.86099999999999999</v>
      </c>
      <c r="R149" s="772">
        <f t="shared" si="42"/>
        <v>0.82018674215218212</v>
      </c>
      <c r="S149" s="1149"/>
      <c r="T149" s="994"/>
      <c r="U149" s="994"/>
      <c r="V149" s="994"/>
      <c r="W149" s="994"/>
      <c r="X149" s="994"/>
      <c r="Y149" s="994"/>
      <c r="Z149" s="994"/>
      <c r="AA149" s="994"/>
      <c r="AB149" s="994"/>
      <c r="AC149" s="994"/>
      <c r="AD149" s="994"/>
      <c r="AE149" s="994"/>
      <c r="AF149" s="994"/>
      <c r="AG149" s="994"/>
    </row>
    <row r="150" spans="1:33" ht="15.75" hidden="1" customHeight="1" thickBot="1" x14ac:dyDescent="0.3">
      <c r="A150" s="1138" t="s">
        <v>377</v>
      </c>
      <c r="B150" s="1139"/>
      <c r="C150" s="1136"/>
      <c r="D150" s="1136"/>
      <c r="E150" s="1136"/>
      <c r="F150" s="1136"/>
      <c r="G150" s="1136"/>
      <c r="H150" s="1136"/>
      <c r="I150" s="1136"/>
      <c r="J150" s="1136"/>
      <c r="K150" s="1136"/>
      <c r="L150" s="1136"/>
      <c r="M150" s="1136"/>
      <c r="N150" s="1136"/>
      <c r="O150" s="1136"/>
      <c r="P150" s="1136"/>
      <c r="Q150" s="1136"/>
      <c r="R150" s="1139"/>
      <c r="S150" s="1137"/>
      <c r="T150" s="311"/>
      <c r="U150" s="311"/>
      <c r="V150" s="311"/>
      <c r="W150" s="311"/>
      <c r="X150" s="311"/>
      <c r="Y150" s="311"/>
      <c r="Z150" s="311"/>
      <c r="AA150" s="311"/>
      <c r="AB150" s="311"/>
      <c r="AC150" s="311"/>
      <c r="AD150" s="311"/>
      <c r="AE150" s="311"/>
      <c r="AF150" s="311"/>
      <c r="AG150" s="311"/>
    </row>
    <row r="151" spans="1:33" ht="15.75" hidden="1" customHeight="1" x14ac:dyDescent="0.25">
      <c r="A151" s="1134" t="s">
        <v>80</v>
      </c>
      <c r="B151" s="84" t="s">
        <v>83</v>
      </c>
      <c r="C151" s="421">
        <v>0</v>
      </c>
      <c r="D151" s="422">
        <v>1</v>
      </c>
      <c r="E151" s="422">
        <v>1</v>
      </c>
      <c r="F151" s="422">
        <v>0</v>
      </c>
      <c r="G151" s="422">
        <v>0</v>
      </c>
      <c r="H151" s="422">
        <v>0</v>
      </c>
      <c r="I151" s="422">
        <v>0</v>
      </c>
      <c r="J151" s="422">
        <v>2</v>
      </c>
      <c r="K151" s="422">
        <v>0</v>
      </c>
      <c r="L151" s="422">
        <v>0</v>
      </c>
      <c r="M151" s="422">
        <v>0</v>
      </c>
      <c r="N151" s="422">
        <v>0</v>
      </c>
      <c r="O151" s="422">
        <v>0</v>
      </c>
      <c r="P151" s="422">
        <v>0</v>
      </c>
      <c r="Q151" s="423">
        <v>0</v>
      </c>
      <c r="R151" s="755">
        <f>SUM(C151:Q151)</f>
        <v>4</v>
      </c>
      <c r="S151" s="773">
        <f>R151/SUM(R151:R153)</f>
        <v>3.3333333333333333E-2</v>
      </c>
      <c r="T151" s="15"/>
      <c r="U151" s="15"/>
      <c r="V151" s="15"/>
      <c r="W151" s="15"/>
      <c r="X151" s="15"/>
      <c r="Y151" s="15"/>
      <c r="Z151" s="15"/>
      <c r="AA151" s="15"/>
      <c r="AB151" s="15"/>
      <c r="AC151" s="15"/>
      <c r="AD151" s="15"/>
      <c r="AE151" s="15"/>
      <c r="AF151" s="15"/>
      <c r="AG151" s="15"/>
    </row>
    <row r="152" spans="1:33" ht="15.75" hidden="1" customHeight="1" x14ac:dyDescent="0.25">
      <c r="A152" s="1131"/>
      <c r="B152" s="85" t="s">
        <v>84</v>
      </c>
      <c r="C152" s="424">
        <v>0</v>
      </c>
      <c r="D152" s="424">
        <v>0</v>
      </c>
      <c r="E152" s="424">
        <v>0</v>
      </c>
      <c r="F152" s="424">
        <v>0</v>
      </c>
      <c r="G152" s="424">
        <v>0</v>
      </c>
      <c r="H152" s="424">
        <v>0</v>
      </c>
      <c r="I152" s="424">
        <v>0</v>
      </c>
      <c r="J152" s="424">
        <v>1</v>
      </c>
      <c r="K152" s="424">
        <v>0</v>
      </c>
      <c r="L152" s="424">
        <v>0</v>
      </c>
      <c r="M152" s="424">
        <v>0</v>
      </c>
      <c r="N152" s="424">
        <v>0</v>
      </c>
      <c r="O152" s="424">
        <v>0</v>
      </c>
      <c r="P152" s="424">
        <v>0</v>
      </c>
      <c r="Q152" s="425">
        <v>0</v>
      </c>
      <c r="R152" s="756">
        <f>SUM(C152:Q152)</f>
        <v>1</v>
      </c>
      <c r="S152" s="774">
        <f>R152/SUM(R151:R153)</f>
        <v>8.3333333333333332E-3</v>
      </c>
      <c r="T152" s="15"/>
      <c r="U152" s="15"/>
      <c r="V152" s="15"/>
      <c r="W152" s="15"/>
      <c r="X152" s="15"/>
      <c r="Y152" s="15"/>
      <c r="Z152" s="15"/>
      <c r="AA152" s="15"/>
      <c r="AB152" s="15"/>
      <c r="AC152" s="15"/>
      <c r="AD152" s="15"/>
      <c r="AE152" s="15"/>
      <c r="AF152" s="15"/>
      <c r="AG152" s="15"/>
    </row>
    <row r="153" spans="1:33" ht="15.75" hidden="1" customHeight="1" thickBot="1" x14ac:dyDescent="0.3">
      <c r="A153" s="1132"/>
      <c r="B153" s="86" t="s">
        <v>485</v>
      </c>
      <c r="C153" s="426">
        <v>1</v>
      </c>
      <c r="D153" s="427">
        <v>0</v>
      </c>
      <c r="E153" s="427">
        <v>4</v>
      </c>
      <c r="F153" s="427">
        <v>0</v>
      </c>
      <c r="G153" s="427">
        <v>0</v>
      </c>
      <c r="H153" s="427">
        <v>0</v>
      </c>
      <c r="I153" s="427">
        <v>0</v>
      </c>
      <c r="J153" s="427">
        <v>61</v>
      </c>
      <c r="K153" s="427">
        <v>4</v>
      </c>
      <c r="L153" s="427">
        <v>2</v>
      </c>
      <c r="M153" s="427">
        <v>30</v>
      </c>
      <c r="N153" s="427">
        <v>10</v>
      </c>
      <c r="O153" s="427">
        <v>0</v>
      </c>
      <c r="P153" s="427">
        <v>2</v>
      </c>
      <c r="Q153" s="428">
        <v>1</v>
      </c>
      <c r="R153" s="757">
        <f>SUM(C153:Q153)</f>
        <v>115</v>
      </c>
      <c r="S153" s="784">
        <f>R153/SUM(R151:R153)</f>
        <v>0.95833333333333337</v>
      </c>
      <c r="T153" s="15"/>
      <c r="U153" s="15"/>
      <c r="V153" s="15"/>
      <c r="W153" s="15"/>
      <c r="X153" s="15"/>
      <c r="Y153" s="15"/>
      <c r="Z153" s="15"/>
      <c r="AA153" s="15"/>
      <c r="AB153" s="15"/>
      <c r="AC153" s="15"/>
      <c r="AD153" s="15"/>
      <c r="AE153" s="15"/>
      <c r="AF153" s="15"/>
      <c r="AG153" s="15"/>
    </row>
    <row r="154" spans="1:33" ht="15.75" hidden="1" customHeight="1" x14ac:dyDescent="0.25">
      <c r="A154" s="1134" t="s">
        <v>51</v>
      </c>
      <c r="B154" s="89" t="s">
        <v>83</v>
      </c>
      <c r="C154" s="431">
        <v>6</v>
      </c>
      <c r="D154" s="432">
        <v>48</v>
      </c>
      <c r="E154" s="432">
        <v>48</v>
      </c>
      <c r="F154" s="432">
        <v>30</v>
      </c>
      <c r="G154" s="432">
        <v>12</v>
      </c>
      <c r="H154" s="432">
        <v>0</v>
      </c>
      <c r="I154" s="432">
        <v>9</v>
      </c>
      <c r="J154" s="432">
        <v>1684</v>
      </c>
      <c r="K154" s="432">
        <v>156</v>
      </c>
      <c r="L154" s="432">
        <v>28</v>
      </c>
      <c r="M154" s="432">
        <v>703</v>
      </c>
      <c r="N154" s="432">
        <v>142</v>
      </c>
      <c r="O154" s="432">
        <v>7</v>
      </c>
      <c r="P154" s="432">
        <v>66</v>
      </c>
      <c r="Q154" s="433">
        <v>55</v>
      </c>
      <c r="R154" s="758">
        <f>SUM(C154:Q154)</f>
        <v>2994</v>
      </c>
      <c r="S154" s="770">
        <f>R154/SUM(R154:R156)</f>
        <v>0.18243860825056366</v>
      </c>
      <c r="T154" s="15"/>
      <c r="U154" s="15"/>
      <c r="V154" s="15"/>
      <c r="W154" s="15"/>
      <c r="X154" s="15"/>
      <c r="Y154" s="15"/>
      <c r="Z154" s="15"/>
      <c r="AA154" s="15"/>
      <c r="AB154" s="15"/>
      <c r="AC154" s="15"/>
      <c r="AD154" s="15"/>
      <c r="AE154" s="15"/>
      <c r="AF154" s="15"/>
      <c r="AG154" s="15"/>
    </row>
    <row r="155" spans="1:33" ht="15.75" hidden="1" customHeight="1" x14ac:dyDescent="0.25">
      <c r="A155" s="1131"/>
      <c r="B155" s="87" t="s">
        <v>84</v>
      </c>
      <c r="C155" s="434">
        <v>0</v>
      </c>
      <c r="D155" s="435">
        <v>12</v>
      </c>
      <c r="E155" s="435">
        <v>11</v>
      </c>
      <c r="F155" s="435">
        <v>4</v>
      </c>
      <c r="G155" s="435">
        <v>0</v>
      </c>
      <c r="H155" s="435">
        <v>0</v>
      </c>
      <c r="I155" s="435">
        <v>1</v>
      </c>
      <c r="J155" s="435">
        <v>298</v>
      </c>
      <c r="K155" s="435">
        <v>37</v>
      </c>
      <c r="L155" s="435">
        <v>3</v>
      </c>
      <c r="M155" s="435">
        <v>64</v>
      </c>
      <c r="N155" s="435">
        <v>46</v>
      </c>
      <c r="O155" s="435">
        <v>1</v>
      </c>
      <c r="P155" s="435">
        <v>22</v>
      </c>
      <c r="Q155" s="436">
        <v>6</v>
      </c>
      <c r="R155" s="759">
        <f t="shared" ref="R155:R162" si="43">SUM(C155:Q155)</f>
        <v>505</v>
      </c>
      <c r="S155" s="771">
        <f>R155/SUM(R154:R156)</f>
        <v>3.0772043141795137E-2</v>
      </c>
      <c r="T155" s="15"/>
      <c r="U155" s="15"/>
      <c r="V155" s="15"/>
      <c r="W155" s="15"/>
      <c r="X155" s="15"/>
      <c r="Y155" s="15"/>
      <c r="Z155" s="15"/>
      <c r="AA155" s="15"/>
      <c r="AB155" s="15"/>
      <c r="AC155" s="15"/>
      <c r="AD155" s="15"/>
      <c r="AE155" s="15"/>
      <c r="AF155" s="15"/>
      <c r="AG155" s="15"/>
    </row>
    <row r="156" spans="1:33" ht="15.75" hidden="1" customHeight="1" thickBot="1" x14ac:dyDescent="0.3">
      <c r="A156" s="1132"/>
      <c r="B156" s="88" t="s">
        <v>485</v>
      </c>
      <c r="C156" s="437">
        <v>44</v>
      </c>
      <c r="D156" s="438">
        <v>253</v>
      </c>
      <c r="E156" s="438">
        <v>199</v>
      </c>
      <c r="F156" s="438">
        <v>105</v>
      </c>
      <c r="G156" s="438">
        <v>103</v>
      </c>
      <c r="H156" s="438">
        <v>0</v>
      </c>
      <c r="I156" s="438">
        <v>25</v>
      </c>
      <c r="J156" s="438">
        <v>7740</v>
      </c>
      <c r="K156" s="438">
        <v>361</v>
      </c>
      <c r="L156" s="438">
        <v>191</v>
      </c>
      <c r="M156" s="438">
        <v>2357</v>
      </c>
      <c r="N156" s="438">
        <v>798</v>
      </c>
      <c r="O156" s="438">
        <v>40</v>
      </c>
      <c r="P156" s="438">
        <v>405</v>
      </c>
      <c r="Q156" s="439">
        <v>291</v>
      </c>
      <c r="R156" s="760">
        <f t="shared" si="43"/>
        <v>12912</v>
      </c>
      <c r="S156" s="789">
        <f>R156/SUM(R154:R156)</f>
        <v>0.78678934860764127</v>
      </c>
      <c r="T156" s="15"/>
      <c r="U156" s="15"/>
      <c r="V156" s="15"/>
      <c r="W156" s="15"/>
      <c r="X156" s="15"/>
      <c r="Y156" s="15"/>
      <c r="Z156" s="15"/>
      <c r="AA156" s="15"/>
      <c r="AB156" s="15"/>
      <c r="AC156" s="15"/>
      <c r="AD156" s="15"/>
      <c r="AE156" s="15"/>
      <c r="AF156" s="15"/>
      <c r="AG156" s="15"/>
    </row>
    <row r="157" spans="1:33" ht="15.75" hidden="1" customHeight="1" x14ac:dyDescent="0.25">
      <c r="A157" s="1134" t="s">
        <v>52</v>
      </c>
      <c r="B157" s="84" t="s">
        <v>83</v>
      </c>
      <c r="C157" s="633">
        <v>1</v>
      </c>
      <c r="D157" s="422">
        <v>8</v>
      </c>
      <c r="E157" s="422">
        <v>8</v>
      </c>
      <c r="F157" s="422">
        <v>3</v>
      </c>
      <c r="G157" s="422">
        <v>2</v>
      </c>
      <c r="H157" s="422">
        <v>0</v>
      </c>
      <c r="I157" s="422">
        <v>0</v>
      </c>
      <c r="J157" s="422">
        <v>281</v>
      </c>
      <c r="K157" s="422">
        <v>14</v>
      </c>
      <c r="L157" s="422">
        <v>4</v>
      </c>
      <c r="M157" s="422">
        <v>119</v>
      </c>
      <c r="N157" s="422">
        <v>22</v>
      </c>
      <c r="O157" s="422">
        <v>0</v>
      </c>
      <c r="P157" s="422">
        <v>11</v>
      </c>
      <c r="Q157" s="423">
        <v>6</v>
      </c>
      <c r="R157" s="755">
        <f t="shared" si="43"/>
        <v>479</v>
      </c>
      <c r="S157" s="773">
        <f>R157/SUM(R157:R159)</f>
        <v>7.6935432059106967E-2</v>
      </c>
      <c r="T157" s="15"/>
      <c r="U157" s="15"/>
      <c r="V157" s="15"/>
      <c r="W157" s="15"/>
      <c r="X157" s="15"/>
      <c r="Y157" s="15"/>
      <c r="Z157" s="15"/>
      <c r="AA157" s="15"/>
      <c r="AB157" s="15"/>
      <c r="AC157" s="15"/>
      <c r="AD157" s="15"/>
      <c r="AE157" s="15"/>
      <c r="AF157" s="15"/>
      <c r="AG157" s="15"/>
    </row>
    <row r="158" spans="1:33" ht="15.75" hidden="1" customHeight="1" x14ac:dyDescent="0.25">
      <c r="A158" s="1131"/>
      <c r="B158" s="85" t="s">
        <v>84</v>
      </c>
      <c r="C158" s="635">
        <v>1</v>
      </c>
      <c r="D158" s="429">
        <v>2</v>
      </c>
      <c r="E158" s="429">
        <v>1</v>
      </c>
      <c r="F158" s="429">
        <v>0</v>
      </c>
      <c r="G158" s="429">
        <v>0</v>
      </c>
      <c r="H158" s="429">
        <v>0</v>
      </c>
      <c r="I158" s="429">
        <v>1</v>
      </c>
      <c r="J158" s="429">
        <v>54</v>
      </c>
      <c r="K158" s="429">
        <v>4</v>
      </c>
      <c r="L158" s="429">
        <v>1</v>
      </c>
      <c r="M158" s="429">
        <v>18</v>
      </c>
      <c r="N158" s="429">
        <v>7</v>
      </c>
      <c r="O158" s="429">
        <v>0</v>
      </c>
      <c r="P158" s="429">
        <v>4</v>
      </c>
      <c r="Q158" s="430">
        <v>1</v>
      </c>
      <c r="R158" s="756">
        <f t="shared" si="43"/>
        <v>94</v>
      </c>
      <c r="S158" s="774">
        <f>R158/SUM(R157:R159)</f>
        <v>1.5097976228718278E-2</v>
      </c>
      <c r="T158" s="15"/>
      <c r="U158" s="15"/>
      <c r="V158" s="15"/>
      <c r="W158" s="15"/>
      <c r="X158" s="15"/>
      <c r="Y158" s="15"/>
      <c r="Z158" s="15"/>
      <c r="AA158" s="15"/>
      <c r="AB158" s="15"/>
      <c r="AC158" s="15"/>
      <c r="AD158" s="15"/>
      <c r="AE158" s="15"/>
      <c r="AF158" s="15"/>
      <c r="AG158" s="15"/>
    </row>
    <row r="159" spans="1:33" ht="15.75" hidden="1" customHeight="1" thickBot="1" x14ac:dyDescent="0.3">
      <c r="A159" s="1131"/>
      <c r="B159" s="133" t="s">
        <v>485</v>
      </c>
      <c r="C159" s="637">
        <v>17</v>
      </c>
      <c r="D159" s="427">
        <v>112</v>
      </c>
      <c r="E159" s="427">
        <v>75</v>
      </c>
      <c r="F159" s="427">
        <v>37</v>
      </c>
      <c r="G159" s="427">
        <v>31</v>
      </c>
      <c r="H159" s="427">
        <v>0</v>
      </c>
      <c r="I159" s="427">
        <v>13</v>
      </c>
      <c r="J159" s="427">
        <v>3622</v>
      </c>
      <c r="K159" s="427">
        <v>136</v>
      </c>
      <c r="L159" s="427">
        <v>63</v>
      </c>
      <c r="M159" s="427">
        <v>901</v>
      </c>
      <c r="N159" s="427">
        <v>356</v>
      </c>
      <c r="O159" s="427">
        <v>20</v>
      </c>
      <c r="P159" s="427">
        <v>148</v>
      </c>
      <c r="Q159" s="428">
        <v>122</v>
      </c>
      <c r="R159" s="757">
        <f t="shared" si="43"/>
        <v>5653</v>
      </c>
      <c r="S159" s="784">
        <f>R159/SUM(R157:R159)</f>
        <v>0.90796659171217475</v>
      </c>
      <c r="T159" s="15"/>
      <c r="U159" s="15"/>
      <c r="V159" s="15"/>
      <c r="W159" s="15"/>
      <c r="X159" s="15"/>
      <c r="Y159" s="15"/>
      <c r="Z159" s="15"/>
      <c r="AA159" s="15"/>
      <c r="AB159" s="15"/>
      <c r="AC159" s="15"/>
      <c r="AD159" s="15"/>
      <c r="AE159" s="15"/>
      <c r="AF159" s="15"/>
      <c r="AG159" s="15"/>
    </row>
    <row r="160" spans="1:33" ht="15.75" hidden="1" customHeight="1" x14ac:dyDescent="0.25">
      <c r="A160" s="1134" t="s">
        <v>82</v>
      </c>
      <c r="B160" s="89" t="s">
        <v>83</v>
      </c>
      <c r="C160" s="646">
        <v>0</v>
      </c>
      <c r="D160" s="441">
        <v>2</v>
      </c>
      <c r="E160" s="441">
        <v>2</v>
      </c>
      <c r="F160" s="441">
        <v>1</v>
      </c>
      <c r="G160" s="441">
        <v>1</v>
      </c>
      <c r="H160" s="441">
        <v>0</v>
      </c>
      <c r="I160" s="441">
        <v>0</v>
      </c>
      <c r="J160" s="441">
        <v>103</v>
      </c>
      <c r="K160" s="441">
        <v>1</v>
      </c>
      <c r="L160" s="441">
        <v>1</v>
      </c>
      <c r="M160" s="441">
        <v>15</v>
      </c>
      <c r="N160" s="441">
        <v>12</v>
      </c>
      <c r="O160" s="441">
        <v>2</v>
      </c>
      <c r="P160" s="441">
        <v>7</v>
      </c>
      <c r="Q160" s="442">
        <v>3</v>
      </c>
      <c r="R160" s="761">
        <f t="shared" si="43"/>
        <v>150</v>
      </c>
      <c r="S160" s="770">
        <f>R160/SUM(R160:R162)</f>
        <v>0.16447368421052633</v>
      </c>
      <c r="T160" s="15"/>
      <c r="U160" s="15"/>
      <c r="V160" s="15"/>
      <c r="W160" s="15"/>
      <c r="X160" s="15"/>
      <c r="Y160" s="15"/>
      <c r="Z160" s="15"/>
      <c r="AA160" s="15"/>
      <c r="AB160" s="15"/>
      <c r="AC160" s="15"/>
      <c r="AD160" s="15"/>
      <c r="AE160" s="15"/>
      <c r="AF160" s="15"/>
      <c r="AG160" s="15"/>
    </row>
    <row r="161" spans="1:33" ht="15.75" hidden="1" customHeight="1" x14ac:dyDescent="0.25">
      <c r="A161" s="1131"/>
      <c r="B161" s="87" t="s">
        <v>84</v>
      </c>
      <c r="C161" s="641">
        <v>0</v>
      </c>
      <c r="D161" s="435">
        <v>0</v>
      </c>
      <c r="E161" s="435">
        <v>1</v>
      </c>
      <c r="F161" s="435">
        <v>0</v>
      </c>
      <c r="G161" s="435">
        <v>0</v>
      </c>
      <c r="H161" s="435">
        <v>0</v>
      </c>
      <c r="I161" s="435">
        <v>0</v>
      </c>
      <c r="J161" s="435">
        <v>21</v>
      </c>
      <c r="K161" s="435">
        <v>1</v>
      </c>
      <c r="L161" s="435">
        <v>0</v>
      </c>
      <c r="M161" s="435">
        <v>4</v>
      </c>
      <c r="N161" s="435">
        <v>1</v>
      </c>
      <c r="O161" s="435">
        <v>0</v>
      </c>
      <c r="P161" s="435">
        <v>1</v>
      </c>
      <c r="Q161" s="436">
        <v>0</v>
      </c>
      <c r="R161" s="759">
        <f t="shared" si="43"/>
        <v>29</v>
      </c>
      <c r="S161" s="771">
        <f>R161/SUM(R160:R162)</f>
        <v>3.1798245614035089E-2</v>
      </c>
      <c r="T161" s="15"/>
      <c r="U161" s="15"/>
      <c r="V161" s="15"/>
      <c r="W161" s="15"/>
      <c r="X161" s="15"/>
      <c r="Y161" s="15"/>
      <c r="Z161" s="15"/>
      <c r="AA161" s="15"/>
      <c r="AB161" s="15"/>
      <c r="AC161" s="15"/>
      <c r="AD161" s="15"/>
      <c r="AE161" s="15"/>
      <c r="AF161" s="15"/>
      <c r="AG161" s="15"/>
    </row>
    <row r="162" spans="1:33" ht="15.75" hidden="1" customHeight="1" thickBot="1" x14ac:dyDescent="0.3">
      <c r="A162" s="1133"/>
      <c r="B162" s="168" t="s">
        <v>485</v>
      </c>
      <c r="C162" s="648">
        <v>5</v>
      </c>
      <c r="D162" s="444">
        <v>18</v>
      </c>
      <c r="E162" s="444">
        <v>9</v>
      </c>
      <c r="F162" s="444">
        <v>9</v>
      </c>
      <c r="G162" s="444">
        <v>4</v>
      </c>
      <c r="H162" s="444">
        <v>0</v>
      </c>
      <c r="I162" s="444">
        <v>2</v>
      </c>
      <c r="J162" s="444">
        <v>421</v>
      </c>
      <c r="K162" s="444">
        <v>16</v>
      </c>
      <c r="L162" s="444">
        <v>10</v>
      </c>
      <c r="M162" s="444">
        <v>127</v>
      </c>
      <c r="N162" s="444">
        <v>47</v>
      </c>
      <c r="O162" s="444">
        <v>5</v>
      </c>
      <c r="P162" s="444">
        <v>32</v>
      </c>
      <c r="Q162" s="445">
        <v>28</v>
      </c>
      <c r="R162" s="762">
        <f t="shared" si="43"/>
        <v>733</v>
      </c>
      <c r="S162" s="787">
        <f>R162/SUM(R160:R162)</f>
        <v>0.80372807017543857</v>
      </c>
      <c r="T162" s="15"/>
      <c r="U162" s="15"/>
      <c r="V162" s="15"/>
      <c r="W162" s="15"/>
      <c r="X162" s="15"/>
      <c r="Y162" s="15"/>
      <c r="Z162" s="15"/>
      <c r="AA162" s="15"/>
      <c r="AB162" s="15"/>
      <c r="AC162" s="15"/>
      <c r="AD162" s="15"/>
      <c r="AE162" s="15"/>
      <c r="AF162" s="15"/>
      <c r="AG162" s="15"/>
    </row>
    <row r="163" spans="1:33" ht="15.75" hidden="1" customHeight="1" thickTop="1" x14ac:dyDescent="0.25">
      <c r="A163" s="1131" t="s">
        <v>31</v>
      </c>
      <c r="B163" s="167" t="s">
        <v>83</v>
      </c>
      <c r="C163" s="251">
        <v>7</v>
      </c>
      <c r="D163" s="249">
        <v>59</v>
      </c>
      <c r="E163" s="249">
        <v>59</v>
      </c>
      <c r="F163" s="249">
        <v>34</v>
      </c>
      <c r="G163" s="249">
        <v>15</v>
      </c>
      <c r="H163" s="249">
        <v>0</v>
      </c>
      <c r="I163" s="249">
        <v>9</v>
      </c>
      <c r="J163" s="249">
        <v>2070</v>
      </c>
      <c r="K163" s="249">
        <v>171</v>
      </c>
      <c r="L163" s="249">
        <v>33</v>
      </c>
      <c r="M163" s="249">
        <v>837</v>
      </c>
      <c r="N163" s="249">
        <v>176</v>
      </c>
      <c r="O163" s="249">
        <v>9</v>
      </c>
      <c r="P163" s="249">
        <v>84</v>
      </c>
      <c r="Q163" s="250">
        <v>64</v>
      </c>
      <c r="R163" s="723">
        <f>SUM(C163:Q163)</f>
        <v>3627</v>
      </c>
      <c r="S163" s="995">
        <f>R163/SUM(R163:R165)</f>
        <v>0.1532384131142</v>
      </c>
      <c r="T163" s="15"/>
      <c r="U163" s="15"/>
      <c r="V163" s="15"/>
      <c r="W163" s="15"/>
      <c r="X163" s="15"/>
      <c r="Y163" s="15"/>
      <c r="Z163" s="15"/>
      <c r="AA163" s="15"/>
      <c r="AB163" s="15"/>
      <c r="AC163" s="15"/>
      <c r="AD163" s="15"/>
      <c r="AE163" s="15"/>
      <c r="AF163" s="15"/>
      <c r="AG163" s="15"/>
    </row>
    <row r="164" spans="1:33" ht="15.75" hidden="1" customHeight="1" x14ac:dyDescent="0.25">
      <c r="A164" s="1131"/>
      <c r="B164" s="85" t="s">
        <v>84</v>
      </c>
      <c r="C164" s="247">
        <v>1</v>
      </c>
      <c r="D164" s="252">
        <v>14</v>
      </c>
      <c r="E164" s="252">
        <v>13</v>
      </c>
      <c r="F164" s="252">
        <v>4</v>
      </c>
      <c r="G164" s="252">
        <v>0</v>
      </c>
      <c r="H164" s="252">
        <v>0</v>
      </c>
      <c r="I164" s="252">
        <v>2</v>
      </c>
      <c r="J164" s="252">
        <v>374</v>
      </c>
      <c r="K164" s="252">
        <v>42</v>
      </c>
      <c r="L164" s="252">
        <v>4</v>
      </c>
      <c r="M164" s="252">
        <v>86</v>
      </c>
      <c r="N164" s="252">
        <v>54</v>
      </c>
      <c r="O164" s="252">
        <v>1</v>
      </c>
      <c r="P164" s="252">
        <v>27</v>
      </c>
      <c r="Q164" s="253">
        <v>7</v>
      </c>
      <c r="R164" s="720">
        <f>SUM(C164:Q164)</f>
        <v>629</v>
      </c>
      <c r="S164" s="774">
        <f>R164/SUM(R163:R165)</f>
        <v>2.6574844733617813E-2</v>
      </c>
    </row>
    <row r="165" spans="1:33" ht="15.75" hidden="1" customHeight="1" thickBot="1" x14ac:dyDescent="0.3">
      <c r="A165" s="1132"/>
      <c r="B165" s="86" t="s">
        <v>485</v>
      </c>
      <c r="C165" s="248">
        <v>67</v>
      </c>
      <c r="D165" s="315">
        <v>383</v>
      </c>
      <c r="E165" s="315">
        <v>287</v>
      </c>
      <c r="F165" s="315">
        <v>151</v>
      </c>
      <c r="G165" s="315">
        <v>138</v>
      </c>
      <c r="H165" s="315">
        <v>0</v>
      </c>
      <c r="I165" s="315">
        <v>40</v>
      </c>
      <c r="J165" s="315">
        <v>11844</v>
      </c>
      <c r="K165" s="315">
        <v>517</v>
      </c>
      <c r="L165" s="315">
        <v>266</v>
      </c>
      <c r="M165" s="315">
        <v>3415</v>
      </c>
      <c r="N165" s="315">
        <v>1211</v>
      </c>
      <c r="O165" s="315">
        <v>65</v>
      </c>
      <c r="P165" s="315">
        <v>587</v>
      </c>
      <c r="Q165" s="721">
        <v>442</v>
      </c>
      <c r="R165" s="722">
        <f>SUM(C165:Q165)</f>
        <v>19413</v>
      </c>
      <c r="S165" s="775">
        <f>R165/SUM(R163:R165)</f>
        <v>0.82018674215218212</v>
      </c>
    </row>
    <row r="166" spans="1:33" ht="15.75" hidden="1" customHeight="1" x14ac:dyDescent="0.25">
      <c r="A166" s="1134" t="s">
        <v>48</v>
      </c>
      <c r="B166" s="89" t="s">
        <v>83</v>
      </c>
      <c r="C166" s="764">
        <f>C163/SUM(C163:C165)</f>
        <v>9.3333333333333338E-2</v>
      </c>
      <c r="D166" s="356">
        <f>D163/SUM(D163:D165)</f>
        <v>0.12938596491228072</v>
      </c>
      <c r="E166" s="356">
        <f>E163/SUM(E163:E165)</f>
        <v>0.16434540389972144</v>
      </c>
      <c r="F166" s="356">
        <f>F163/SUM(F163:F165)</f>
        <v>0.17989417989417988</v>
      </c>
      <c r="G166" s="356">
        <f>G163/SUM(G163:G165)</f>
        <v>9.8039215686274508E-2</v>
      </c>
      <c r="H166" s="356">
        <v>0</v>
      </c>
      <c r="I166" s="356">
        <f t="shared" ref="I166:R166" si="44">I163/SUM(I163:I165)</f>
        <v>0.17647058823529413</v>
      </c>
      <c r="J166" s="356">
        <f t="shared" si="44"/>
        <v>0.14487681970884658</v>
      </c>
      <c r="K166" s="356">
        <f t="shared" si="44"/>
        <v>0.23424657534246576</v>
      </c>
      <c r="L166" s="356">
        <f t="shared" si="44"/>
        <v>0.10891089108910891</v>
      </c>
      <c r="M166" s="356">
        <f t="shared" si="44"/>
        <v>0.19294605809128632</v>
      </c>
      <c r="N166" s="356">
        <f t="shared" si="44"/>
        <v>0.12213740458015267</v>
      </c>
      <c r="O166" s="356">
        <f t="shared" si="44"/>
        <v>0.12</v>
      </c>
      <c r="P166" s="356">
        <f t="shared" si="44"/>
        <v>0.12034383954154727</v>
      </c>
      <c r="Q166" s="767">
        <f t="shared" si="44"/>
        <v>0.12475633528265107</v>
      </c>
      <c r="R166" s="770">
        <f t="shared" si="44"/>
        <v>0.1532384131142</v>
      </c>
      <c r="S166" s="1147"/>
    </row>
    <row r="167" spans="1:33" ht="15.75" hidden="1" customHeight="1" x14ac:dyDescent="0.25">
      <c r="A167" s="1131"/>
      <c r="B167" s="87" t="s">
        <v>84</v>
      </c>
      <c r="C167" s="765">
        <f>C164/SUM(C163:C165)</f>
        <v>1.3333333333333334E-2</v>
      </c>
      <c r="D167" s="357">
        <f>D164/SUM(D163:D165)</f>
        <v>3.0701754385964911E-2</v>
      </c>
      <c r="E167" s="357">
        <f>E164/SUM(E163:E165)</f>
        <v>3.6211699164345405E-2</v>
      </c>
      <c r="F167" s="357">
        <f>F164/SUM(F163:F165)</f>
        <v>2.1164021164021163E-2</v>
      </c>
      <c r="G167" s="357">
        <f>G164/SUM(G163:G165)</f>
        <v>0</v>
      </c>
      <c r="H167" s="357">
        <v>0</v>
      </c>
      <c r="I167" s="357">
        <f t="shared" ref="I167:R167" si="45">I164/SUM(I163:I165)</f>
        <v>3.9215686274509803E-2</v>
      </c>
      <c r="J167" s="357">
        <f t="shared" si="45"/>
        <v>2.6175811870100783E-2</v>
      </c>
      <c r="K167" s="357">
        <f t="shared" si="45"/>
        <v>5.7534246575342465E-2</v>
      </c>
      <c r="L167" s="357">
        <f t="shared" si="45"/>
        <v>1.3201320132013201E-2</v>
      </c>
      <c r="M167" s="357">
        <f t="shared" si="45"/>
        <v>1.9824804057169201E-2</v>
      </c>
      <c r="N167" s="357">
        <f t="shared" si="45"/>
        <v>3.7473976405274112E-2</v>
      </c>
      <c r="O167" s="357">
        <f t="shared" si="45"/>
        <v>1.3333333333333334E-2</v>
      </c>
      <c r="P167" s="357">
        <f t="shared" si="45"/>
        <v>3.8681948424068767E-2</v>
      </c>
      <c r="Q167" s="768">
        <f t="shared" si="45"/>
        <v>1.364522417153996E-2</v>
      </c>
      <c r="R167" s="771">
        <f t="shared" si="45"/>
        <v>2.6574844733617813E-2</v>
      </c>
      <c r="S167" s="1148"/>
    </row>
    <row r="168" spans="1:33" ht="15.75" hidden="1" customHeight="1" thickBot="1" x14ac:dyDescent="0.3">
      <c r="A168" s="1132"/>
      <c r="B168" s="88" t="s">
        <v>485</v>
      </c>
      <c r="C168" s="766">
        <f>C165/SUM(C163:C165)</f>
        <v>0.89333333333333331</v>
      </c>
      <c r="D168" s="358">
        <f>D165/SUM(D163:D165)</f>
        <v>0.83991228070175439</v>
      </c>
      <c r="E168" s="358">
        <f>E165/SUM(E163:E165)</f>
        <v>0.79944289693593318</v>
      </c>
      <c r="F168" s="358">
        <f>F165/SUM(F163:F165)</f>
        <v>0.79894179894179895</v>
      </c>
      <c r="G168" s="358">
        <f>G165/SUM(G163:G165)</f>
        <v>0.90196078431372551</v>
      </c>
      <c r="H168" s="358">
        <v>0</v>
      </c>
      <c r="I168" s="358">
        <f t="shared" ref="I168:R168" si="46">I165/SUM(I163:I165)</f>
        <v>0.78431372549019607</v>
      </c>
      <c r="J168" s="358">
        <f t="shared" si="46"/>
        <v>0.82894736842105265</v>
      </c>
      <c r="K168" s="358">
        <f t="shared" si="46"/>
        <v>0.70821917808219181</v>
      </c>
      <c r="L168" s="358">
        <f t="shared" si="46"/>
        <v>0.87788778877887785</v>
      </c>
      <c r="M168" s="358">
        <f t="shared" si="46"/>
        <v>0.78722913785154447</v>
      </c>
      <c r="N168" s="358">
        <f t="shared" si="46"/>
        <v>0.84038861901457318</v>
      </c>
      <c r="O168" s="358">
        <f t="shared" si="46"/>
        <v>0.8666666666666667</v>
      </c>
      <c r="P168" s="358">
        <f t="shared" si="46"/>
        <v>0.84097421203438394</v>
      </c>
      <c r="Q168" s="769">
        <f t="shared" si="46"/>
        <v>0.86159844054580892</v>
      </c>
      <c r="R168" s="772">
        <f t="shared" si="46"/>
        <v>0.82018674215218212</v>
      </c>
      <c r="S168" s="1149"/>
    </row>
    <row r="169" spans="1:33" hidden="1" x14ac:dyDescent="0.25"/>
    <row r="175" spans="1:33" x14ac:dyDescent="0.25">
      <c r="I175" s="1061"/>
    </row>
  </sheetData>
  <sheetProtection algorithmName="SHA-512" hashValue="kpq6S5CdYYZyqlYqco7CKOeKbnJKjjeEL1X+p14zp9KYSB4OT2946NsAUOcEUMEofdJVViWdcxj3KeA9+0emlw==" saltValue="zTIyJKrp6PG67qoiFxQ5PA==" spinCount="100000" sheet="1" objects="1" scenarios="1"/>
  <mergeCells count="71">
    <mergeCell ref="A32:A34"/>
    <mergeCell ref="A35:A37"/>
    <mergeCell ref="A38:A40"/>
    <mergeCell ref="A19:A21"/>
    <mergeCell ref="A22:A24"/>
    <mergeCell ref="A25:S25"/>
    <mergeCell ref="A26:A28"/>
    <mergeCell ref="A29:A31"/>
    <mergeCell ref="A7:S7"/>
    <mergeCell ref="A9:S9"/>
    <mergeCell ref="A10:A12"/>
    <mergeCell ref="A13:A15"/>
    <mergeCell ref="A16:A18"/>
    <mergeCell ref="A41:A43"/>
    <mergeCell ref="A63:A65"/>
    <mergeCell ref="A66:A68"/>
    <mergeCell ref="A69:A71"/>
    <mergeCell ref="A72:A74"/>
    <mergeCell ref="A46:S46"/>
    <mergeCell ref="A47:A49"/>
    <mergeCell ref="A50:A52"/>
    <mergeCell ref="A53:A55"/>
    <mergeCell ref="S41:S43"/>
    <mergeCell ref="A59:A61"/>
    <mergeCell ref="A62:S62"/>
    <mergeCell ref="A166:A168"/>
    <mergeCell ref="A147:A149"/>
    <mergeCell ref="A128:S128"/>
    <mergeCell ref="A154:A156"/>
    <mergeCell ref="A157:A159"/>
    <mergeCell ref="A160:A162"/>
    <mergeCell ref="A131:S131"/>
    <mergeCell ref="S147:S149"/>
    <mergeCell ref="A150:S150"/>
    <mergeCell ref="S166:S168"/>
    <mergeCell ref="A163:A165"/>
    <mergeCell ref="A151:A153"/>
    <mergeCell ref="A129:S129"/>
    <mergeCell ref="A132:A134"/>
    <mergeCell ref="A78:A80"/>
    <mergeCell ref="S78:S80"/>
    <mergeCell ref="A141:A143"/>
    <mergeCell ref="A144:A146"/>
    <mergeCell ref="A1:S1"/>
    <mergeCell ref="A89:A91"/>
    <mergeCell ref="A92:A94"/>
    <mergeCell ref="A95:A97"/>
    <mergeCell ref="A98:A100"/>
    <mergeCell ref="A86:S86"/>
    <mergeCell ref="A3:B3"/>
    <mergeCell ref="A85:S85"/>
    <mergeCell ref="A4:B4"/>
    <mergeCell ref="A2:S2"/>
    <mergeCell ref="A6:S6"/>
    <mergeCell ref="A44:S44"/>
    <mergeCell ref="A75:A77"/>
    <mergeCell ref="A56:A58"/>
    <mergeCell ref="A135:A137"/>
    <mergeCell ref="A138:A140"/>
    <mergeCell ref="A88:S88"/>
    <mergeCell ref="A101:A103"/>
    <mergeCell ref="A107:S107"/>
    <mergeCell ref="A117:A119"/>
    <mergeCell ref="S104:S106"/>
    <mergeCell ref="A104:A106"/>
    <mergeCell ref="A108:A110"/>
    <mergeCell ref="A111:A113"/>
    <mergeCell ref="S123:S125"/>
    <mergeCell ref="A114:A116"/>
    <mergeCell ref="A120:A122"/>
    <mergeCell ref="A123:A125"/>
  </mergeCells>
  <printOptions horizontalCentered="1"/>
  <pageMargins left="0" right="0" top="0.61499999999999999" bottom="3.3333333333333298E-2" header="0.19166666666666701" footer="0.3"/>
  <pageSetup scale="68" firstPageNumber="10" fitToHeight="2" orientation="landscape" useFirstPageNumber="1" r:id="rId1"/>
  <headerFooter>
    <oddHeader>&amp;L&amp;9
Semi-Annual Child Welfare Report&amp;C&amp;"-,Bold"&amp;14ARIZONA DEPARTMENT of CHILD SAFETY&amp;R&amp;9
July 1, 2018 - December 31, 2018</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
  <sheetViews>
    <sheetView view="pageLayout" zoomScaleNormal="100" workbookViewId="0">
      <selection sqref="A1:L1"/>
    </sheetView>
  </sheetViews>
  <sheetFormatPr defaultRowHeight="15" x14ac:dyDescent="0.25"/>
  <cols>
    <col min="1" max="1" width="23.5703125" style="2" customWidth="1"/>
    <col min="2" max="2" width="11" style="217" hidden="1" customWidth="1"/>
    <col min="3" max="10" width="11" style="217" customWidth="1"/>
    <col min="11" max="12" width="0" style="217" hidden="1" customWidth="1"/>
    <col min="13" max="16384" width="9.140625" style="217"/>
  </cols>
  <sheetData>
    <row r="1" spans="1:12" ht="21.75" thickBot="1" x14ac:dyDescent="0.4">
      <c r="A1" s="1169" t="s">
        <v>123</v>
      </c>
      <c r="B1" s="1170"/>
      <c r="C1" s="1170"/>
      <c r="D1" s="1170"/>
      <c r="E1" s="1170"/>
      <c r="F1" s="1170"/>
      <c r="G1" s="1170"/>
      <c r="H1" s="1170"/>
      <c r="I1" s="1170"/>
      <c r="J1" s="1170"/>
      <c r="K1" s="1170"/>
      <c r="L1" s="1171"/>
    </row>
    <row r="2" spans="1:12" ht="33" customHeight="1" thickBot="1" x14ac:dyDescent="0.3">
      <c r="A2" s="143"/>
      <c r="B2" s="190" t="s">
        <v>241</v>
      </c>
      <c r="C2" s="190" t="s">
        <v>246</v>
      </c>
      <c r="D2" s="190" t="s">
        <v>247</v>
      </c>
      <c r="E2" s="190" t="s">
        <v>242</v>
      </c>
      <c r="F2" s="190" t="s">
        <v>243</v>
      </c>
      <c r="G2" s="190" t="s">
        <v>248</v>
      </c>
      <c r="H2" s="190" t="s">
        <v>376</v>
      </c>
      <c r="I2" s="190" t="s">
        <v>250</v>
      </c>
      <c r="J2" s="190" t="s">
        <v>249</v>
      </c>
      <c r="K2" s="75" t="s">
        <v>249</v>
      </c>
      <c r="L2" s="75" t="s">
        <v>251</v>
      </c>
    </row>
    <row r="3" spans="1:12" ht="19.5" customHeight="1" thickBot="1" x14ac:dyDescent="0.3">
      <c r="A3" s="978" t="s">
        <v>122</v>
      </c>
      <c r="B3" s="446">
        <v>2</v>
      </c>
      <c r="C3" s="977">
        <v>0</v>
      </c>
      <c r="D3" s="977">
        <v>1</v>
      </c>
      <c r="E3" s="977">
        <v>1</v>
      </c>
      <c r="F3" s="977">
        <v>0</v>
      </c>
      <c r="G3" s="977">
        <v>1</v>
      </c>
      <c r="H3" s="977">
        <v>0</v>
      </c>
      <c r="I3" s="977">
        <v>2</v>
      </c>
      <c r="J3" s="977">
        <v>1</v>
      </c>
      <c r="K3" s="25"/>
      <c r="L3" s="25"/>
    </row>
  </sheetData>
  <sheetProtection algorithmName="SHA-512" hashValue="I3w7O59HHzS4ULtfE/HJyOB1RkdXR7FtbhxG7QUOrcCC3IN5mOUL8xhvYC2pvbeqHooJbPtcNWtsp++QHIUCcw==" saltValue="Kl0O7ViOsQLus/wSPLu90Q==" spinCount="100000" sheet="1" objects="1" scenarios="1"/>
  <mergeCells count="1">
    <mergeCell ref="A1:L1"/>
  </mergeCells>
  <printOptions horizontalCentered="1"/>
  <pageMargins left="0.7" right="0.7" top="0.89583333333333304" bottom="0.75" header="0.3" footer="0.3"/>
  <pageSetup fitToHeight="0" orientation="landscape" r:id="rId1"/>
  <headerFooter>
    <oddHeader>&amp;L&amp;9
Semi-Annual Child Welfare Report&amp;C&amp;"-,Bold"&amp;14ARIZONA DEPARTMENT of CHILD SAFETY&amp;R&amp;9
July 1, 2018 - December 31, 2018</oddHeader>
    <oddFooter xml:space="preserve">&amp;CPage 12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01"/>
  <sheetViews>
    <sheetView view="pageLayout" zoomScaleNormal="100" workbookViewId="0">
      <selection activeCell="E27" sqref="E27"/>
    </sheetView>
  </sheetViews>
  <sheetFormatPr defaultRowHeight="15" x14ac:dyDescent="0.25"/>
  <cols>
    <col min="1" max="1" width="30.28515625" customWidth="1"/>
    <col min="2" max="16" width="8.5703125" customWidth="1"/>
    <col min="17" max="17" width="8.5703125" style="2" customWidth="1"/>
  </cols>
  <sheetData>
    <row r="1" spans="1:19" s="217" customFormat="1" ht="21.75" thickBot="1" x14ac:dyDescent="0.4">
      <c r="A1" s="1176" t="s">
        <v>480</v>
      </c>
      <c r="B1" s="1177"/>
      <c r="C1" s="1177"/>
      <c r="D1" s="1177"/>
      <c r="E1" s="1177"/>
      <c r="F1" s="1177"/>
      <c r="G1" s="1177"/>
      <c r="H1" s="1177"/>
      <c r="I1" s="1177"/>
      <c r="J1" s="1177"/>
      <c r="K1" s="1177"/>
      <c r="L1" s="1177"/>
      <c r="M1" s="1177"/>
      <c r="N1" s="1177"/>
      <c r="O1" s="1177"/>
      <c r="P1" s="1177"/>
      <c r="Q1" s="1178"/>
    </row>
    <row r="2" spans="1:19" s="217" customFormat="1" ht="19.5" hidden="1" customHeight="1" thickBot="1" x14ac:dyDescent="0.35">
      <c r="A2" s="1173" t="s">
        <v>557</v>
      </c>
      <c r="B2" s="1174"/>
      <c r="C2" s="1174"/>
      <c r="D2" s="1174"/>
      <c r="E2" s="1174"/>
      <c r="F2" s="1174"/>
      <c r="G2" s="1174"/>
      <c r="H2" s="1174"/>
      <c r="I2" s="1174"/>
      <c r="J2" s="1174"/>
      <c r="K2" s="1174"/>
      <c r="L2" s="1174"/>
      <c r="M2" s="1174"/>
      <c r="N2" s="1174"/>
      <c r="O2" s="1174"/>
      <c r="P2" s="1174"/>
      <c r="Q2" s="1175"/>
      <c r="R2" s="128"/>
    </row>
    <row r="3" spans="1:19" s="217" customFormat="1" ht="59.25" hidden="1" customHeight="1" thickBot="1" x14ac:dyDescent="0.3">
      <c r="A3" s="142"/>
      <c r="B3" s="855" t="s">
        <v>85</v>
      </c>
      <c r="C3" s="856" t="s">
        <v>86</v>
      </c>
      <c r="D3" s="856" t="s">
        <v>87</v>
      </c>
      <c r="E3" s="856" t="s">
        <v>88</v>
      </c>
      <c r="F3" s="856" t="s">
        <v>89</v>
      </c>
      <c r="G3" s="856" t="s">
        <v>90</v>
      </c>
      <c r="H3" s="856" t="s">
        <v>91</v>
      </c>
      <c r="I3" s="856" t="s">
        <v>92</v>
      </c>
      <c r="J3" s="856" t="s">
        <v>93</v>
      </c>
      <c r="K3" s="856" t="s">
        <v>94</v>
      </c>
      <c r="L3" s="856" t="s">
        <v>95</v>
      </c>
      <c r="M3" s="856" t="s">
        <v>96</v>
      </c>
      <c r="N3" s="856" t="s">
        <v>97</v>
      </c>
      <c r="O3" s="856" t="s">
        <v>98</v>
      </c>
      <c r="P3" s="857" t="s">
        <v>99</v>
      </c>
      <c r="Q3" s="81" t="s">
        <v>100</v>
      </c>
    </row>
    <row r="4" spans="1:19" s="217" customFormat="1" ht="15.75" hidden="1" thickBot="1" x14ac:dyDescent="0.3">
      <c r="A4" s="1119" t="s">
        <v>282</v>
      </c>
      <c r="B4" s="1127"/>
      <c r="C4" s="1127"/>
      <c r="D4" s="1127"/>
      <c r="E4" s="1127"/>
      <c r="F4" s="1127"/>
      <c r="G4" s="1127"/>
      <c r="H4" s="1127"/>
      <c r="I4" s="1127"/>
      <c r="J4" s="1127"/>
      <c r="K4" s="1127"/>
      <c r="L4" s="1127"/>
      <c r="M4" s="1127"/>
      <c r="N4" s="1127"/>
      <c r="O4" s="1127"/>
      <c r="P4" s="1127"/>
      <c r="Q4" s="1123"/>
    </row>
    <row r="5" spans="1:19" s="217" customFormat="1" ht="24.75" hidden="1" customHeight="1" x14ac:dyDescent="0.25">
      <c r="A5" s="183" t="s">
        <v>533</v>
      </c>
      <c r="B5" s="404"/>
      <c r="C5" s="405"/>
      <c r="D5" s="405"/>
      <c r="E5" s="405"/>
      <c r="F5" s="405"/>
      <c r="G5" s="405"/>
      <c r="H5" s="405"/>
      <c r="I5" s="406"/>
      <c r="J5" s="405"/>
      <c r="K5" s="405"/>
      <c r="L5" s="405"/>
      <c r="M5" s="405"/>
      <c r="N5" s="405"/>
      <c r="O5" s="405"/>
      <c r="P5" s="407"/>
      <c r="Q5" s="373">
        <f>SUM(B5:P5)</f>
        <v>0</v>
      </c>
      <c r="S5" s="307"/>
    </row>
    <row r="6" spans="1:19" s="217" customFormat="1" ht="24.75" hidden="1" customHeight="1" thickBot="1" x14ac:dyDescent="0.3">
      <c r="A6" s="100" t="s">
        <v>391</v>
      </c>
      <c r="B6" s="293" t="e">
        <f>SUM(B5/Q5)</f>
        <v>#DIV/0!</v>
      </c>
      <c r="C6" s="327" t="e">
        <f>SUM(C5/Q5)</f>
        <v>#DIV/0!</v>
      </c>
      <c r="D6" s="327" t="e">
        <f>SUM(D5/Q5)</f>
        <v>#DIV/0!</v>
      </c>
      <c r="E6" s="327" t="e">
        <f>SUM(E5/Q5)</f>
        <v>#DIV/0!</v>
      </c>
      <c r="F6" s="327" t="e">
        <f>SUM(F5/Q5)</f>
        <v>#DIV/0!</v>
      </c>
      <c r="G6" s="327" t="e">
        <f>SUM(G5/Q5)</f>
        <v>#DIV/0!</v>
      </c>
      <c r="H6" s="327" t="e">
        <f>SUM(H5/Q5)</f>
        <v>#DIV/0!</v>
      </c>
      <c r="I6" s="327" t="e">
        <f>SUM(I5/Q5)</f>
        <v>#DIV/0!</v>
      </c>
      <c r="J6" s="327" t="e">
        <f>SUM(J5/Q5)</f>
        <v>#DIV/0!</v>
      </c>
      <c r="K6" s="327" t="e">
        <f>SUM(K5/Q5)</f>
        <v>#DIV/0!</v>
      </c>
      <c r="L6" s="327" t="e">
        <f>SUM(L5/Q5)</f>
        <v>#DIV/0!</v>
      </c>
      <c r="M6" s="327" t="e">
        <f>SUM(M5/Q5)</f>
        <v>#DIV/0!</v>
      </c>
      <c r="N6" s="327" t="e">
        <f>SUM(N5/Q5)</f>
        <v>#DIV/0!</v>
      </c>
      <c r="O6" s="327" t="e">
        <f>SUM(O5/Q5)</f>
        <v>#DIV/0!</v>
      </c>
      <c r="P6" s="328" t="e">
        <f>SUM(P5/Q5)</f>
        <v>#DIV/0!</v>
      </c>
      <c r="Q6" s="858" t="e">
        <f>SUM(B6:P6)</f>
        <v>#DIV/0!</v>
      </c>
      <c r="S6" s="307"/>
    </row>
    <row r="7" spans="1:19" s="217" customFormat="1" ht="9.75" hidden="1" customHeight="1" thickBot="1" x14ac:dyDescent="0.3">
      <c r="A7" s="862"/>
      <c r="B7" s="863"/>
      <c r="C7" s="863"/>
      <c r="D7" s="863"/>
      <c r="E7" s="863"/>
      <c r="F7" s="863"/>
      <c r="G7" s="863"/>
      <c r="H7" s="863"/>
      <c r="I7" s="863"/>
      <c r="J7" s="863"/>
      <c r="K7" s="863"/>
      <c r="L7" s="863"/>
      <c r="M7" s="863"/>
      <c r="N7" s="863"/>
      <c r="O7" s="863"/>
      <c r="P7" s="863"/>
      <c r="Q7" s="864"/>
      <c r="S7" s="307"/>
    </row>
    <row r="8" spans="1:19" s="217" customFormat="1" ht="15.75" hidden="1" thickBot="1" x14ac:dyDescent="0.3">
      <c r="A8" s="1119" t="s">
        <v>286</v>
      </c>
      <c r="B8" s="1127"/>
      <c r="C8" s="1127"/>
      <c r="D8" s="1127"/>
      <c r="E8" s="1127"/>
      <c r="F8" s="1127"/>
      <c r="G8" s="1127"/>
      <c r="H8" s="1127"/>
      <c r="I8" s="1127"/>
      <c r="J8" s="1127"/>
      <c r="K8" s="1127"/>
      <c r="L8" s="1127"/>
      <c r="M8" s="1127"/>
      <c r="N8" s="1127"/>
      <c r="O8" s="1127"/>
      <c r="P8" s="1127"/>
      <c r="Q8" s="1123"/>
      <c r="S8" s="93"/>
    </row>
    <row r="9" spans="1:19" s="217" customFormat="1" ht="24.75" hidden="1" customHeight="1" x14ac:dyDescent="0.25">
      <c r="A9" s="183" t="s">
        <v>534</v>
      </c>
      <c r="B9" s="404"/>
      <c r="C9" s="405"/>
      <c r="D9" s="405"/>
      <c r="E9" s="405"/>
      <c r="F9" s="405"/>
      <c r="G9" s="405"/>
      <c r="H9" s="405"/>
      <c r="I9" s="406"/>
      <c r="J9" s="405"/>
      <c r="K9" s="405"/>
      <c r="L9" s="405"/>
      <c r="M9" s="405"/>
      <c r="N9" s="405"/>
      <c r="O9" s="405"/>
      <c r="P9" s="407"/>
      <c r="Q9" s="373">
        <f>SUM(B9:P9)</f>
        <v>0</v>
      </c>
      <c r="S9" s="307"/>
    </row>
    <row r="10" spans="1:19" s="217" customFormat="1" ht="24.75" hidden="1" customHeight="1" thickBot="1" x14ac:dyDescent="0.3">
      <c r="A10" s="100" t="s">
        <v>379</v>
      </c>
      <c r="B10" s="293" t="e">
        <f>SUM(B9/Q9)</f>
        <v>#DIV/0!</v>
      </c>
      <c r="C10" s="327" t="e">
        <f>SUM(C9/Q9)</f>
        <v>#DIV/0!</v>
      </c>
      <c r="D10" s="327" t="e">
        <f>SUM(D9/Q9)</f>
        <v>#DIV/0!</v>
      </c>
      <c r="E10" s="327" t="e">
        <f>SUM(E9/Q9)</f>
        <v>#DIV/0!</v>
      </c>
      <c r="F10" s="327" t="e">
        <f>SUM(F9/Q9)</f>
        <v>#DIV/0!</v>
      </c>
      <c r="G10" s="327" t="e">
        <f>SUM(G9/Q9)</f>
        <v>#DIV/0!</v>
      </c>
      <c r="H10" s="327" t="e">
        <f>SUM(H9/Q9)</f>
        <v>#DIV/0!</v>
      </c>
      <c r="I10" s="327" t="e">
        <f>SUM(I9/Q9)</f>
        <v>#DIV/0!</v>
      </c>
      <c r="J10" s="327" t="e">
        <f>SUM(J9/Q9)</f>
        <v>#DIV/0!</v>
      </c>
      <c r="K10" s="327" t="e">
        <f>SUM(K9/Q9)</f>
        <v>#DIV/0!</v>
      </c>
      <c r="L10" s="327" t="e">
        <f>SUM(L9/Q9)</f>
        <v>#DIV/0!</v>
      </c>
      <c r="M10" s="327" t="e">
        <f>SUM(M9/Q9)</f>
        <v>#DIV/0!</v>
      </c>
      <c r="N10" s="327" t="e">
        <f>SUM(N9/Q9)</f>
        <v>#DIV/0!</v>
      </c>
      <c r="O10" s="327" t="e">
        <f>SUM(O9/Q9)</f>
        <v>#DIV/0!</v>
      </c>
      <c r="P10" s="328" t="e">
        <f>SUM(P9/Q9)</f>
        <v>#DIV/0!</v>
      </c>
      <c r="Q10" s="858" t="e">
        <f>SUM(B10:P10)</f>
        <v>#DIV/0!</v>
      </c>
      <c r="S10" s="307"/>
    </row>
    <row r="11" spans="1:19" s="217" customFormat="1" ht="10.5" hidden="1" customHeight="1" thickBot="1" x14ac:dyDescent="0.3">
      <c r="A11" s="862"/>
      <c r="B11" s="370"/>
      <c r="C11" s="370"/>
      <c r="D11" s="370"/>
      <c r="E11" s="370"/>
      <c r="F11" s="370"/>
      <c r="G11" s="370"/>
      <c r="H11" s="370"/>
      <c r="I11" s="370"/>
      <c r="J11" s="370"/>
      <c r="K11" s="370"/>
      <c r="L11" s="370"/>
      <c r="M11" s="370"/>
      <c r="N11" s="370"/>
      <c r="O11" s="370"/>
      <c r="P11" s="370"/>
      <c r="Q11" s="864"/>
      <c r="S11" s="307"/>
    </row>
    <row r="12" spans="1:19" s="217" customFormat="1" ht="15.75" hidden="1" customHeight="1" thickBot="1" x14ac:dyDescent="0.3">
      <c r="A12" s="1119" t="s">
        <v>118</v>
      </c>
      <c r="B12" s="1127"/>
      <c r="C12" s="1127"/>
      <c r="D12" s="1127"/>
      <c r="E12" s="1127"/>
      <c r="F12" s="1127"/>
      <c r="G12" s="1127"/>
      <c r="H12" s="1127"/>
      <c r="I12" s="1127"/>
      <c r="J12" s="1127"/>
      <c r="K12" s="1127"/>
      <c r="L12" s="1127"/>
      <c r="M12" s="1127"/>
      <c r="N12" s="1127"/>
      <c r="O12" s="1127"/>
      <c r="P12" s="1127"/>
      <c r="Q12" s="1123"/>
      <c r="S12" s="307"/>
    </row>
    <row r="13" spans="1:19" s="217" customFormat="1" ht="24.75" hidden="1" customHeight="1" x14ac:dyDescent="0.25">
      <c r="A13" s="183" t="s">
        <v>534</v>
      </c>
      <c r="B13" s="404"/>
      <c r="C13" s="405"/>
      <c r="D13" s="405"/>
      <c r="E13" s="405"/>
      <c r="F13" s="405"/>
      <c r="G13" s="405"/>
      <c r="H13" s="405"/>
      <c r="I13" s="406"/>
      <c r="J13" s="405"/>
      <c r="K13" s="405"/>
      <c r="L13" s="405"/>
      <c r="M13" s="405"/>
      <c r="N13" s="405"/>
      <c r="O13" s="405"/>
      <c r="P13" s="407"/>
      <c r="Q13" s="373">
        <f>SUM(B13:P13)</f>
        <v>0</v>
      </c>
      <c r="S13" s="307"/>
    </row>
    <row r="14" spans="1:19" s="217" customFormat="1" ht="24.75" hidden="1" customHeight="1" x14ac:dyDescent="0.25">
      <c r="A14" s="184" t="s">
        <v>392</v>
      </c>
      <c r="B14" s="449"/>
      <c r="C14" s="450"/>
      <c r="D14" s="450"/>
      <c r="E14" s="450"/>
      <c r="F14" s="450"/>
      <c r="G14" s="450"/>
      <c r="H14" s="450"/>
      <c r="I14" s="451"/>
      <c r="J14" s="450"/>
      <c r="K14" s="450"/>
      <c r="L14" s="450"/>
      <c r="M14" s="450"/>
      <c r="N14" s="450"/>
      <c r="O14" s="450"/>
      <c r="P14" s="452"/>
      <c r="Q14" s="374">
        <f>SUM(B14:P14)</f>
        <v>0</v>
      </c>
      <c r="S14" s="307"/>
    </row>
    <row r="15" spans="1:19" s="217" customFormat="1" ht="26.25" hidden="1" thickBot="1" x14ac:dyDescent="0.3">
      <c r="A15" s="100" t="s">
        <v>535</v>
      </c>
      <c r="B15" s="291" t="e">
        <f t="shared" ref="B15:Q15" si="0">SUM(B14/B13)</f>
        <v>#DIV/0!</v>
      </c>
      <c r="C15" s="292" t="e">
        <f t="shared" si="0"/>
        <v>#DIV/0!</v>
      </c>
      <c r="D15" s="292" t="e">
        <f t="shared" si="0"/>
        <v>#DIV/0!</v>
      </c>
      <c r="E15" s="292" t="e">
        <f t="shared" si="0"/>
        <v>#DIV/0!</v>
      </c>
      <c r="F15" s="292" t="e">
        <f t="shared" si="0"/>
        <v>#DIV/0!</v>
      </c>
      <c r="G15" s="292" t="e">
        <f t="shared" si="0"/>
        <v>#DIV/0!</v>
      </c>
      <c r="H15" s="292" t="e">
        <f t="shared" si="0"/>
        <v>#DIV/0!</v>
      </c>
      <c r="I15" s="292" t="e">
        <f t="shared" si="0"/>
        <v>#DIV/0!</v>
      </c>
      <c r="J15" s="292" t="e">
        <f t="shared" si="0"/>
        <v>#DIV/0!</v>
      </c>
      <c r="K15" s="292" t="e">
        <f t="shared" si="0"/>
        <v>#DIV/0!</v>
      </c>
      <c r="L15" s="292" t="e">
        <f t="shared" si="0"/>
        <v>#DIV/0!</v>
      </c>
      <c r="M15" s="292" t="e">
        <f t="shared" si="0"/>
        <v>#DIV/0!</v>
      </c>
      <c r="N15" s="292" t="e">
        <f t="shared" si="0"/>
        <v>#DIV/0!</v>
      </c>
      <c r="O15" s="292" t="e">
        <f t="shared" si="0"/>
        <v>#DIV/0!</v>
      </c>
      <c r="P15" s="182" t="e">
        <f t="shared" si="0"/>
        <v>#DIV/0!</v>
      </c>
      <c r="Q15" s="375" t="e">
        <f t="shared" si="0"/>
        <v>#DIV/0!</v>
      </c>
      <c r="S15" s="93"/>
    </row>
    <row r="16" spans="1:19" s="217" customFormat="1" ht="9.75" hidden="1" customHeight="1" thickBot="1" x14ac:dyDescent="0.3">
      <c r="A16" s="862"/>
      <c r="B16" s="370"/>
      <c r="C16" s="370"/>
      <c r="D16" s="370"/>
      <c r="E16" s="370"/>
      <c r="F16" s="370"/>
      <c r="G16" s="370"/>
      <c r="H16" s="370"/>
      <c r="I16" s="370"/>
      <c r="J16" s="370"/>
      <c r="K16" s="370"/>
      <c r="L16" s="370"/>
      <c r="M16" s="370"/>
      <c r="N16" s="370"/>
      <c r="O16" s="370"/>
      <c r="P16" s="370"/>
      <c r="Q16" s="864"/>
      <c r="S16" s="307"/>
    </row>
    <row r="17" spans="1:19" s="217" customFormat="1" ht="15.75" hidden="1" customHeight="1" thickBot="1" x14ac:dyDescent="0.3">
      <c r="A17" s="1119" t="s">
        <v>120</v>
      </c>
      <c r="B17" s="1127"/>
      <c r="C17" s="1127"/>
      <c r="D17" s="1127"/>
      <c r="E17" s="1127"/>
      <c r="F17" s="1127"/>
      <c r="G17" s="1127"/>
      <c r="H17" s="1127"/>
      <c r="I17" s="1127"/>
      <c r="J17" s="1127"/>
      <c r="K17" s="1127"/>
      <c r="L17" s="1127"/>
      <c r="M17" s="1127"/>
      <c r="N17" s="1127"/>
      <c r="O17" s="1127"/>
      <c r="P17" s="1127"/>
      <c r="Q17" s="1123"/>
      <c r="S17" s="307"/>
    </row>
    <row r="18" spans="1:19" s="217" customFormat="1" ht="24.75" hidden="1" customHeight="1" x14ac:dyDescent="0.25">
      <c r="A18" s="183" t="s">
        <v>534</v>
      </c>
      <c r="B18" s="404"/>
      <c r="C18" s="405"/>
      <c r="D18" s="405"/>
      <c r="E18" s="405"/>
      <c r="F18" s="405"/>
      <c r="G18" s="405"/>
      <c r="H18" s="405"/>
      <c r="I18" s="406"/>
      <c r="J18" s="405"/>
      <c r="K18" s="405"/>
      <c r="L18" s="405"/>
      <c r="M18" s="405"/>
      <c r="N18" s="405"/>
      <c r="O18" s="405"/>
      <c r="P18" s="407"/>
      <c r="Q18" s="373">
        <f>SUM(B18:P18)</f>
        <v>0</v>
      </c>
      <c r="S18" s="307"/>
    </row>
    <row r="19" spans="1:19" s="217" customFormat="1" ht="24.75" hidden="1" customHeight="1" x14ac:dyDescent="0.25">
      <c r="A19" s="184" t="s">
        <v>414</v>
      </c>
      <c r="B19" s="449"/>
      <c r="C19" s="450"/>
      <c r="D19" s="450"/>
      <c r="E19" s="450"/>
      <c r="F19" s="450"/>
      <c r="G19" s="450"/>
      <c r="H19" s="450"/>
      <c r="I19" s="451"/>
      <c r="J19" s="450"/>
      <c r="K19" s="450"/>
      <c r="L19" s="450"/>
      <c r="M19" s="450"/>
      <c r="N19" s="450"/>
      <c r="O19" s="450"/>
      <c r="P19" s="452"/>
      <c r="Q19" s="374">
        <f>SUM(B19:P19)</f>
        <v>0</v>
      </c>
      <c r="S19" s="307"/>
    </row>
    <row r="20" spans="1:19" s="217" customFormat="1" ht="26.25" hidden="1" thickBot="1" x14ac:dyDescent="0.3">
      <c r="A20" s="100" t="s">
        <v>536</v>
      </c>
      <c r="B20" s="291" t="e">
        <f t="shared" ref="B20:Q20" si="1">SUM(B19/B18)</f>
        <v>#DIV/0!</v>
      </c>
      <c r="C20" s="292" t="e">
        <f t="shared" si="1"/>
        <v>#DIV/0!</v>
      </c>
      <c r="D20" s="292" t="e">
        <f t="shared" si="1"/>
        <v>#DIV/0!</v>
      </c>
      <c r="E20" s="292" t="e">
        <f t="shared" si="1"/>
        <v>#DIV/0!</v>
      </c>
      <c r="F20" s="292" t="e">
        <f t="shared" si="1"/>
        <v>#DIV/0!</v>
      </c>
      <c r="G20" s="292" t="e">
        <f t="shared" si="1"/>
        <v>#DIV/0!</v>
      </c>
      <c r="H20" s="292" t="e">
        <f t="shared" si="1"/>
        <v>#DIV/0!</v>
      </c>
      <c r="I20" s="292" t="e">
        <f t="shared" si="1"/>
        <v>#DIV/0!</v>
      </c>
      <c r="J20" s="292" t="e">
        <f t="shared" si="1"/>
        <v>#DIV/0!</v>
      </c>
      <c r="K20" s="292" t="e">
        <f t="shared" si="1"/>
        <v>#DIV/0!</v>
      </c>
      <c r="L20" s="292" t="e">
        <f t="shared" si="1"/>
        <v>#DIV/0!</v>
      </c>
      <c r="M20" s="292" t="e">
        <f t="shared" si="1"/>
        <v>#DIV/0!</v>
      </c>
      <c r="N20" s="292" t="e">
        <f t="shared" si="1"/>
        <v>#DIV/0!</v>
      </c>
      <c r="O20" s="292" t="e">
        <f t="shared" si="1"/>
        <v>#DIV/0!</v>
      </c>
      <c r="P20" s="182" t="e">
        <f t="shared" si="1"/>
        <v>#DIV/0!</v>
      </c>
      <c r="Q20" s="375" t="e">
        <f t="shared" si="1"/>
        <v>#DIV/0!</v>
      </c>
      <c r="S20" s="93"/>
    </row>
    <row r="21" spans="1:19" s="217" customFormat="1" ht="9.75" hidden="1" customHeight="1" thickBot="1" x14ac:dyDescent="0.3">
      <c r="A21" s="862"/>
      <c r="B21" s="370"/>
      <c r="C21" s="370"/>
      <c r="D21" s="370"/>
      <c r="E21" s="370"/>
      <c r="F21" s="370"/>
      <c r="G21" s="370"/>
      <c r="H21" s="370"/>
      <c r="I21" s="370"/>
      <c r="J21" s="370"/>
      <c r="K21" s="370"/>
      <c r="L21" s="370"/>
      <c r="M21" s="370"/>
      <c r="N21" s="370"/>
      <c r="O21" s="370"/>
      <c r="P21" s="370"/>
      <c r="Q21" s="864"/>
      <c r="S21" s="307"/>
    </row>
    <row r="22" spans="1:19" s="217" customFormat="1" ht="15.75" hidden="1" customHeight="1" thickBot="1" x14ac:dyDescent="0.3">
      <c r="A22" s="1119" t="s">
        <v>121</v>
      </c>
      <c r="B22" s="1127"/>
      <c r="C22" s="1127"/>
      <c r="D22" s="1127"/>
      <c r="E22" s="1127"/>
      <c r="F22" s="1127"/>
      <c r="G22" s="1127"/>
      <c r="H22" s="1127"/>
      <c r="I22" s="1127"/>
      <c r="J22" s="1127"/>
      <c r="K22" s="1127"/>
      <c r="L22" s="1127"/>
      <c r="M22" s="1127"/>
      <c r="N22" s="1127"/>
      <c r="O22" s="1127"/>
      <c r="P22" s="1127"/>
      <c r="Q22" s="1123"/>
      <c r="S22" s="307"/>
    </row>
    <row r="23" spans="1:19" s="217" customFormat="1" ht="24.75" hidden="1" customHeight="1" x14ac:dyDescent="0.25">
      <c r="A23" s="183" t="s">
        <v>537</v>
      </c>
      <c r="B23" s="404"/>
      <c r="C23" s="405"/>
      <c r="D23" s="405"/>
      <c r="E23" s="405"/>
      <c r="F23" s="405"/>
      <c r="G23" s="405"/>
      <c r="H23" s="405"/>
      <c r="I23" s="406"/>
      <c r="J23" s="405"/>
      <c r="K23" s="405"/>
      <c r="L23" s="405"/>
      <c r="M23" s="405"/>
      <c r="N23" s="405"/>
      <c r="O23" s="405"/>
      <c r="P23" s="407"/>
      <c r="Q23" s="373">
        <f>SUM(B23:P23)</f>
        <v>0</v>
      </c>
      <c r="S23" s="307"/>
    </row>
    <row r="24" spans="1:19" s="217" customFormat="1" ht="24.75" hidden="1" customHeight="1" x14ac:dyDescent="0.25">
      <c r="A24" s="184" t="s">
        <v>390</v>
      </c>
      <c r="B24" s="449"/>
      <c r="C24" s="450"/>
      <c r="D24" s="450"/>
      <c r="E24" s="450"/>
      <c r="F24" s="450"/>
      <c r="G24" s="450"/>
      <c r="H24" s="450"/>
      <c r="I24" s="451"/>
      <c r="J24" s="450"/>
      <c r="K24" s="450"/>
      <c r="L24" s="450"/>
      <c r="M24" s="450"/>
      <c r="N24" s="450"/>
      <c r="O24" s="450"/>
      <c r="P24" s="452"/>
      <c r="Q24" s="374">
        <f>SUM(B24:P24)</f>
        <v>0</v>
      </c>
      <c r="S24" s="307"/>
    </row>
    <row r="25" spans="1:19" s="217" customFormat="1" ht="27" hidden="1" customHeight="1" thickBot="1" x14ac:dyDescent="0.3">
      <c r="A25" s="100" t="s">
        <v>538</v>
      </c>
      <c r="B25" s="291" t="e">
        <f t="shared" ref="B25:Q25" si="2">SUM(B24/B23)</f>
        <v>#DIV/0!</v>
      </c>
      <c r="C25" s="292" t="e">
        <f t="shared" si="2"/>
        <v>#DIV/0!</v>
      </c>
      <c r="D25" s="292" t="e">
        <f t="shared" si="2"/>
        <v>#DIV/0!</v>
      </c>
      <c r="E25" s="292" t="e">
        <f t="shared" si="2"/>
        <v>#DIV/0!</v>
      </c>
      <c r="F25" s="292" t="e">
        <f t="shared" si="2"/>
        <v>#DIV/0!</v>
      </c>
      <c r="G25" s="292" t="e">
        <f t="shared" si="2"/>
        <v>#DIV/0!</v>
      </c>
      <c r="H25" s="292" t="e">
        <f t="shared" si="2"/>
        <v>#DIV/0!</v>
      </c>
      <c r="I25" s="292" t="e">
        <f t="shared" si="2"/>
        <v>#DIV/0!</v>
      </c>
      <c r="J25" s="292" t="e">
        <f t="shared" si="2"/>
        <v>#DIV/0!</v>
      </c>
      <c r="K25" s="292" t="e">
        <f t="shared" si="2"/>
        <v>#DIV/0!</v>
      </c>
      <c r="L25" s="292" t="e">
        <f t="shared" si="2"/>
        <v>#DIV/0!</v>
      </c>
      <c r="M25" s="292" t="e">
        <f t="shared" si="2"/>
        <v>#DIV/0!</v>
      </c>
      <c r="N25" s="292" t="e">
        <f t="shared" si="2"/>
        <v>#DIV/0!</v>
      </c>
      <c r="O25" s="292" t="e">
        <f t="shared" si="2"/>
        <v>#DIV/0!</v>
      </c>
      <c r="P25" s="182" t="e">
        <f t="shared" si="2"/>
        <v>#DIV/0!</v>
      </c>
      <c r="Q25" s="375" t="e">
        <f t="shared" si="2"/>
        <v>#DIV/0!</v>
      </c>
      <c r="S25" s="93"/>
    </row>
    <row r="26" spans="1:19" s="217" customFormat="1" ht="19.5" customHeight="1" thickBot="1" x14ac:dyDescent="0.35">
      <c r="A26" s="1173" t="s">
        <v>557</v>
      </c>
      <c r="B26" s="1174"/>
      <c r="C26" s="1174"/>
      <c r="D26" s="1174"/>
      <c r="E26" s="1174"/>
      <c r="F26" s="1174"/>
      <c r="G26" s="1174"/>
      <c r="H26" s="1174"/>
      <c r="I26" s="1174"/>
      <c r="J26" s="1174"/>
      <c r="K26" s="1174"/>
      <c r="L26" s="1174"/>
      <c r="M26" s="1174"/>
      <c r="N26" s="1174"/>
      <c r="O26" s="1174"/>
      <c r="P26" s="1174"/>
      <c r="Q26" s="1175"/>
      <c r="R26" s="128"/>
    </row>
    <row r="27" spans="1:19" s="217" customFormat="1" ht="59.25" customHeight="1" thickBot="1" x14ac:dyDescent="0.3">
      <c r="A27" s="142"/>
      <c r="B27" s="855" t="s">
        <v>85</v>
      </c>
      <c r="C27" s="856" t="s">
        <v>86</v>
      </c>
      <c r="D27" s="856" t="s">
        <v>87</v>
      </c>
      <c r="E27" s="856" t="s">
        <v>88</v>
      </c>
      <c r="F27" s="856" t="s">
        <v>89</v>
      </c>
      <c r="G27" s="856" t="s">
        <v>90</v>
      </c>
      <c r="H27" s="856" t="s">
        <v>91</v>
      </c>
      <c r="I27" s="856" t="s">
        <v>92</v>
      </c>
      <c r="J27" s="856" t="s">
        <v>93</v>
      </c>
      <c r="K27" s="856" t="s">
        <v>94</v>
      </c>
      <c r="L27" s="856" t="s">
        <v>95</v>
      </c>
      <c r="M27" s="856" t="s">
        <v>96</v>
      </c>
      <c r="N27" s="856" t="s">
        <v>97</v>
      </c>
      <c r="O27" s="856" t="s">
        <v>98</v>
      </c>
      <c r="P27" s="857" t="s">
        <v>99</v>
      </c>
      <c r="Q27" s="81" t="s">
        <v>100</v>
      </c>
    </row>
    <row r="28" spans="1:19" s="217" customFormat="1" ht="15.75" thickBot="1" x14ac:dyDescent="0.3">
      <c r="A28" s="1119" t="s">
        <v>282</v>
      </c>
      <c r="B28" s="1127"/>
      <c r="C28" s="1127"/>
      <c r="D28" s="1127"/>
      <c r="E28" s="1127"/>
      <c r="F28" s="1127"/>
      <c r="G28" s="1127"/>
      <c r="H28" s="1127"/>
      <c r="I28" s="1127"/>
      <c r="J28" s="1127"/>
      <c r="K28" s="1127"/>
      <c r="L28" s="1127"/>
      <c r="M28" s="1127"/>
      <c r="N28" s="1127"/>
      <c r="O28" s="1127"/>
      <c r="P28" s="1127"/>
      <c r="Q28" s="1123"/>
    </row>
    <row r="29" spans="1:19" s="217" customFormat="1" ht="24.75" customHeight="1" x14ac:dyDescent="0.25">
      <c r="A29" s="183" t="s">
        <v>533</v>
      </c>
      <c r="B29" s="959">
        <v>141</v>
      </c>
      <c r="C29" s="960">
        <v>542</v>
      </c>
      <c r="D29" s="960">
        <v>517</v>
      </c>
      <c r="E29" s="960">
        <v>298</v>
      </c>
      <c r="F29" s="960">
        <v>186</v>
      </c>
      <c r="G29" s="960">
        <v>45</v>
      </c>
      <c r="H29" s="960">
        <v>107</v>
      </c>
      <c r="I29" s="412">
        <v>19784</v>
      </c>
      <c r="J29" s="960">
        <v>949</v>
      </c>
      <c r="K29" s="960">
        <v>465</v>
      </c>
      <c r="L29" s="960">
        <v>5469</v>
      </c>
      <c r="M29" s="960">
        <v>1761</v>
      </c>
      <c r="N29" s="960">
        <v>108</v>
      </c>
      <c r="O29" s="960">
        <v>820</v>
      </c>
      <c r="P29" s="961">
        <v>591</v>
      </c>
      <c r="Q29" s="962">
        <f>SUM(B29:P29)</f>
        <v>31783</v>
      </c>
      <c r="R29" s="1000"/>
      <c r="S29" s="307"/>
    </row>
    <row r="30" spans="1:19" s="217" customFormat="1" ht="24.75" customHeight="1" thickBot="1" x14ac:dyDescent="0.3">
      <c r="A30" s="100" t="s">
        <v>649</v>
      </c>
      <c r="B30" s="970">
        <f>SUM(B29/Q29)</f>
        <v>4.4363338891860431E-3</v>
      </c>
      <c r="C30" s="971">
        <f>SUM(C29/Q29)</f>
        <v>1.7053141616587483E-2</v>
      </c>
      <c r="D30" s="971">
        <f>SUM(D29/Q29)</f>
        <v>1.6266557593682156E-2</v>
      </c>
      <c r="E30" s="971">
        <f>SUM(E29/Q29)</f>
        <v>9.3760815530314952E-3</v>
      </c>
      <c r="F30" s="971">
        <f>SUM(F29/Q29)</f>
        <v>5.8521851304156308E-3</v>
      </c>
      <c r="G30" s="971">
        <f>SUM(G29/Q29)</f>
        <v>1.415851241229588E-3</v>
      </c>
      <c r="H30" s="971">
        <f>SUM(H29/Q29)</f>
        <v>3.3665796180347984E-3</v>
      </c>
      <c r="I30" s="971">
        <v>0.623</v>
      </c>
      <c r="J30" s="971">
        <f>SUM(J29/Q29)</f>
        <v>2.9858729509486204E-2</v>
      </c>
      <c r="K30" s="971">
        <f>SUM(K29/Q29)</f>
        <v>1.4630462826039078E-2</v>
      </c>
      <c r="L30" s="971">
        <v>0.17299999999999999</v>
      </c>
      <c r="M30" s="971">
        <f>SUM(M29/Q29)</f>
        <v>5.5406978573451213E-2</v>
      </c>
      <c r="N30" s="971">
        <f>SUM(N29/Q29)</f>
        <v>3.3980429789510114E-3</v>
      </c>
      <c r="O30" s="971">
        <f>SUM(O29/Q29)</f>
        <v>2.5799955951294716E-2</v>
      </c>
      <c r="P30" s="972">
        <f>SUM(P29/Q29)</f>
        <v>1.8594846301481924E-2</v>
      </c>
      <c r="Q30" s="973">
        <f>SUM(B30:P30)</f>
        <v>1.0014557467828713</v>
      </c>
      <c r="S30" s="307"/>
    </row>
    <row r="31" spans="1:19" s="217" customFormat="1" ht="9.75" customHeight="1" thickBot="1" x14ac:dyDescent="0.3">
      <c r="A31" s="862"/>
      <c r="B31" s="863"/>
      <c r="C31" s="863"/>
      <c r="D31" s="863"/>
      <c r="E31" s="863"/>
      <c r="F31" s="863"/>
      <c r="G31" s="863"/>
      <c r="H31" s="863"/>
      <c r="I31" s="863"/>
      <c r="J31" s="863"/>
      <c r="K31" s="863"/>
      <c r="L31" s="863"/>
      <c r="M31" s="863"/>
      <c r="N31" s="863"/>
      <c r="O31" s="863"/>
      <c r="P31" s="863"/>
      <c r="Q31" s="864"/>
      <c r="S31" s="307"/>
    </row>
    <row r="32" spans="1:19" s="217" customFormat="1" ht="15.75" thickBot="1" x14ac:dyDescent="0.3">
      <c r="A32" s="1119" t="s">
        <v>286</v>
      </c>
      <c r="B32" s="1127"/>
      <c r="C32" s="1127"/>
      <c r="D32" s="1127"/>
      <c r="E32" s="1127"/>
      <c r="F32" s="1127"/>
      <c r="G32" s="1127"/>
      <c r="H32" s="1127"/>
      <c r="I32" s="1127"/>
      <c r="J32" s="1127"/>
      <c r="K32" s="1127"/>
      <c r="L32" s="1127"/>
      <c r="M32" s="1127"/>
      <c r="N32" s="1127"/>
      <c r="O32" s="1127"/>
      <c r="P32" s="1127"/>
      <c r="Q32" s="1123"/>
      <c r="R32" s="999"/>
      <c r="S32" s="93"/>
    </row>
    <row r="33" spans="1:19" s="217" customFormat="1" ht="24.75" customHeight="1" x14ac:dyDescent="0.25">
      <c r="A33" s="183" t="s">
        <v>534</v>
      </c>
      <c r="B33" s="959">
        <v>28</v>
      </c>
      <c r="C33" s="960">
        <v>50</v>
      </c>
      <c r="D33" s="960">
        <v>58</v>
      </c>
      <c r="E33" s="960">
        <v>44</v>
      </c>
      <c r="F33" s="960">
        <v>7</v>
      </c>
      <c r="G33" s="960">
        <v>1</v>
      </c>
      <c r="H33" s="960">
        <v>21</v>
      </c>
      <c r="I33" s="412">
        <v>2855</v>
      </c>
      <c r="J33" s="960">
        <v>206</v>
      </c>
      <c r="K33" s="960">
        <v>35</v>
      </c>
      <c r="L33" s="960">
        <v>742</v>
      </c>
      <c r="M33" s="960">
        <v>292</v>
      </c>
      <c r="N33" s="960">
        <v>14</v>
      </c>
      <c r="O33" s="960">
        <v>145</v>
      </c>
      <c r="P33" s="961">
        <v>61</v>
      </c>
      <c r="Q33" s="962">
        <f>SUM(B33:P33)</f>
        <v>4559</v>
      </c>
      <c r="R33" s="1000"/>
      <c r="S33" s="307"/>
    </row>
    <row r="34" spans="1:19" s="217" customFormat="1" ht="24.75" customHeight="1" thickBot="1" x14ac:dyDescent="0.3">
      <c r="A34" s="100" t="s">
        <v>650</v>
      </c>
      <c r="B34" s="970">
        <f>SUM(B33/Q33)</f>
        <v>6.1416977407326165E-3</v>
      </c>
      <c r="C34" s="971">
        <f>SUM(C33/Q33)</f>
        <v>1.0967317394165387E-2</v>
      </c>
      <c r="D34" s="971">
        <f>SUM(D33/Q33)</f>
        <v>1.2722088177231848E-2</v>
      </c>
      <c r="E34" s="971">
        <f>SUM(E33/Q33)</f>
        <v>9.6512393068655406E-3</v>
      </c>
      <c r="F34" s="971">
        <f>SUM(F33/Q33)</f>
        <v>1.5354244351831541E-3</v>
      </c>
      <c r="G34" s="971">
        <v>1E-3</v>
      </c>
      <c r="H34" s="971">
        <f>SUM(H33/Q33)</f>
        <v>4.6062733055494626E-3</v>
      </c>
      <c r="I34" s="971">
        <v>0.625</v>
      </c>
      <c r="J34" s="971">
        <f>SUM(J33/Q33)</f>
        <v>4.5185347663961394E-2</v>
      </c>
      <c r="K34" s="971">
        <f>SUM(K33/Q33)</f>
        <v>7.6771221759157713E-3</v>
      </c>
      <c r="L34" s="971">
        <f>SUM(L33/Q33)</f>
        <v>0.16275499012941436</v>
      </c>
      <c r="M34" s="971">
        <f>SUM(M33/Q33)</f>
        <v>6.4049133581925863E-2</v>
      </c>
      <c r="N34" s="971">
        <f>SUM(N33/Q33)</f>
        <v>3.0708488703663083E-3</v>
      </c>
      <c r="O34" s="971">
        <f>SUM(O33/Q33)</f>
        <v>3.1805220443079624E-2</v>
      </c>
      <c r="P34" s="972">
        <f>SUM(P33/Q33)</f>
        <v>1.3380127220881772E-2</v>
      </c>
      <c r="Q34" s="973">
        <f>SUM(B34:P34)</f>
        <v>0.99954683044527315</v>
      </c>
      <c r="R34" s="999"/>
      <c r="S34" s="307"/>
    </row>
    <row r="35" spans="1:19" s="217" customFormat="1" ht="10.5" customHeight="1" thickBot="1" x14ac:dyDescent="0.3">
      <c r="A35" s="862"/>
      <c r="B35" s="370"/>
      <c r="C35" s="370"/>
      <c r="D35" s="370"/>
      <c r="E35" s="370"/>
      <c r="F35" s="370"/>
      <c r="G35" s="370"/>
      <c r="H35" s="370"/>
      <c r="I35" s="370"/>
      <c r="J35" s="370"/>
      <c r="K35" s="370"/>
      <c r="L35" s="370"/>
      <c r="M35" s="370"/>
      <c r="N35" s="370"/>
      <c r="O35" s="370"/>
      <c r="P35" s="370"/>
      <c r="Q35" s="864"/>
      <c r="R35" s="999"/>
      <c r="S35" s="307"/>
    </row>
    <row r="36" spans="1:19" s="217" customFormat="1" ht="15.75" customHeight="1" thickBot="1" x14ac:dyDescent="0.3">
      <c r="A36" s="1119" t="s">
        <v>118</v>
      </c>
      <c r="B36" s="1127"/>
      <c r="C36" s="1127"/>
      <c r="D36" s="1127"/>
      <c r="E36" s="1127"/>
      <c r="F36" s="1127"/>
      <c r="G36" s="1127"/>
      <c r="H36" s="1127"/>
      <c r="I36" s="1127"/>
      <c r="J36" s="1127"/>
      <c r="K36" s="1127"/>
      <c r="L36" s="1127"/>
      <c r="M36" s="1127"/>
      <c r="N36" s="1127"/>
      <c r="O36" s="1127"/>
      <c r="P36" s="1127"/>
      <c r="Q36" s="1123"/>
      <c r="R36" s="999"/>
      <c r="S36" s="307"/>
    </row>
    <row r="37" spans="1:19" s="217" customFormat="1" ht="24.75" customHeight="1" x14ac:dyDescent="0.25">
      <c r="A37" s="183" t="s">
        <v>534</v>
      </c>
      <c r="B37" s="959">
        <v>28</v>
      </c>
      <c r="C37" s="960">
        <v>50</v>
      </c>
      <c r="D37" s="960">
        <v>58</v>
      </c>
      <c r="E37" s="960">
        <v>44</v>
      </c>
      <c r="F37" s="960">
        <v>7</v>
      </c>
      <c r="G37" s="960">
        <v>1</v>
      </c>
      <c r="H37" s="960">
        <v>21</v>
      </c>
      <c r="I37" s="412">
        <v>2855</v>
      </c>
      <c r="J37" s="960">
        <v>206</v>
      </c>
      <c r="K37" s="960">
        <v>35</v>
      </c>
      <c r="L37" s="960">
        <v>742</v>
      </c>
      <c r="M37" s="960">
        <v>292</v>
      </c>
      <c r="N37" s="960">
        <v>14</v>
      </c>
      <c r="O37" s="960">
        <v>145</v>
      </c>
      <c r="P37" s="961">
        <v>61</v>
      </c>
      <c r="Q37" s="962">
        <f>SUM(B37:P37)</f>
        <v>4559</v>
      </c>
      <c r="R37" s="1000"/>
      <c r="S37" s="307"/>
    </row>
    <row r="38" spans="1:19" s="217" customFormat="1" ht="24.75" customHeight="1" x14ac:dyDescent="0.25">
      <c r="A38" s="184" t="s">
        <v>392</v>
      </c>
      <c r="B38" s="963">
        <v>0</v>
      </c>
      <c r="C38" s="964">
        <v>0</v>
      </c>
      <c r="D38" s="964">
        <v>0</v>
      </c>
      <c r="E38" s="964">
        <v>0</v>
      </c>
      <c r="F38" s="964">
        <v>0</v>
      </c>
      <c r="G38" s="964">
        <v>0</v>
      </c>
      <c r="H38" s="964">
        <v>3</v>
      </c>
      <c r="I38" s="965">
        <v>74</v>
      </c>
      <c r="J38" s="964">
        <v>0</v>
      </c>
      <c r="K38" s="964">
        <v>2</v>
      </c>
      <c r="L38" s="964">
        <v>49</v>
      </c>
      <c r="M38" s="964">
        <v>0</v>
      </c>
      <c r="N38" s="964">
        <v>0</v>
      </c>
      <c r="O38" s="964">
        <v>5</v>
      </c>
      <c r="P38" s="966">
        <v>1</v>
      </c>
      <c r="Q38" s="967">
        <f>SUM(B38:P38)</f>
        <v>134</v>
      </c>
      <c r="R38" s="1000"/>
      <c r="S38" s="307"/>
    </row>
    <row r="39" spans="1:19" s="217" customFormat="1" ht="26.25" thickBot="1" x14ac:dyDescent="0.3">
      <c r="A39" s="100" t="s">
        <v>535</v>
      </c>
      <c r="B39" s="953">
        <f t="shared" ref="B39:Q39" si="3">SUM(B38/B37)</f>
        <v>0</v>
      </c>
      <c r="C39" s="954">
        <f t="shared" si="3"/>
        <v>0</v>
      </c>
      <c r="D39" s="954">
        <f t="shared" si="3"/>
        <v>0</v>
      </c>
      <c r="E39" s="954">
        <f t="shared" si="3"/>
        <v>0</v>
      </c>
      <c r="F39" s="954">
        <f t="shared" si="3"/>
        <v>0</v>
      </c>
      <c r="G39" s="954">
        <f t="shared" si="3"/>
        <v>0</v>
      </c>
      <c r="H39" s="954">
        <f t="shared" si="3"/>
        <v>0.14285714285714285</v>
      </c>
      <c r="I39" s="954">
        <f t="shared" si="3"/>
        <v>2.5919439579684764E-2</v>
      </c>
      <c r="J39" s="954">
        <f t="shared" si="3"/>
        <v>0</v>
      </c>
      <c r="K39" s="954">
        <f t="shared" si="3"/>
        <v>5.7142857142857141E-2</v>
      </c>
      <c r="L39" s="954">
        <f t="shared" si="3"/>
        <v>6.6037735849056603E-2</v>
      </c>
      <c r="M39" s="954">
        <f t="shared" si="3"/>
        <v>0</v>
      </c>
      <c r="N39" s="954">
        <f t="shared" si="3"/>
        <v>0</v>
      </c>
      <c r="O39" s="954">
        <f t="shared" si="3"/>
        <v>3.4482758620689655E-2</v>
      </c>
      <c r="P39" s="968">
        <f t="shared" si="3"/>
        <v>1.6393442622950821E-2</v>
      </c>
      <c r="Q39" s="969">
        <f t="shared" si="3"/>
        <v>2.9392410616363239E-2</v>
      </c>
      <c r="R39" s="999"/>
      <c r="S39" s="93"/>
    </row>
    <row r="40" spans="1:19" s="217" customFormat="1" ht="9.75" customHeight="1" thickBot="1" x14ac:dyDescent="0.3">
      <c r="A40" s="862"/>
      <c r="B40" s="370"/>
      <c r="C40" s="370"/>
      <c r="D40" s="370"/>
      <c r="E40" s="370"/>
      <c r="F40" s="370"/>
      <c r="G40" s="370"/>
      <c r="H40" s="370"/>
      <c r="I40" s="370"/>
      <c r="J40" s="370"/>
      <c r="K40" s="370"/>
      <c r="L40" s="370"/>
      <c r="M40" s="370"/>
      <c r="N40" s="370"/>
      <c r="O40" s="370"/>
      <c r="P40" s="370"/>
      <c r="Q40" s="864"/>
      <c r="R40" s="999"/>
      <c r="S40" s="307"/>
    </row>
    <row r="41" spans="1:19" s="217" customFormat="1" ht="15.75" customHeight="1" thickBot="1" x14ac:dyDescent="0.3">
      <c r="A41" s="1119" t="s">
        <v>120</v>
      </c>
      <c r="B41" s="1127"/>
      <c r="C41" s="1127"/>
      <c r="D41" s="1127"/>
      <c r="E41" s="1127"/>
      <c r="F41" s="1127"/>
      <c r="G41" s="1127"/>
      <c r="H41" s="1127"/>
      <c r="I41" s="1127"/>
      <c r="J41" s="1127"/>
      <c r="K41" s="1127"/>
      <c r="L41" s="1127"/>
      <c r="M41" s="1127"/>
      <c r="N41" s="1127"/>
      <c r="O41" s="1127"/>
      <c r="P41" s="1127"/>
      <c r="Q41" s="1123"/>
      <c r="R41" s="999"/>
      <c r="S41" s="307"/>
    </row>
    <row r="42" spans="1:19" s="217" customFormat="1" ht="24.75" customHeight="1" x14ac:dyDescent="0.25">
      <c r="A42" s="183" t="s">
        <v>534</v>
      </c>
      <c r="B42" s="959">
        <v>28</v>
      </c>
      <c r="C42" s="960">
        <v>50</v>
      </c>
      <c r="D42" s="960">
        <v>58</v>
      </c>
      <c r="E42" s="960">
        <v>44</v>
      </c>
      <c r="F42" s="960">
        <v>7</v>
      </c>
      <c r="G42" s="960">
        <v>1</v>
      </c>
      <c r="H42" s="960">
        <v>21</v>
      </c>
      <c r="I42" s="412">
        <v>2855</v>
      </c>
      <c r="J42" s="960">
        <v>206</v>
      </c>
      <c r="K42" s="960">
        <v>35</v>
      </c>
      <c r="L42" s="960">
        <v>742</v>
      </c>
      <c r="M42" s="960">
        <v>292</v>
      </c>
      <c r="N42" s="960">
        <v>14</v>
      </c>
      <c r="O42" s="960">
        <v>145</v>
      </c>
      <c r="P42" s="961">
        <v>61</v>
      </c>
      <c r="Q42" s="962">
        <f>SUM(B42:P42)</f>
        <v>4559</v>
      </c>
      <c r="R42" s="1000"/>
      <c r="S42" s="307"/>
    </row>
    <row r="43" spans="1:19" s="217" customFormat="1" ht="24.75" customHeight="1" x14ac:dyDescent="0.25">
      <c r="A43" s="184" t="s">
        <v>414</v>
      </c>
      <c r="B43" s="963">
        <v>0</v>
      </c>
      <c r="C43" s="964">
        <v>2</v>
      </c>
      <c r="D43" s="964">
        <v>6</v>
      </c>
      <c r="E43" s="964">
        <v>0</v>
      </c>
      <c r="F43" s="964">
        <v>0</v>
      </c>
      <c r="G43" s="964">
        <v>0</v>
      </c>
      <c r="H43" s="964">
        <v>0</v>
      </c>
      <c r="I43" s="965">
        <v>136</v>
      </c>
      <c r="J43" s="964">
        <v>12</v>
      </c>
      <c r="K43" s="964">
        <v>0</v>
      </c>
      <c r="L43" s="964">
        <v>37</v>
      </c>
      <c r="M43" s="964">
        <v>14</v>
      </c>
      <c r="N43" s="964">
        <v>3</v>
      </c>
      <c r="O43" s="964">
        <v>1</v>
      </c>
      <c r="P43" s="966">
        <v>7</v>
      </c>
      <c r="Q43" s="967">
        <f>SUM(B43:P43)</f>
        <v>218</v>
      </c>
      <c r="R43" s="1000"/>
      <c r="S43" s="307"/>
    </row>
    <row r="44" spans="1:19" s="217" customFormat="1" ht="26.25" thickBot="1" x14ac:dyDescent="0.3">
      <c r="A44" s="100" t="s">
        <v>536</v>
      </c>
      <c r="B44" s="953">
        <f>SUM(B43/B42)</f>
        <v>0</v>
      </c>
      <c r="C44" s="954">
        <f>SUM(C43/C42)</f>
        <v>0.04</v>
      </c>
      <c r="D44" s="954">
        <f t="shared" ref="D44:O44" si="4">SUM(D43/D42)</f>
        <v>0.10344827586206896</v>
      </c>
      <c r="E44" s="954">
        <f t="shared" si="4"/>
        <v>0</v>
      </c>
      <c r="F44" s="954">
        <f t="shared" si="4"/>
        <v>0</v>
      </c>
      <c r="G44" s="954">
        <f t="shared" si="4"/>
        <v>0</v>
      </c>
      <c r="H44" s="954">
        <f t="shared" si="4"/>
        <v>0</v>
      </c>
      <c r="I44" s="954">
        <f t="shared" si="4"/>
        <v>4.7635726795096325E-2</v>
      </c>
      <c r="J44" s="954">
        <f t="shared" si="4"/>
        <v>5.8252427184466021E-2</v>
      </c>
      <c r="K44" s="954">
        <f t="shared" si="4"/>
        <v>0</v>
      </c>
      <c r="L44" s="954">
        <f t="shared" si="4"/>
        <v>4.9865229110512131E-2</v>
      </c>
      <c r="M44" s="954">
        <f t="shared" si="4"/>
        <v>4.7945205479452052E-2</v>
      </c>
      <c r="N44" s="954">
        <f t="shared" si="4"/>
        <v>0.21428571428571427</v>
      </c>
      <c r="O44" s="954">
        <f t="shared" si="4"/>
        <v>6.8965517241379309E-3</v>
      </c>
      <c r="P44" s="968">
        <f>SUM(P43/P42)</f>
        <v>0.11475409836065574</v>
      </c>
      <c r="Q44" s="969">
        <f>SUM(Q43/Q42)</f>
        <v>4.7817503838561086E-2</v>
      </c>
      <c r="R44" s="999"/>
      <c r="S44" s="93"/>
    </row>
    <row r="45" spans="1:19" s="217" customFormat="1" ht="9.75" customHeight="1" thickBot="1" x14ac:dyDescent="0.3">
      <c r="A45" s="862"/>
      <c r="B45" s="370"/>
      <c r="C45" s="370"/>
      <c r="D45" s="370"/>
      <c r="E45" s="370"/>
      <c r="F45" s="370"/>
      <c r="G45" s="370"/>
      <c r="H45" s="370"/>
      <c r="I45" s="370"/>
      <c r="J45" s="370"/>
      <c r="K45" s="370"/>
      <c r="L45" s="370"/>
      <c r="M45" s="370"/>
      <c r="N45" s="370"/>
      <c r="O45" s="370"/>
      <c r="P45" s="370"/>
      <c r="Q45" s="864"/>
      <c r="R45" s="999"/>
      <c r="S45" s="307"/>
    </row>
    <row r="46" spans="1:19" s="217" customFormat="1" ht="15.75" customHeight="1" thickBot="1" x14ac:dyDescent="0.3">
      <c r="A46" s="1119" t="s">
        <v>121</v>
      </c>
      <c r="B46" s="1127"/>
      <c r="C46" s="1127"/>
      <c r="D46" s="1127"/>
      <c r="E46" s="1127"/>
      <c r="F46" s="1127"/>
      <c r="G46" s="1127"/>
      <c r="H46" s="1127"/>
      <c r="I46" s="1127"/>
      <c r="J46" s="1127"/>
      <c r="K46" s="1127"/>
      <c r="L46" s="1127"/>
      <c r="M46" s="1127"/>
      <c r="N46" s="1127"/>
      <c r="O46" s="1127"/>
      <c r="P46" s="1127"/>
      <c r="Q46" s="1123"/>
      <c r="R46" s="999"/>
      <c r="S46" s="307"/>
    </row>
    <row r="47" spans="1:19" s="217" customFormat="1" ht="24.75" customHeight="1" x14ac:dyDescent="0.25">
      <c r="A47" s="183" t="s">
        <v>537</v>
      </c>
      <c r="B47" s="959">
        <v>28</v>
      </c>
      <c r="C47" s="960">
        <v>50</v>
      </c>
      <c r="D47" s="960">
        <v>58</v>
      </c>
      <c r="E47" s="960">
        <v>44</v>
      </c>
      <c r="F47" s="960">
        <v>7</v>
      </c>
      <c r="G47" s="960">
        <v>1</v>
      </c>
      <c r="H47" s="960">
        <v>21</v>
      </c>
      <c r="I47" s="412">
        <v>2855</v>
      </c>
      <c r="J47" s="960">
        <v>206</v>
      </c>
      <c r="K47" s="960">
        <v>35</v>
      </c>
      <c r="L47" s="960">
        <v>742</v>
      </c>
      <c r="M47" s="960">
        <v>292</v>
      </c>
      <c r="N47" s="960">
        <v>14</v>
      </c>
      <c r="O47" s="960">
        <v>145</v>
      </c>
      <c r="P47" s="961">
        <v>61</v>
      </c>
      <c r="Q47" s="962">
        <f>SUM(B47:P47)</f>
        <v>4559</v>
      </c>
      <c r="R47" s="1000"/>
      <c r="S47" s="307"/>
    </row>
    <row r="48" spans="1:19" s="217" customFormat="1" ht="24.75" customHeight="1" x14ac:dyDescent="0.25">
      <c r="A48" s="184" t="s">
        <v>390</v>
      </c>
      <c r="B48" s="963">
        <v>0</v>
      </c>
      <c r="C48" s="964">
        <v>3</v>
      </c>
      <c r="D48" s="964">
        <v>0</v>
      </c>
      <c r="E48" s="964">
        <v>2</v>
      </c>
      <c r="F48" s="964">
        <v>0</v>
      </c>
      <c r="G48" s="964">
        <v>0</v>
      </c>
      <c r="H48" s="964">
        <v>0</v>
      </c>
      <c r="I48" s="965">
        <v>92</v>
      </c>
      <c r="J48" s="964">
        <v>11</v>
      </c>
      <c r="K48" s="964">
        <v>0</v>
      </c>
      <c r="L48" s="964">
        <v>50</v>
      </c>
      <c r="M48" s="964">
        <v>8</v>
      </c>
      <c r="N48" s="964">
        <v>0</v>
      </c>
      <c r="O48" s="964">
        <v>6</v>
      </c>
      <c r="P48" s="966">
        <v>3</v>
      </c>
      <c r="Q48" s="967">
        <f>SUM(B48:P48)</f>
        <v>175</v>
      </c>
      <c r="S48" s="307"/>
    </row>
    <row r="49" spans="1:19" s="217" customFormat="1" ht="27" customHeight="1" thickBot="1" x14ac:dyDescent="0.3">
      <c r="A49" s="100" t="s">
        <v>538</v>
      </c>
      <c r="B49" s="953">
        <f>SUM(B48/B47)</f>
        <v>0</v>
      </c>
      <c r="C49" s="954">
        <f>SUM(C48/C47)</f>
        <v>0.06</v>
      </c>
      <c r="D49" s="954">
        <f t="shared" ref="D49:P49" si="5">SUM(D48/D47)</f>
        <v>0</v>
      </c>
      <c r="E49" s="954">
        <f t="shared" si="5"/>
        <v>4.5454545454545456E-2</v>
      </c>
      <c r="F49" s="954">
        <f t="shared" si="5"/>
        <v>0</v>
      </c>
      <c r="G49" s="954">
        <f t="shared" si="5"/>
        <v>0</v>
      </c>
      <c r="H49" s="954">
        <f t="shared" si="5"/>
        <v>0</v>
      </c>
      <c r="I49" s="954">
        <f t="shared" si="5"/>
        <v>3.222416812609457E-2</v>
      </c>
      <c r="J49" s="954">
        <f t="shared" si="5"/>
        <v>5.3398058252427182E-2</v>
      </c>
      <c r="K49" s="954">
        <f t="shared" si="5"/>
        <v>0</v>
      </c>
      <c r="L49" s="954">
        <f t="shared" si="5"/>
        <v>6.7385444743935305E-2</v>
      </c>
      <c r="M49" s="954">
        <f t="shared" si="5"/>
        <v>2.7397260273972601E-2</v>
      </c>
      <c r="N49" s="954">
        <f t="shared" si="5"/>
        <v>0</v>
      </c>
      <c r="O49" s="954">
        <f t="shared" si="5"/>
        <v>4.1379310344827586E-2</v>
      </c>
      <c r="P49" s="954">
        <f t="shared" si="5"/>
        <v>4.9180327868852458E-2</v>
      </c>
      <c r="Q49" s="969">
        <f>SUM(Q48/Q47)</f>
        <v>3.8385610879578855E-2</v>
      </c>
      <c r="S49" s="93"/>
    </row>
    <row r="50" spans="1:19" s="217" customFormat="1" ht="27" customHeight="1" thickBot="1" x14ac:dyDescent="0.3">
      <c r="A50" s="1172" t="s">
        <v>374</v>
      </c>
      <c r="B50" s="1172"/>
      <c r="C50" s="1172"/>
      <c r="D50" s="1172"/>
      <c r="E50" s="1172"/>
      <c r="F50" s="1172"/>
      <c r="G50" s="1172"/>
      <c r="H50" s="1172"/>
      <c r="I50" s="1172"/>
      <c r="J50" s="1172"/>
      <c r="K50" s="1172"/>
      <c r="L50" s="1172"/>
      <c r="M50" s="1172"/>
      <c r="N50" s="1172"/>
      <c r="O50" s="1172"/>
      <c r="P50" s="1172"/>
      <c r="Q50" s="1172"/>
      <c r="S50" s="93"/>
    </row>
    <row r="51" spans="1:19" ht="21.75" thickBot="1" x14ac:dyDescent="0.4">
      <c r="A51" s="1176" t="s">
        <v>480</v>
      </c>
      <c r="B51" s="1177"/>
      <c r="C51" s="1177"/>
      <c r="D51" s="1177"/>
      <c r="E51" s="1177"/>
      <c r="F51" s="1177"/>
      <c r="G51" s="1177"/>
      <c r="H51" s="1177"/>
      <c r="I51" s="1177"/>
      <c r="J51" s="1177"/>
      <c r="K51" s="1177"/>
      <c r="L51" s="1177"/>
      <c r="M51" s="1177"/>
      <c r="N51" s="1177"/>
      <c r="O51" s="1177"/>
      <c r="P51" s="1177"/>
      <c r="Q51" s="1178"/>
    </row>
    <row r="52" spans="1:19" ht="19.5" customHeight="1" thickBot="1" x14ac:dyDescent="0.35">
      <c r="A52" s="1173" t="s">
        <v>276</v>
      </c>
      <c r="B52" s="1174"/>
      <c r="C52" s="1174"/>
      <c r="D52" s="1174"/>
      <c r="E52" s="1174"/>
      <c r="F52" s="1174"/>
      <c r="G52" s="1174"/>
      <c r="H52" s="1174"/>
      <c r="I52" s="1174"/>
      <c r="J52" s="1174"/>
      <c r="K52" s="1174"/>
      <c r="L52" s="1174"/>
      <c r="M52" s="1174"/>
      <c r="N52" s="1174"/>
      <c r="O52" s="1174"/>
      <c r="P52" s="1174"/>
      <c r="Q52" s="1175"/>
      <c r="R52" s="128"/>
    </row>
    <row r="53" spans="1:19" ht="59.25" customHeight="1" thickBot="1" x14ac:dyDescent="0.3">
      <c r="A53" s="142"/>
      <c r="B53" s="855" t="s">
        <v>85</v>
      </c>
      <c r="C53" s="856" t="s">
        <v>86</v>
      </c>
      <c r="D53" s="856" t="s">
        <v>87</v>
      </c>
      <c r="E53" s="856" t="s">
        <v>88</v>
      </c>
      <c r="F53" s="856" t="s">
        <v>89</v>
      </c>
      <c r="G53" s="856" t="s">
        <v>90</v>
      </c>
      <c r="H53" s="856" t="s">
        <v>91</v>
      </c>
      <c r="I53" s="856" t="s">
        <v>92</v>
      </c>
      <c r="J53" s="856" t="s">
        <v>93</v>
      </c>
      <c r="K53" s="856" t="s">
        <v>94</v>
      </c>
      <c r="L53" s="856" t="s">
        <v>95</v>
      </c>
      <c r="M53" s="856" t="s">
        <v>96</v>
      </c>
      <c r="N53" s="856" t="s">
        <v>97</v>
      </c>
      <c r="O53" s="856" t="s">
        <v>98</v>
      </c>
      <c r="P53" s="857" t="s">
        <v>99</v>
      </c>
      <c r="Q53" s="81" t="s">
        <v>100</v>
      </c>
    </row>
    <row r="54" spans="1:19" s="217" customFormat="1" ht="15.75" thickBot="1" x14ac:dyDescent="0.3">
      <c r="A54" s="1119" t="s">
        <v>282</v>
      </c>
      <c r="B54" s="1127"/>
      <c r="C54" s="1127"/>
      <c r="D54" s="1127"/>
      <c r="E54" s="1127"/>
      <c r="F54" s="1127"/>
      <c r="G54" s="1127"/>
      <c r="H54" s="1127"/>
      <c r="I54" s="1127"/>
      <c r="J54" s="1127"/>
      <c r="K54" s="1127"/>
      <c r="L54" s="1127"/>
      <c r="M54" s="1127"/>
      <c r="N54" s="1127"/>
      <c r="O54" s="1127"/>
      <c r="P54" s="1127"/>
      <c r="Q54" s="1123"/>
    </row>
    <row r="55" spans="1:19" s="217" customFormat="1" ht="24.75" customHeight="1" x14ac:dyDescent="0.25">
      <c r="A55" s="183" t="s">
        <v>533</v>
      </c>
      <c r="B55" s="959">
        <v>113</v>
      </c>
      <c r="C55" s="960">
        <v>636</v>
      </c>
      <c r="D55" s="960">
        <v>536</v>
      </c>
      <c r="E55" s="960">
        <v>277</v>
      </c>
      <c r="F55" s="960">
        <v>224</v>
      </c>
      <c r="G55" s="960">
        <v>0</v>
      </c>
      <c r="H55" s="960">
        <v>75</v>
      </c>
      <c r="I55" s="412">
        <v>18366</v>
      </c>
      <c r="J55" s="960">
        <v>1169</v>
      </c>
      <c r="K55" s="960">
        <v>493</v>
      </c>
      <c r="L55" s="960">
        <v>5586</v>
      </c>
      <c r="M55" s="960">
        <v>1819</v>
      </c>
      <c r="N55" s="960">
        <v>81</v>
      </c>
      <c r="O55" s="960">
        <v>941</v>
      </c>
      <c r="P55" s="961">
        <v>627</v>
      </c>
      <c r="Q55" s="962">
        <f>SUM(B55:P55)</f>
        <v>30943</v>
      </c>
      <c r="S55" s="307"/>
    </row>
    <row r="56" spans="1:19" s="217" customFormat="1" ht="24.75" customHeight="1" thickBot="1" x14ac:dyDescent="0.3">
      <c r="A56" s="100" t="s">
        <v>649</v>
      </c>
      <c r="B56" s="974">
        <f>SUM(B55/Q55)</f>
        <v>3.651876030119898E-3</v>
      </c>
      <c r="C56" s="975">
        <f>SUM(C55/Q55)</f>
        <v>2.0553921727046506E-2</v>
      </c>
      <c r="D56" s="975">
        <f>SUM(D55/Q55)</f>
        <v>1.7322173027825356E-2</v>
      </c>
      <c r="E56" s="975">
        <f>SUM(E55/Q55)</f>
        <v>8.9519438968425815E-3</v>
      </c>
      <c r="F56" s="975">
        <f>SUM(F55/Q55)</f>
        <v>7.2391170862553724E-3</v>
      </c>
      <c r="G56" s="975">
        <f>SUM(G55/Q55)</f>
        <v>0</v>
      </c>
      <c r="H56" s="975">
        <f>SUM(H55/Q55)</f>
        <v>2.4238115244158615E-3</v>
      </c>
      <c r="I56" s="975">
        <v>0.59299999999999997</v>
      </c>
      <c r="J56" s="975">
        <f>SUM(J55/Q55)</f>
        <v>3.7779142293895229E-2</v>
      </c>
      <c r="K56" s="975">
        <f>SUM(K55/Q55)</f>
        <v>1.5932521087160263E-2</v>
      </c>
      <c r="L56" s="975">
        <f>SUM(L55/Q55)</f>
        <v>0.18052548233849336</v>
      </c>
      <c r="M56" s="975">
        <f>SUM(M55/Q55)</f>
        <v>5.8785508838832691E-2</v>
      </c>
      <c r="N56" s="975">
        <f>SUM(N55/Q55)</f>
        <v>2.6177164463691304E-3</v>
      </c>
      <c r="O56" s="975">
        <f>SUM(O55/Q55)</f>
        <v>3.0410755259671008E-2</v>
      </c>
      <c r="P56" s="976">
        <f>SUM(P55/Q55)</f>
        <v>2.0263064344116601E-2</v>
      </c>
      <c r="Q56" s="973">
        <f>SUM(B56:P56)</f>
        <v>0.99945703390104379</v>
      </c>
      <c r="S56" s="307"/>
    </row>
    <row r="57" spans="1:19" s="217" customFormat="1" ht="9.75" customHeight="1" thickBot="1" x14ac:dyDescent="0.3">
      <c r="A57" s="862"/>
      <c r="B57" s="863"/>
      <c r="C57" s="863"/>
      <c r="D57" s="863"/>
      <c r="E57" s="863"/>
      <c r="F57" s="863"/>
      <c r="G57" s="863"/>
      <c r="H57" s="863"/>
      <c r="I57" s="863"/>
      <c r="J57" s="863"/>
      <c r="K57" s="863"/>
      <c r="L57" s="863"/>
      <c r="M57" s="863"/>
      <c r="N57" s="863"/>
      <c r="O57" s="863"/>
      <c r="P57" s="863"/>
      <c r="Q57" s="864"/>
      <c r="S57" s="307"/>
    </row>
    <row r="58" spans="1:19" s="217" customFormat="1" ht="15.75" thickBot="1" x14ac:dyDescent="0.3">
      <c r="A58" s="1119" t="s">
        <v>286</v>
      </c>
      <c r="B58" s="1127"/>
      <c r="C58" s="1127"/>
      <c r="D58" s="1127"/>
      <c r="E58" s="1127"/>
      <c r="F58" s="1127"/>
      <c r="G58" s="1127"/>
      <c r="H58" s="1127"/>
      <c r="I58" s="1127"/>
      <c r="J58" s="1127"/>
      <c r="K58" s="1127"/>
      <c r="L58" s="1127"/>
      <c r="M58" s="1127"/>
      <c r="N58" s="1127"/>
      <c r="O58" s="1127"/>
      <c r="P58" s="1127"/>
      <c r="Q58" s="1123"/>
      <c r="S58" s="93"/>
    </row>
    <row r="59" spans="1:19" s="217" customFormat="1" ht="24.75" customHeight="1" x14ac:dyDescent="0.25">
      <c r="A59" s="183" t="s">
        <v>534</v>
      </c>
      <c r="B59" s="959">
        <v>18</v>
      </c>
      <c r="C59" s="960">
        <v>73</v>
      </c>
      <c r="D59" s="960">
        <v>53</v>
      </c>
      <c r="E59" s="960">
        <v>38</v>
      </c>
      <c r="F59" s="960">
        <v>7</v>
      </c>
      <c r="G59" s="960">
        <v>0</v>
      </c>
      <c r="H59" s="960">
        <v>16</v>
      </c>
      <c r="I59" s="412">
        <v>2895</v>
      </c>
      <c r="J59" s="960">
        <v>253</v>
      </c>
      <c r="K59" s="960">
        <v>27</v>
      </c>
      <c r="L59" s="960">
        <v>832</v>
      </c>
      <c r="M59" s="960">
        <v>344</v>
      </c>
      <c r="N59" s="960">
        <v>16</v>
      </c>
      <c r="O59" s="960">
        <v>135</v>
      </c>
      <c r="P59" s="961">
        <v>90</v>
      </c>
      <c r="Q59" s="962">
        <f>SUM(B59:P59)</f>
        <v>4797</v>
      </c>
      <c r="S59" s="307"/>
    </row>
    <row r="60" spans="1:19" s="217" customFormat="1" ht="24.75" customHeight="1" thickBot="1" x14ac:dyDescent="0.3">
      <c r="A60" s="100" t="s">
        <v>650</v>
      </c>
      <c r="B60" s="974">
        <f>SUM(B59/Q59)</f>
        <v>3.7523452157598499E-3</v>
      </c>
      <c r="C60" s="975">
        <f>SUM(C59/Q59)</f>
        <v>1.521784448613717E-2</v>
      </c>
      <c r="D60" s="975">
        <f>SUM(D59/Q59)</f>
        <v>1.1048572024181781E-2</v>
      </c>
      <c r="E60" s="975">
        <f>SUM(E59/Q59)</f>
        <v>7.9216176777152387E-3</v>
      </c>
      <c r="F60" s="975">
        <f>SUM(F59/Q59)</f>
        <v>1.4592453616843861E-3</v>
      </c>
      <c r="G60" s="975">
        <f>SUM(G59/Q59)</f>
        <v>0</v>
      </c>
      <c r="H60" s="975">
        <f>SUM(H59/Q59)</f>
        <v>3.335417969564311E-3</v>
      </c>
      <c r="I60" s="975">
        <f>SUM(I59/Q59)</f>
        <v>0.60350218886804252</v>
      </c>
      <c r="J60" s="975">
        <f>SUM(J59/Q59)</f>
        <v>5.2741296643735669E-2</v>
      </c>
      <c r="K60" s="975">
        <f>SUM(K59/Q59)</f>
        <v>5.6285178236397749E-3</v>
      </c>
      <c r="L60" s="975">
        <f>SUM(L59/Q59)</f>
        <v>0.17344173441734417</v>
      </c>
      <c r="M60" s="975">
        <f>SUM(M59/Q59)</f>
        <v>7.1711486345632694E-2</v>
      </c>
      <c r="N60" s="975">
        <f>SUM(N59/Q59)</f>
        <v>3.335417969564311E-3</v>
      </c>
      <c r="O60" s="975">
        <f>SUM(O59/Q59)</f>
        <v>2.8142589118198873E-2</v>
      </c>
      <c r="P60" s="976">
        <f>SUM(P59/Q59)</f>
        <v>1.8761726078799251E-2</v>
      </c>
      <c r="Q60" s="973">
        <f>SUM(B60:P60)</f>
        <v>0.99999999999999989</v>
      </c>
      <c r="S60" s="307"/>
    </row>
    <row r="61" spans="1:19" s="217" customFormat="1" ht="10.5" customHeight="1" thickBot="1" x14ac:dyDescent="0.3">
      <c r="A61" s="862"/>
      <c r="B61" s="370"/>
      <c r="C61" s="370"/>
      <c r="D61" s="370"/>
      <c r="E61" s="370"/>
      <c r="F61" s="370"/>
      <c r="G61" s="370"/>
      <c r="H61" s="370"/>
      <c r="I61" s="370"/>
      <c r="J61" s="370"/>
      <c r="K61" s="370"/>
      <c r="L61" s="370"/>
      <c r="M61" s="370"/>
      <c r="N61" s="370"/>
      <c r="O61" s="370"/>
      <c r="P61" s="370"/>
      <c r="Q61" s="864"/>
      <c r="S61" s="307"/>
    </row>
    <row r="62" spans="1:19" s="217" customFormat="1" ht="15.75" customHeight="1" thickBot="1" x14ac:dyDescent="0.3">
      <c r="A62" s="1119" t="s">
        <v>118</v>
      </c>
      <c r="B62" s="1127"/>
      <c r="C62" s="1127"/>
      <c r="D62" s="1127"/>
      <c r="E62" s="1127"/>
      <c r="F62" s="1127"/>
      <c r="G62" s="1127"/>
      <c r="H62" s="1127"/>
      <c r="I62" s="1127"/>
      <c r="J62" s="1127"/>
      <c r="K62" s="1127"/>
      <c r="L62" s="1127"/>
      <c r="M62" s="1127"/>
      <c r="N62" s="1127"/>
      <c r="O62" s="1127"/>
      <c r="P62" s="1127"/>
      <c r="Q62" s="1123"/>
      <c r="S62" s="307"/>
    </row>
    <row r="63" spans="1:19" s="217" customFormat="1" ht="24.75" customHeight="1" x14ac:dyDescent="0.25">
      <c r="A63" s="183" t="s">
        <v>534</v>
      </c>
      <c r="B63" s="959">
        <v>18</v>
      </c>
      <c r="C63" s="960">
        <v>73</v>
      </c>
      <c r="D63" s="960">
        <v>53</v>
      </c>
      <c r="E63" s="960">
        <v>38</v>
      </c>
      <c r="F63" s="960">
        <v>7</v>
      </c>
      <c r="G63" s="960">
        <v>0</v>
      </c>
      <c r="H63" s="960">
        <v>16</v>
      </c>
      <c r="I63" s="412">
        <v>2895</v>
      </c>
      <c r="J63" s="960">
        <v>253</v>
      </c>
      <c r="K63" s="960">
        <v>27</v>
      </c>
      <c r="L63" s="960">
        <v>832</v>
      </c>
      <c r="M63" s="960">
        <v>344</v>
      </c>
      <c r="N63" s="960">
        <v>16</v>
      </c>
      <c r="O63" s="960">
        <v>135</v>
      </c>
      <c r="P63" s="961">
        <v>90</v>
      </c>
      <c r="Q63" s="962">
        <f>SUM(B63:P63)</f>
        <v>4797</v>
      </c>
      <c r="S63" s="307"/>
    </row>
    <row r="64" spans="1:19" s="217" customFormat="1" ht="24.75" customHeight="1" x14ac:dyDescent="0.25">
      <c r="A64" s="184" t="s">
        <v>392</v>
      </c>
      <c r="B64" s="963">
        <v>0</v>
      </c>
      <c r="C64" s="964">
        <v>1</v>
      </c>
      <c r="D64" s="964">
        <v>0</v>
      </c>
      <c r="E64" s="964">
        <v>2</v>
      </c>
      <c r="F64" s="964">
        <v>1</v>
      </c>
      <c r="G64" s="964">
        <v>0</v>
      </c>
      <c r="H64" s="964">
        <v>0</v>
      </c>
      <c r="I64" s="965">
        <v>73</v>
      </c>
      <c r="J64" s="964">
        <v>8</v>
      </c>
      <c r="K64" s="964">
        <v>1</v>
      </c>
      <c r="L64" s="964">
        <v>67</v>
      </c>
      <c r="M64" s="964">
        <v>2</v>
      </c>
      <c r="N64" s="964">
        <v>5</v>
      </c>
      <c r="O64" s="964">
        <v>17</v>
      </c>
      <c r="P64" s="966">
        <v>14</v>
      </c>
      <c r="Q64" s="967">
        <f>SUM(B64:P64)</f>
        <v>191</v>
      </c>
      <c r="S64" s="307"/>
    </row>
    <row r="65" spans="1:19" s="217" customFormat="1" ht="26.25" thickBot="1" x14ac:dyDescent="0.3">
      <c r="A65" s="100" t="s">
        <v>535</v>
      </c>
      <c r="B65" s="953">
        <f>SUM(B64/B63)</f>
        <v>0</v>
      </c>
      <c r="C65" s="954">
        <f>SUM(C64/C63)</f>
        <v>1.3698630136986301E-2</v>
      </c>
      <c r="D65" s="954">
        <f>SUM(D64/D63)</f>
        <v>0</v>
      </c>
      <c r="E65" s="954">
        <f>SUM(E64/E63)</f>
        <v>5.2631578947368418E-2</v>
      </c>
      <c r="F65" s="954">
        <f>SUM(F64/F63)</f>
        <v>0.14285714285714285</v>
      </c>
      <c r="G65" s="954">
        <v>0</v>
      </c>
      <c r="H65" s="954">
        <f t="shared" ref="H65:Q65" si="6">SUM(H64/H63)</f>
        <v>0</v>
      </c>
      <c r="I65" s="954">
        <f t="shared" si="6"/>
        <v>2.5215889464594129E-2</v>
      </c>
      <c r="J65" s="954">
        <f t="shared" si="6"/>
        <v>3.1620553359683792E-2</v>
      </c>
      <c r="K65" s="954">
        <f t="shared" si="6"/>
        <v>3.7037037037037035E-2</v>
      </c>
      <c r="L65" s="954">
        <f t="shared" si="6"/>
        <v>8.0528846153846159E-2</v>
      </c>
      <c r="M65" s="954">
        <f t="shared" si="6"/>
        <v>5.8139534883720929E-3</v>
      </c>
      <c r="N65" s="954">
        <f t="shared" si="6"/>
        <v>0.3125</v>
      </c>
      <c r="O65" s="954">
        <f t="shared" si="6"/>
        <v>0.12592592592592591</v>
      </c>
      <c r="P65" s="968">
        <f t="shared" si="6"/>
        <v>0.15555555555555556</v>
      </c>
      <c r="Q65" s="969">
        <f t="shared" si="6"/>
        <v>3.9816552011673965E-2</v>
      </c>
      <c r="S65" s="93"/>
    </row>
    <row r="66" spans="1:19" s="217" customFormat="1" ht="9.75" customHeight="1" thickBot="1" x14ac:dyDescent="0.3">
      <c r="A66" s="862"/>
      <c r="B66" s="370"/>
      <c r="C66" s="370"/>
      <c r="D66" s="370"/>
      <c r="E66" s="370"/>
      <c r="F66" s="370"/>
      <c r="G66" s="370"/>
      <c r="H66" s="370"/>
      <c r="I66" s="370"/>
      <c r="J66" s="370"/>
      <c r="K66" s="370"/>
      <c r="L66" s="370"/>
      <c r="M66" s="370"/>
      <c r="N66" s="370"/>
      <c r="O66" s="370"/>
      <c r="P66" s="370"/>
      <c r="Q66" s="864"/>
      <c r="S66" s="307"/>
    </row>
    <row r="67" spans="1:19" s="217" customFormat="1" ht="15.75" customHeight="1" thickBot="1" x14ac:dyDescent="0.3">
      <c r="A67" s="1119" t="s">
        <v>120</v>
      </c>
      <c r="B67" s="1127"/>
      <c r="C67" s="1127"/>
      <c r="D67" s="1127"/>
      <c r="E67" s="1127"/>
      <c r="F67" s="1127"/>
      <c r="G67" s="1127"/>
      <c r="H67" s="1127"/>
      <c r="I67" s="1127"/>
      <c r="J67" s="1127"/>
      <c r="K67" s="1127"/>
      <c r="L67" s="1127"/>
      <c r="M67" s="1127"/>
      <c r="N67" s="1127"/>
      <c r="O67" s="1127"/>
      <c r="P67" s="1127"/>
      <c r="Q67" s="1123"/>
      <c r="S67" s="307"/>
    </row>
    <row r="68" spans="1:19" s="217" customFormat="1" ht="24.75" customHeight="1" x14ac:dyDescent="0.25">
      <c r="A68" s="183" t="s">
        <v>534</v>
      </c>
      <c r="B68" s="959">
        <v>18</v>
      </c>
      <c r="C68" s="960">
        <v>73</v>
      </c>
      <c r="D68" s="960">
        <v>53</v>
      </c>
      <c r="E68" s="960">
        <v>38</v>
      </c>
      <c r="F68" s="960">
        <v>7</v>
      </c>
      <c r="G68" s="960">
        <v>0</v>
      </c>
      <c r="H68" s="960">
        <v>16</v>
      </c>
      <c r="I68" s="412">
        <v>2895</v>
      </c>
      <c r="J68" s="960">
        <v>253</v>
      </c>
      <c r="K68" s="960">
        <v>27</v>
      </c>
      <c r="L68" s="960">
        <v>832</v>
      </c>
      <c r="M68" s="960">
        <v>344</v>
      </c>
      <c r="N68" s="960">
        <v>16</v>
      </c>
      <c r="O68" s="960">
        <v>135</v>
      </c>
      <c r="P68" s="961">
        <v>90</v>
      </c>
      <c r="Q68" s="962">
        <f>SUM(B68:P68)</f>
        <v>4797</v>
      </c>
      <c r="S68" s="307"/>
    </row>
    <row r="69" spans="1:19" s="217" customFormat="1" ht="24.75" customHeight="1" x14ac:dyDescent="0.25">
      <c r="A69" s="184" t="s">
        <v>414</v>
      </c>
      <c r="B69" s="963">
        <v>1</v>
      </c>
      <c r="C69" s="964">
        <v>2</v>
      </c>
      <c r="D69" s="964">
        <v>3</v>
      </c>
      <c r="E69" s="964">
        <v>4</v>
      </c>
      <c r="F69" s="964">
        <v>0</v>
      </c>
      <c r="G69" s="964">
        <v>0</v>
      </c>
      <c r="H69" s="964">
        <v>0</v>
      </c>
      <c r="I69" s="965">
        <v>136</v>
      </c>
      <c r="J69" s="964">
        <v>15</v>
      </c>
      <c r="K69" s="964">
        <v>0</v>
      </c>
      <c r="L69" s="964">
        <v>66</v>
      </c>
      <c r="M69" s="964">
        <v>24</v>
      </c>
      <c r="N69" s="964">
        <v>0</v>
      </c>
      <c r="O69" s="964">
        <v>7</v>
      </c>
      <c r="P69" s="966">
        <v>4</v>
      </c>
      <c r="Q69" s="967">
        <f>SUM(B69:P69)</f>
        <v>262</v>
      </c>
      <c r="S69" s="307"/>
    </row>
    <row r="70" spans="1:19" s="217" customFormat="1" ht="26.25" thickBot="1" x14ac:dyDescent="0.3">
      <c r="A70" s="100" t="s">
        <v>536</v>
      </c>
      <c r="B70" s="953">
        <f>SUM(B69/B68)</f>
        <v>5.5555555555555552E-2</v>
      </c>
      <c r="C70" s="954">
        <f>SUM(C69/C68)</f>
        <v>2.7397260273972601E-2</v>
      </c>
      <c r="D70" s="954">
        <f>SUM(D69/D68)</f>
        <v>5.6603773584905662E-2</v>
      </c>
      <c r="E70" s="954">
        <f>SUM(E69/E68)</f>
        <v>0.10526315789473684</v>
      </c>
      <c r="F70" s="954">
        <f>SUM(F69/F68)</f>
        <v>0</v>
      </c>
      <c r="G70" s="954">
        <v>0</v>
      </c>
      <c r="H70" s="954">
        <f t="shared" ref="H70:Q70" si="7">SUM(H69/H68)</f>
        <v>0</v>
      </c>
      <c r="I70" s="954">
        <f t="shared" si="7"/>
        <v>4.6977547495682212E-2</v>
      </c>
      <c r="J70" s="954">
        <f t="shared" si="7"/>
        <v>5.9288537549407112E-2</v>
      </c>
      <c r="K70" s="954">
        <f t="shared" si="7"/>
        <v>0</v>
      </c>
      <c r="L70" s="954">
        <f t="shared" si="7"/>
        <v>7.9326923076923073E-2</v>
      </c>
      <c r="M70" s="954">
        <f t="shared" si="7"/>
        <v>6.9767441860465115E-2</v>
      </c>
      <c r="N70" s="954">
        <f t="shared" si="7"/>
        <v>0</v>
      </c>
      <c r="O70" s="954">
        <f t="shared" si="7"/>
        <v>5.185185185185185E-2</v>
      </c>
      <c r="P70" s="968">
        <f t="shared" si="7"/>
        <v>4.4444444444444446E-2</v>
      </c>
      <c r="Q70" s="969">
        <f t="shared" si="7"/>
        <v>5.4617469251615591E-2</v>
      </c>
      <c r="S70" s="93"/>
    </row>
    <row r="71" spans="1:19" s="217" customFormat="1" ht="9.75" customHeight="1" thickBot="1" x14ac:dyDescent="0.3">
      <c r="A71" s="862"/>
      <c r="B71" s="370"/>
      <c r="C71" s="370"/>
      <c r="D71" s="370"/>
      <c r="E71" s="370"/>
      <c r="F71" s="370"/>
      <c r="G71" s="370"/>
      <c r="H71" s="370"/>
      <c r="I71" s="370"/>
      <c r="J71" s="370"/>
      <c r="K71" s="370"/>
      <c r="L71" s="370"/>
      <c r="M71" s="370"/>
      <c r="N71" s="370"/>
      <c r="O71" s="370"/>
      <c r="P71" s="370"/>
      <c r="Q71" s="864"/>
      <c r="S71" s="307"/>
    </row>
    <row r="72" spans="1:19" s="217" customFormat="1" ht="15.75" customHeight="1" thickBot="1" x14ac:dyDescent="0.3">
      <c r="A72" s="1119" t="s">
        <v>121</v>
      </c>
      <c r="B72" s="1127"/>
      <c r="C72" s="1127"/>
      <c r="D72" s="1127"/>
      <c r="E72" s="1127"/>
      <c r="F72" s="1127"/>
      <c r="G72" s="1127"/>
      <c r="H72" s="1127"/>
      <c r="I72" s="1127"/>
      <c r="J72" s="1127"/>
      <c r="K72" s="1127"/>
      <c r="L72" s="1127"/>
      <c r="M72" s="1127"/>
      <c r="N72" s="1127"/>
      <c r="O72" s="1127"/>
      <c r="P72" s="1127"/>
      <c r="Q72" s="1123"/>
      <c r="S72" s="307"/>
    </row>
    <row r="73" spans="1:19" s="217" customFormat="1" ht="24.75" customHeight="1" x14ac:dyDescent="0.25">
      <c r="A73" s="183" t="s">
        <v>537</v>
      </c>
      <c r="B73" s="959">
        <v>18</v>
      </c>
      <c r="C73" s="960">
        <v>73</v>
      </c>
      <c r="D73" s="960">
        <v>53</v>
      </c>
      <c r="E73" s="960">
        <v>38</v>
      </c>
      <c r="F73" s="960">
        <v>7</v>
      </c>
      <c r="G73" s="960">
        <v>0</v>
      </c>
      <c r="H73" s="960">
        <v>16</v>
      </c>
      <c r="I73" s="412">
        <v>2895</v>
      </c>
      <c r="J73" s="960">
        <v>253</v>
      </c>
      <c r="K73" s="960">
        <v>27</v>
      </c>
      <c r="L73" s="960">
        <v>832</v>
      </c>
      <c r="M73" s="960">
        <v>344</v>
      </c>
      <c r="N73" s="960">
        <v>16</v>
      </c>
      <c r="O73" s="960">
        <v>135</v>
      </c>
      <c r="P73" s="961">
        <v>90</v>
      </c>
      <c r="Q73" s="962">
        <f>SUM(B73:P73)</f>
        <v>4797</v>
      </c>
      <c r="S73" s="307"/>
    </row>
    <row r="74" spans="1:19" s="217" customFormat="1" ht="24.75" customHeight="1" x14ac:dyDescent="0.25">
      <c r="A74" s="184" t="s">
        <v>390</v>
      </c>
      <c r="B74" s="963">
        <v>3</v>
      </c>
      <c r="C74" s="964">
        <v>1</v>
      </c>
      <c r="D74" s="964">
        <v>6</v>
      </c>
      <c r="E74" s="964">
        <v>1</v>
      </c>
      <c r="F74" s="964">
        <v>1</v>
      </c>
      <c r="G74" s="964">
        <v>0</v>
      </c>
      <c r="H74" s="964">
        <v>0</v>
      </c>
      <c r="I74" s="965">
        <v>99</v>
      </c>
      <c r="J74" s="964">
        <v>5</v>
      </c>
      <c r="K74" s="964">
        <v>0</v>
      </c>
      <c r="L74" s="964">
        <v>45</v>
      </c>
      <c r="M74" s="964">
        <v>9</v>
      </c>
      <c r="N74" s="964">
        <v>0</v>
      </c>
      <c r="O74" s="964">
        <v>2</v>
      </c>
      <c r="P74" s="966">
        <v>0</v>
      </c>
      <c r="Q74" s="967">
        <f>SUM(B74:P74)</f>
        <v>172</v>
      </c>
      <c r="S74" s="307"/>
    </row>
    <row r="75" spans="1:19" s="217" customFormat="1" ht="27" customHeight="1" thickBot="1" x14ac:dyDescent="0.3">
      <c r="A75" s="100" t="s">
        <v>538</v>
      </c>
      <c r="B75" s="953">
        <f>SUM(B74/B73)</f>
        <v>0.16666666666666666</v>
      </c>
      <c r="C75" s="954">
        <f>SUM(C74/C73)</f>
        <v>1.3698630136986301E-2</v>
      </c>
      <c r="D75" s="954">
        <f>SUM(D74/D73)</f>
        <v>0.11320754716981132</v>
      </c>
      <c r="E75" s="954">
        <f>SUM(E74/E73)</f>
        <v>2.6315789473684209E-2</v>
      </c>
      <c r="F75" s="954">
        <f>SUM(F74/F73)</f>
        <v>0.14285714285714285</v>
      </c>
      <c r="G75" s="954">
        <v>0</v>
      </c>
      <c r="H75" s="954">
        <f t="shared" ref="H75:Q75" si="8">SUM(H74/H73)</f>
        <v>0</v>
      </c>
      <c r="I75" s="954">
        <f t="shared" si="8"/>
        <v>3.4196891191709843E-2</v>
      </c>
      <c r="J75" s="954">
        <f t="shared" si="8"/>
        <v>1.9762845849802372E-2</v>
      </c>
      <c r="K75" s="954">
        <f t="shared" si="8"/>
        <v>0</v>
      </c>
      <c r="L75" s="954">
        <f t="shared" si="8"/>
        <v>5.4086538461538464E-2</v>
      </c>
      <c r="M75" s="954">
        <f t="shared" si="8"/>
        <v>2.616279069767442E-2</v>
      </c>
      <c r="N75" s="954">
        <f t="shared" si="8"/>
        <v>0</v>
      </c>
      <c r="O75" s="954">
        <f t="shared" si="8"/>
        <v>1.4814814814814815E-2</v>
      </c>
      <c r="P75" s="968">
        <f t="shared" si="8"/>
        <v>0</v>
      </c>
      <c r="Q75" s="969">
        <f t="shared" si="8"/>
        <v>3.5855743172816347E-2</v>
      </c>
      <c r="S75" s="93"/>
    </row>
    <row r="76" spans="1:19" s="217" customFormat="1" x14ac:dyDescent="0.25">
      <c r="A76" s="1172" t="s">
        <v>374</v>
      </c>
      <c r="B76" s="1172"/>
      <c r="C76" s="1172"/>
      <c r="D76" s="1172"/>
      <c r="E76" s="1172"/>
      <c r="F76" s="1172"/>
      <c r="G76" s="1172"/>
      <c r="H76" s="1172"/>
      <c r="I76" s="1172"/>
      <c r="J76" s="1172"/>
      <c r="K76" s="1172"/>
      <c r="L76" s="1172"/>
      <c r="M76" s="1172"/>
      <c r="N76" s="1172"/>
      <c r="O76" s="1172"/>
      <c r="P76" s="1172"/>
      <c r="Q76" s="1172"/>
      <c r="S76" s="93"/>
    </row>
    <row r="77" spans="1:19" ht="15.75" thickBot="1" x14ac:dyDescent="0.3">
      <c r="A77" s="794"/>
      <c r="B77" s="370"/>
      <c r="C77" s="370"/>
      <c r="D77" s="370"/>
      <c r="E77" s="370"/>
      <c r="F77" s="370"/>
      <c r="G77" s="370"/>
      <c r="H77" s="1062"/>
      <c r="I77" s="370"/>
      <c r="J77" s="370"/>
      <c r="K77" s="370"/>
      <c r="L77" s="370"/>
      <c r="M77" s="370"/>
      <c r="N77" s="370"/>
      <c r="O77" s="370"/>
      <c r="P77" s="370"/>
      <c r="Q77" s="795"/>
      <c r="S77" s="307"/>
    </row>
    <row r="78" spans="1:19" s="217" customFormat="1" ht="17.25" hidden="1" customHeight="1" thickBot="1" x14ac:dyDescent="0.35">
      <c r="A78" s="1173" t="s">
        <v>277</v>
      </c>
      <c r="B78" s="1174"/>
      <c r="C78" s="1174"/>
      <c r="D78" s="1174"/>
      <c r="E78" s="1174"/>
      <c r="F78" s="1174"/>
      <c r="G78" s="1174"/>
      <c r="H78" s="1174"/>
      <c r="I78" s="1174"/>
      <c r="J78" s="1174"/>
      <c r="K78" s="1174"/>
      <c r="L78" s="1174"/>
      <c r="M78" s="1174"/>
      <c r="N78" s="1174"/>
      <c r="O78" s="1174"/>
      <c r="P78" s="1174"/>
      <c r="Q78" s="1175"/>
      <c r="S78" s="322"/>
    </row>
    <row r="79" spans="1:19" s="217" customFormat="1" ht="24.75" hidden="1" customHeight="1" thickBot="1" x14ac:dyDescent="0.3">
      <c r="A79" s="1119" t="s">
        <v>282</v>
      </c>
      <c r="B79" s="1127"/>
      <c r="C79" s="1127"/>
      <c r="D79" s="1127"/>
      <c r="E79" s="1127"/>
      <c r="F79" s="1127"/>
      <c r="G79" s="1127"/>
      <c r="H79" s="1127"/>
      <c r="I79" s="1127"/>
      <c r="J79" s="1127"/>
      <c r="K79" s="1127"/>
      <c r="L79" s="1127"/>
      <c r="M79" s="1127"/>
      <c r="N79" s="1127"/>
      <c r="O79" s="1127"/>
      <c r="P79" s="1127"/>
      <c r="Q79" s="1123"/>
      <c r="S79" s="307"/>
    </row>
    <row r="80" spans="1:19" s="217" customFormat="1" ht="24.75" hidden="1" customHeight="1" x14ac:dyDescent="0.25">
      <c r="A80" s="183" t="s">
        <v>378</v>
      </c>
      <c r="B80" s="404">
        <v>74</v>
      </c>
      <c r="C80" s="405">
        <v>458</v>
      </c>
      <c r="D80" s="405">
        <v>386</v>
      </c>
      <c r="E80" s="405">
        <v>188</v>
      </c>
      <c r="F80" s="405">
        <v>153</v>
      </c>
      <c r="G80" s="405">
        <v>0</v>
      </c>
      <c r="H80" s="405">
        <v>51</v>
      </c>
      <c r="I80" s="406">
        <v>14305</v>
      </c>
      <c r="J80" s="405">
        <v>728</v>
      </c>
      <c r="K80" s="405">
        <v>304</v>
      </c>
      <c r="L80" s="405">
        <v>4332</v>
      </c>
      <c r="M80" s="405">
        <v>1434</v>
      </c>
      <c r="N80" s="405">
        <v>73</v>
      </c>
      <c r="O80" s="405">
        <v>671</v>
      </c>
      <c r="P80" s="407">
        <v>513</v>
      </c>
      <c r="Q80" s="373">
        <f>SUM(B80:P80)</f>
        <v>23670</v>
      </c>
      <c r="S80" s="307"/>
    </row>
    <row r="81" spans="1:19" s="217" customFormat="1" ht="20.100000000000001" hidden="1" customHeight="1" thickBot="1" x14ac:dyDescent="0.3">
      <c r="A81" s="100" t="s">
        <v>391</v>
      </c>
      <c r="B81" s="859">
        <f>SUM(B80/Q80)</f>
        <v>3.1263202365863964E-3</v>
      </c>
      <c r="C81" s="860">
        <f>SUM(C80/Q80)</f>
        <v>1.9349387410223913E-2</v>
      </c>
      <c r="D81" s="860">
        <f>SUM(D80/Q80)</f>
        <v>1.6307562315166876E-2</v>
      </c>
      <c r="E81" s="860">
        <f>SUM(E80/Q80)</f>
        <v>7.9425433037600343E-3</v>
      </c>
      <c r="F81" s="860">
        <f>SUM(F80/Q80)</f>
        <v>6.4638783269961976E-3</v>
      </c>
      <c r="G81" s="860">
        <f>SUM(G80/Q80)</f>
        <v>0</v>
      </c>
      <c r="H81" s="860">
        <f>SUM(H80/Q80)</f>
        <v>2.1546261089987325E-3</v>
      </c>
      <c r="I81" s="860">
        <v>0.60499999999999998</v>
      </c>
      <c r="J81" s="860">
        <f>SUM(J80/Q80)</f>
        <v>3.0756231516687792E-2</v>
      </c>
      <c r="K81" s="860">
        <f>SUM(K80/Q80)</f>
        <v>1.2843261512463034E-2</v>
      </c>
      <c r="L81" s="860">
        <f>SUM(L80/Q80)</f>
        <v>0.18301647655259823</v>
      </c>
      <c r="M81" s="860">
        <f>SUM(M80/Q80)</f>
        <v>6.0583016476552599E-2</v>
      </c>
      <c r="N81" s="860">
        <f>SUM(N80/Q80)</f>
        <v>3.0840726658217152E-3</v>
      </c>
      <c r="O81" s="860">
        <f>SUM(O80/Q80)</f>
        <v>2.834811998310097E-2</v>
      </c>
      <c r="P81" s="861">
        <f>SUM(P80/Q80)</f>
        <v>2.167300380228137E-2</v>
      </c>
      <c r="Q81" s="858">
        <f>SUM(B81:P81)</f>
        <v>1.000648500211238</v>
      </c>
      <c r="S81" s="307"/>
    </row>
    <row r="82" spans="1:19" ht="17.25" hidden="1" customHeight="1" thickBot="1" x14ac:dyDescent="0.3">
      <c r="A82" s="862"/>
      <c r="B82" s="370"/>
      <c r="C82" s="370"/>
      <c r="D82" s="370"/>
      <c r="E82" s="370"/>
      <c r="F82" s="370"/>
      <c r="G82" s="370"/>
      <c r="H82" s="370"/>
      <c r="I82" s="370"/>
      <c r="J82" s="370"/>
      <c r="K82" s="370"/>
      <c r="L82" s="370"/>
      <c r="M82" s="370"/>
      <c r="N82" s="370"/>
      <c r="O82" s="370"/>
      <c r="P82" s="370"/>
      <c r="Q82" s="864"/>
      <c r="S82" s="307"/>
    </row>
    <row r="83" spans="1:19" s="217" customFormat="1" ht="24.75" hidden="1" customHeight="1" thickBot="1" x14ac:dyDescent="0.3">
      <c r="A83" s="1119" t="s">
        <v>286</v>
      </c>
      <c r="B83" s="1127"/>
      <c r="C83" s="1127"/>
      <c r="D83" s="1127"/>
      <c r="E83" s="1127"/>
      <c r="F83" s="1127"/>
      <c r="G83" s="1127"/>
      <c r="H83" s="1127"/>
      <c r="I83" s="1127"/>
      <c r="J83" s="1127"/>
      <c r="K83" s="1127"/>
      <c r="L83" s="1127"/>
      <c r="M83" s="1127"/>
      <c r="N83" s="1127"/>
      <c r="O83" s="1127"/>
      <c r="P83" s="1127"/>
      <c r="Q83" s="1123"/>
      <c r="S83" s="307"/>
    </row>
    <row r="84" spans="1:19" s="217" customFormat="1" ht="24.75" hidden="1" customHeight="1" x14ac:dyDescent="0.25">
      <c r="A84" s="183" t="s">
        <v>413</v>
      </c>
      <c r="B84" s="404">
        <v>15</v>
      </c>
      <c r="C84" s="405">
        <v>63</v>
      </c>
      <c r="D84" s="405">
        <v>48</v>
      </c>
      <c r="E84" s="405">
        <v>34</v>
      </c>
      <c r="F84" s="405">
        <v>25</v>
      </c>
      <c r="G84" s="405">
        <v>0</v>
      </c>
      <c r="H84" s="405">
        <v>7</v>
      </c>
      <c r="I84" s="406">
        <v>2705</v>
      </c>
      <c r="J84" s="405">
        <v>202</v>
      </c>
      <c r="K84" s="405">
        <v>28</v>
      </c>
      <c r="L84" s="405">
        <v>964</v>
      </c>
      <c r="M84" s="405">
        <v>284</v>
      </c>
      <c r="N84" s="405">
        <v>22</v>
      </c>
      <c r="O84" s="405">
        <v>117</v>
      </c>
      <c r="P84" s="407">
        <v>86</v>
      </c>
      <c r="Q84" s="373">
        <f>SUM(B84:P84)</f>
        <v>4600</v>
      </c>
      <c r="S84" s="307"/>
    </row>
    <row r="85" spans="1:19" s="217" customFormat="1" ht="20.100000000000001" hidden="1" customHeight="1" thickBot="1" x14ac:dyDescent="0.3">
      <c r="A85" s="100" t="s">
        <v>379</v>
      </c>
      <c r="B85" s="859">
        <f>SUM(B84/Q84)</f>
        <v>3.2608695652173911E-3</v>
      </c>
      <c r="C85" s="860">
        <f>SUM(C84/Q84)</f>
        <v>1.3695652173913043E-2</v>
      </c>
      <c r="D85" s="860">
        <f>SUM(D84/Q84)</f>
        <v>1.0434782608695653E-2</v>
      </c>
      <c r="E85" s="860">
        <f>SUM(E84/Q84)</f>
        <v>7.391304347826087E-3</v>
      </c>
      <c r="F85" s="860">
        <f>SUM(F84/Q84)</f>
        <v>5.434782608695652E-3</v>
      </c>
      <c r="G85" s="860">
        <f>SUM(G84/Q84)</f>
        <v>0</v>
      </c>
      <c r="H85" s="860">
        <f>SUM(H84/Q84)</f>
        <v>1.5217391304347826E-3</v>
      </c>
      <c r="I85" s="860">
        <f>SUM(I84/Q84)</f>
        <v>0.58804347826086956</v>
      </c>
      <c r="J85" s="860">
        <f>SUM(J84/Q84)</f>
        <v>4.3913043478260867E-2</v>
      </c>
      <c r="K85" s="860">
        <f>SUM(K84/Q84)</f>
        <v>6.0869565217391303E-3</v>
      </c>
      <c r="L85" s="860">
        <f>SUM(L84/Q84)</f>
        <v>0.20956521739130435</v>
      </c>
      <c r="M85" s="860">
        <f>SUM(M84/Q84)</f>
        <v>6.1739130434782609E-2</v>
      </c>
      <c r="N85" s="860">
        <f>SUM(N84/Q84)</f>
        <v>4.7826086956521737E-3</v>
      </c>
      <c r="O85" s="860">
        <f>SUM(O84/Q84)</f>
        <v>2.5434782608695652E-2</v>
      </c>
      <c r="P85" s="861">
        <f>SUM(P84/Q84)</f>
        <v>1.8695652173913044E-2</v>
      </c>
      <c r="Q85" s="858">
        <f>SUM(B85:P85)</f>
        <v>1</v>
      </c>
      <c r="S85" s="307"/>
    </row>
    <row r="86" spans="1:19" ht="17.25" hidden="1" customHeight="1" thickBot="1" x14ac:dyDescent="0.3">
      <c r="A86" s="862"/>
      <c r="B86" s="370"/>
      <c r="C86" s="370"/>
      <c r="D86" s="370"/>
      <c r="E86" s="370"/>
      <c r="F86" s="370"/>
      <c r="G86" s="370"/>
      <c r="H86" s="370"/>
      <c r="I86" s="370"/>
      <c r="J86" s="370"/>
      <c r="K86" s="370"/>
      <c r="L86" s="370"/>
      <c r="M86" s="370"/>
      <c r="N86" s="370"/>
      <c r="O86" s="370"/>
      <c r="P86" s="370"/>
      <c r="Q86" s="864"/>
      <c r="S86" s="307"/>
    </row>
    <row r="87" spans="1:19" s="217" customFormat="1" ht="24.75" hidden="1" customHeight="1" thickBot="1" x14ac:dyDescent="0.3">
      <c r="A87" s="1119" t="s">
        <v>118</v>
      </c>
      <c r="B87" s="1120"/>
      <c r="C87" s="1120"/>
      <c r="D87" s="1120"/>
      <c r="E87" s="1120"/>
      <c r="F87" s="1120"/>
      <c r="G87" s="1120"/>
      <c r="H87" s="1120"/>
      <c r="I87" s="1120"/>
      <c r="J87" s="1120"/>
      <c r="K87" s="1120"/>
      <c r="L87" s="1120"/>
      <c r="M87" s="1120"/>
      <c r="N87" s="1120"/>
      <c r="O87" s="1120"/>
      <c r="P87" s="1120"/>
      <c r="Q87" s="1123"/>
      <c r="S87" s="307"/>
    </row>
    <row r="88" spans="1:19" s="217" customFormat="1" ht="24.75" hidden="1" customHeight="1" x14ac:dyDescent="0.25">
      <c r="A88" s="183" t="s">
        <v>413</v>
      </c>
      <c r="B88" s="404">
        <v>15</v>
      </c>
      <c r="C88" s="405">
        <v>63</v>
      </c>
      <c r="D88" s="405">
        <v>48</v>
      </c>
      <c r="E88" s="405">
        <v>34</v>
      </c>
      <c r="F88" s="405">
        <v>25</v>
      </c>
      <c r="G88" s="405">
        <v>0</v>
      </c>
      <c r="H88" s="405">
        <v>7</v>
      </c>
      <c r="I88" s="406">
        <v>2705</v>
      </c>
      <c r="J88" s="405">
        <v>202</v>
      </c>
      <c r="K88" s="405">
        <v>28</v>
      </c>
      <c r="L88" s="405">
        <v>964</v>
      </c>
      <c r="M88" s="405">
        <v>284</v>
      </c>
      <c r="N88" s="405">
        <v>22</v>
      </c>
      <c r="O88" s="405">
        <v>117</v>
      </c>
      <c r="P88" s="407">
        <v>86</v>
      </c>
      <c r="Q88" s="373">
        <f>SUM(B88:P88)</f>
        <v>4600</v>
      </c>
      <c r="S88" s="307"/>
    </row>
    <row r="89" spans="1:19" s="217" customFormat="1" ht="20.100000000000001" hidden="1" customHeight="1" x14ac:dyDescent="0.25">
      <c r="A89" s="184" t="s">
        <v>392</v>
      </c>
      <c r="B89" s="449">
        <v>0</v>
      </c>
      <c r="C89" s="450">
        <v>0</v>
      </c>
      <c r="D89" s="450">
        <v>0</v>
      </c>
      <c r="E89" s="450">
        <v>0</v>
      </c>
      <c r="F89" s="450">
        <v>0</v>
      </c>
      <c r="G89" s="450">
        <v>0</v>
      </c>
      <c r="H89" s="450">
        <v>0</v>
      </c>
      <c r="I89" s="451">
        <v>57</v>
      </c>
      <c r="J89" s="450">
        <v>5</v>
      </c>
      <c r="K89" s="450">
        <v>1</v>
      </c>
      <c r="L89" s="450">
        <v>58</v>
      </c>
      <c r="M89" s="450">
        <v>2</v>
      </c>
      <c r="N89" s="450">
        <v>2</v>
      </c>
      <c r="O89" s="450">
        <v>7</v>
      </c>
      <c r="P89" s="452">
        <v>8</v>
      </c>
      <c r="Q89" s="374">
        <f>SUM(B89:P89)</f>
        <v>140</v>
      </c>
      <c r="S89" s="93"/>
    </row>
    <row r="90" spans="1:19" s="217" customFormat="1" ht="26.25" hidden="1" thickBot="1" x14ac:dyDescent="0.3">
      <c r="A90" s="100" t="s">
        <v>415</v>
      </c>
      <c r="B90" s="291">
        <f>B89/B84</f>
        <v>0</v>
      </c>
      <c r="C90" s="292">
        <f>C89/C84</f>
        <v>0</v>
      </c>
      <c r="D90" s="292">
        <f t="shared" ref="D90:P90" si="9">D89/D84</f>
        <v>0</v>
      </c>
      <c r="E90" s="292">
        <f t="shared" si="9"/>
        <v>0</v>
      </c>
      <c r="F90" s="292">
        <f t="shared" si="9"/>
        <v>0</v>
      </c>
      <c r="G90" s="292">
        <v>0</v>
      </c>
      <c r="H90" s="292">
        <f t="shared" si="9"/>
        <v>0</v>
      </c>
      <c r="I90" s="292">
        <f t="shared" si="9"/>
        <v>2.1072088724584104E-2</v>
      </c>
      <c r="J90" s="292">
        <f t="shared" si="9"/>
        <v>2.4752475247524754E-2</v>
      </c>
      <c r="K90" s="292">
        <f t="shared" si="9"/>
        <v>3.5714285714285712E-2</v>
      </c>
      <c r="L90" s="292">
        <f t="shared" si="9"/>
        <v>6.0165975103734441E-2</v>
      </c>
      <c r="M90" s="292">
        <f t="shared" si="9"/>
        <v>7.0422535211267607E-3</v>
      </c>
      <c r="N90" s="292">
        <f t="shared" si="9"/>
        <v>9.0909090909090912E-2</v>
      </c>
      <c r="O90" s="292">
        <f t="shared" si="9"/>
        <v>5.9829059829059832E-2</v>
      </c>
      <c r="P90" s="182">
        <f t="shared" si="9"/>
        <v>9.3023255813953487E-2</v>
      </c>
      <c r="Q90" s="375">
        <f>Q89/Q88</f>
        <v>3.0434782608695653E-2</v>
      </c>
      <c r="S90" s="307"/>
    </row>
    <row r="91" spans="1:19" ht="15.75" hidden="1" customHeight="1" thickBot="1" x14ac:dyDescent="0.3">
      <c r="A91" s="862"/>
      <c r="B91" s="370"/>
      <c r="C91" s="370"/>
      <c r="D91" s="370"/>
      <c r="E91" s="370"/>
      <c r="F91" s="370"/>
      <c r="G91" s="370"/>
      <c r="H91" s="370"/>
      <c r="I91" s="370"/>
      <c r="J91" s="370"/>
      <c r="K91" s="370"/>
      <c r="L91" s="370"/>
      <c r="M91" s="370"/>
      <c r="N91" s="370"/>
      <c r="O91" s="370"/>
      <c r="P91" s="370"/>
      <c r="Q91" s="864"/>
      <c r="S91" s="307"/>
    </row>
    <row r="92" spans="1:19" s="217" customFormat="1" ht="24.75" hidden="1" customHeight="1" thickBot="1" x14ac:dyDescent="0.3">
      <c r="A92" s="1119" t="s">
        <v>120</v>
      </c>
      <c r="B92" s="1127"/>
      <c r="C92" s="1127"/>
      <c r="D92" s="1127"/>
      <c r="E92" s="1127"/>
      <c r="F92" s="1127"/>
      <c r="G92" s="1127"/>
      <c r="H92" s="1127"/>
      <c r="I92" s="1127"/>
      <c r="J92" s="1127"/>
      <c r="K92" s="1127"/>
      <c r="L92" s="1127"/>
      <c r="M92" s="1127"/>
      <c r="N92" s="1127"/>
      <c r="O92" s="1127"/>
      <c r="P92" s="1127"/>
      <c r="Q92" s="1123"/>
      <c r="S92" s="307"/>
    </row>
    <row r="93" spans="1:19" s="217" customFormat="1" ht="24.75" hidden="1" customHeight="1" x14ac:dyDescent="0.25">
      <c r="A93" s="183" t="s">
        <v>413</v>
      </c>
      <c r="B93" s="404">
        <v>15</v>
      </c>
      <c r="C93" s="405">
        <v>63</v>
      </c>
      <c r="D93" s="405">
        <v>48</v>
      </c>
      <c r="E93" s="405">
        <v>34</v>
      </c>
      <c r="F93" s="405">
        <v>25</v>
      </c>
      <c r="G93" s="405">
        <v>0</v>
      </c>
      <c r="H93" s="405">
        <v>7</v>
      </c>
      <c r="I93" s="406">
        <v>2705</v>
      </c>
      <c r="J93" s="405">
        <v>202</v>
      </c>
      <c r="K93" s="405">
        <v>28</v>
      </c>
      <c r="L93" s="405">
        <v>964</v>
      </c>
      <c r="M93" s="405">
        <v>284</v>
      </c>
      <c r="N93" s="405">
        <v>22</v>
      </c>
      <c r="O93" s="405">
        <v>117</v>
      </c>
      <c r="P93" s="407">
        <v>86</v>
      </c>
      <c r="Q93" s="373">
        <v>4600</v>
      </c>
      <c r="S93" s="307"/>
    </row>
    <row r="94" spans="1:19" s="217" customFormat="1" ht="25.5" hidden="1" x14ac:dyDescent="0.25">
      <c r="A94" s="184" t="s">
        <v>414</v>
      </c>
      <c r="B94" s="449">
        <v>1</v>
      </c>
      <c r="C94" s="450">
        <v>2</v>
      </c>
      <c r="D94" s="450">
        <v>10</v>
      </c>
      <c r="E94" s="450">
        <v>8</v>
      </c>
      <c r="F94" s="450">
        <v>3</v>
      </c>
      <c r="G94" s="450">
        <v>0</v>
      </c>
      <c r="H94" s="450">
        <v>0</v>
      </c>
      <c r="I94" s="451">
        <v>248</v>
      </c>
      <c r="J94" s="450">
        <v>13</v>
      </c>
      <c r="K94" s="450">
        <v>2</v>
      </c>
      <c r="L94" s="450">
        <v>106</v>
      </c>
      <c r="M94" s="450">
        <v>26</v>
      </c>
      <c r="N94" s="450">
        <v>0</v>
      </c>
      <c r="O94" s="450">
        <v>10</v>
      </c>
      <c r="P94" s="452">
        <v>5</v>
      </c>
      <c r="Q94" s="374">
        <f>SUM(B94:P94)</f>
        <v>434</v>
      </c>
      <c r="S94" s="93"/>
    </row>
    <row r="95" spans="1:19" s="217" customFormat="1" ht="26.25" hidden="1" thickBot="1" x14ac:dyDescent="0.3">
      <c r="A95" s="100" t="s">
        <v>416</v>
      </c>
      <c r="B95" s="291">
        <f>SUM(B94/B84)</f>
        <v>6.6666666666666666E-2</v>
      </c>
      <c r="C95" s="292">
        <f t="shared" ref="C95:P95" si="10">SUM(C94/C84)</f>
        <v>3.1746031746031744E-2</v>
      </c>
      <c r="D95" s="292">
        <f t="shared" si="10"/>
        <v>0.20833333333333334</v>
      </c>
      <c r="E95" s="292">
        <f t="shared" si="10"/>
        <v>0.23529411764705882</v>
      </c>
      <c r="F95" s="292">
        <f t="shared" si="10"/>
        <v>0.12</v>
      </c>
      <c r="G95" s="292">
        <v>0</v>
      </c>
      <c r="H95" s="292">
        <f t="shared" si="10"/>
        <v>0</v>
      </c>
      <c r="I95" s="292">
        <f t="shared" si="10"/>
        <v>9.1682070240295746E-2</v>
      </c>
      <c r="J95" s="292">
        <f t="shared" si="10"/>
        <v>6.4356435643564358E-2</v>
      </c>
      <c r="K95" s="292">
        <f t="shared" si="10"/>
        <v>7.1428571428571425E-2</v>
      </c>
      <c r="L95" s="292">
        <f t="shared" si="10"/>
        <v>0.10995850622406639</v>
      </c>
      <c r="M95" s="292">
        <f t="shared" si="10"/>
        <v>9.154929577464789E-2</v>
      </c>
      <c r="N95" s="292">
        <f t="shared" si="10"/>
        <v>0</v>
      </c>
      <c r="O95" s="292">
        <f t="shared" si="10"/>
        <v>8.5470085470085472E-2</v>
      </c>
      <c r="P95" s="182">
        <f t="shared" si="10"/>
        <v>5.8139534883720929E-2</v>
      </c>
      <c r="Q95" s="375">
        <f>SUM(Q94/Q88)</f>
        <v>9.4347826086956521E-2</v>
      </c>
      <c r="S95" s="307"/>
    </row>
    <row r="96" spans="1:19" ht="15.75" hidden="1" customHeight="1" thickBot="1" x14ac:dyDescent="0.3">
      <c r="A96" s="862"/>
      <c r="B96" s="370"/>
      <c r="C96" s="370"/>
      <c r="D96" s="370"/>
      <c r="E96" s="370"/>
      <c r="F96" s="370"/>
      <c r="G96" s="370"/>
      <c r="H96" s="370"/>
      <c r="I96" s="370"/>
      <c r="J96" s="370"/>
      <c r="K96" s="370"/>
      <c r="L96" s="370"/>
      <c r="M96" s="370"/>
      <c r="N96" s="370"/>
      <c r="O96" s="370"/>
      <c r="P96" s="370"/>
      <c r="Q96" s="864"/>
      <c r="S96" s="307"/>
    </row>
    <row r="97" spans="1:19" ht="24.75" hidden="1" customHeight="1" thickBot="1" x14ac:dyDescent="0.3">
      <c r="A97" s="1119" t="s">
        <v>121</v>
      </c>
      <c r="B97" s="1127"/>
      <c r="C97" s="1127"/>
      <c r="D97" s="1127"/>
      <c r="E97" s="1127"/>
      <c r="F97" s="1127"/>
      <c r="G97" s="1127"/>
      <c r="H97" s="1127"/>
      <c r="I97" s="1127"/>
      <c r="J97" s="1127"/>
      <c r="K97" s="1127"/>
      <c r="L97" s="1127"/>
      <c r="M97" s="1127"/>
      <c r="N97" s="1127"/>
      <c r="O97" s="1127"/>
      <c r="P97" s="1127"/>
      <c r="Q97" s="1123"/>
      <c r="S97" s="307"/>
    </row>
    <row r="98" spans="1:19" ht="24.75" hidden="1" customHeight="1" x14ac:dyDescent="0.25">
      <c r="A98" s="183" t="s">
        <v>119</v>
      </c>
      <c r="B98" s="404">
        <v>15</v>
      </c>
      <c r="C98" s="405">
        <v>63</v>
      </c>
      <c r="D98" s="405">
        <v>48</v>
      </c>
      <c r="E98" s="405">
        <v>34</v>
      </c>
      <c r="F98" s="405">
        <v>25</v>
      </c>
      <c r="G98" s="405">
        <v>0</v>
      </c>
      <c r="H98" s="405">
        <v>7</v>
      </c>
      <c r="I98" s="406">
        <v>2705</v>
      </c>
      <c r="J98" s="405">
        <v>202</v>
      </c>
      <c r="K98" s="405">
        <v>28</v>
      </c>
      <c r="L98" s="405">
        <v>964</v>
      </c>
      <c r="M98" s="405">
        <v>284</v>
      </c>
      <c r="N98" s="405">
        <v>22</v>
      </c>
      <c r="O98" s="405">
        <v>117</v>
      </c>
      <c r="P98" s="407">
        <v>86</v>
      </c>
      <c r="Q98" s="373">
        <v>4600</v>
      </c>
      <c r="S98" s="307"/>
    </row>
    <row r="99" spans="1:19" ht="25.5" hidden="1" x14ac:dyDescent="0.25">
      <c r="A99" s="184" t="s">
        <v>390</v>
      </c>
      <c r="B99" s="449">
        <v>0</v>
      </c>
      <c r="C99" s="450">
        <v>2</v>
      </c>
      <c r="D99" s="450">
        <v>1</v>
      </c>
      <c r="E99" s="450">
        <v>2</v>
      </c>
      <c r="F99" s="450">
        <v>1</v>
      </c>
      <c r="G99" s="450">
        <v>0</v>
      </c>
      <c r="H99" s="450">
        <v>0</v>
      </c>
      <c r="I99" s="451">
        <v>99</v>
      </c>
      <c r="J99" s="450">
        <v>4</v>
      </c>
      <c r="K99" s="450">
        <v>0</v>
      </c>
      <c r="L99" s="450">
        <v>49</v>
      </c>
      <c r="M99" s="450">
        <v>10</v>
      </c>
      <c r="N99" s="450">
        <v>2</v>
      </c>
      <c r="O99" s="450">
        <v>2</v>
      </c>
      <c r="P99" s="452">
        <v>4</v>
      </c>
      <c r="Q99" s="374">
        <f>SUM(B99:P99)</f>
        <v>176</v>
      </c>
      <c r="S99" s="93"/>
    </row>
    <row r="100" spans="1:19" ht="39" hidden="1" thickBot="1" x14ac:dyDescent="0.3">
      <c r="A100" s="100" t="s">
        <v>417</v>
      </c>
      <c r="B100" s="291">
        <f>SUM(B99/B84)</f>
        <v>0</v>
      </c>
      <c r="C100" s="292">
        <f t="shared" ref="C100:P100" si="11">SUM(C99/C84)</f>
        <v>3.1746031746031744E-2</v>
      </c>
      <c r="D100" s="292">
        <f t="shared" si="11"/>
        <v>2.0833333333333332E-2</v>
      </c>
      <c r="E100" s="292">
        <f t="shared" si="11"/>
        <v>5.8823529411764705E-2</v>
      </c>
      <c r="F100" s="292">
        <f t="shared" si="11"/>
        <v>0.04</v>
      </c>
      <c r="G100" s="292">
        <v>0</v>
      </c>
      <c r="H100" s="292">
        <f t="shared" si="11"/>
        <v>0</v>
      </c>
      <c r="I100" s="292">
        <f t="shared" si="11"/>
        <v>3.6598890942698706E-2</v>
      </c>
      <c r="J100" s="292">
        <f t="shared" si="11"/>
        <v>1.9801980198019802E-2</v>
      </c>
      <c r="K100" s="292">
        <f t="shared" si="11"/>
        <v>0</v>
      </c>
      <c r="L100" s="292">
        <f t="shared" si="11"/>
        <v>5.0829875518672199E-2</v>
      </c>
      <c r="M100" s="292">
        <f t="shared" si="11"/>
        <v>3.5211267605633804E-2</v>
      </c>
      <c r="N100" s="292">
        <f t="shared" si="11"/>
        <v>9.0909090909090912E-2</v>
      </c>
      <c r="O100" s="292">
        <f t="shared" si="11"/>
        <v>1.7094017094017096E-2</v>
      </c>
      <c r="P100" s="182">
        <f t="shared" si="11"/>
        <v>4.6511627906976744E-2</v>
      </c>
      <c r="Q100" s="375">
        <f>SUM(Q99/Q88)</f>
        <v>3.826086956521739E-2</v>
      </c>
    </row>
    <row r="101" spans="1:19" hidden="1" x14ac:dyDescent="0.25">
      <c r="A101" s="1172" t="s">
        <v>374</v>
      </c>
      <c r="B101" s="1172"/>
      <c r="C101" s="1172"/>
      <c r="D101" s="1172"/>
      <c r="E101" s="1172"/>
      <c r="F101" s="1172"/>
      <c r="G101" s="1172"/>
      <c r="H101" s="1172"/>
      <c r="I101" s="1172"/>
      <c r="J101" s="1172"/>
      <c r="K101" s="1172"/>
      <c r="L101" s="1172"/>
      <c r="M101" s="1172"/>
      <c r="N101" s="1172"/>
      <c r="O101" s="1172"/>
      <c r="P101" s="1172"/>
      <c r="Q101" s="1172"/>
    </row>
  </sheetData>
  <sheetProtection algorithmName="SHA-512" hashValue="AfgoKRRCxVPScYdGrqKhfNkUCYIj1WMdmvAGhhJRTcKsntqeMpnm6N6etzgJECuTDqElz20f+DM+Nb+LE1+rYQ==" saltValue="j7MLcGm27JhLXh1oB8OTsQ==" spinCount="100000" sheet="1" objects="1" scenarios="1"/>
  <mergeCells count="29">
    <mergeCell ref="A41:Q41"/>
    <mergeCell ref="A46:Q46"/>
    <mergeCell ref="A50:Q50"/>
    <mergeCell ref="A2:Q2"/>
    <mergeCell ref="A4:Q4"/>
    <mergeCell ref="A8:Q8"/>
    <mergeCell ref="A12:Q12"/>
    <mergeCell ref="A17:Q17"/>
    <mergeCell ref="A22:Q22"/>
    <mergeCell ref="A1:Q1"/>
    <mergeCell ref="A26:Q26"/>
    <mergeCell ref="A28:Q28"/>
    <mergeCell ref="A32:Q32"/>
    <mergeCell ref="A36:Q36"/>
    <mergeCell ref="A76:Q76"/>
    <mergeCell ref="A51:Q51"/>
    <mergeCell ref="A67:Q67"/>
    <mergeCell ref="A72:Q72"/>
    <mergeCell ref="A52:Q52"/>
    <mergeCell ref="A58:Q58"/>
    <mergeCell ref="A62:Q62"/>
    <mergeCell ref="A54:Q54"/>
    <mergeCell ref="A101:Q101"/>
    <mergeCell ref="A78:Q78"/>
    <mergeCell ref="A83:Q83"/>
    <mergeCell ref="A87:Q87"/>
    <mergeCell ref="A92:Q92"/>
    <mergeCell ref="A97:Q97"/>
    <mergeCell ref="A79:Q79"/>
  </mergeCells>
  <printOptions horizontalCentered="1"/>
  <pageMargins left="0.2" right="0.2" top="0.81666666666666698" bottom="0.25" header="0.3" footer="0.25"/>
  <pageSetup scale="76" firstPageNumber="13" fitToHeight="0" orientation="landscape" useFirstPageNumber="1" r:id="rId1"/>
  <headerFooter>
    <oddHeader>&amp;L&amp;9
Semi-Annual Child Welfare Report&amp;C&amp;"-,Bold"&amp;14ARIZONA DEPARTMENT of CHILD SAFETY&amp;R&amp;9
July 1, 2018 - December 31, 2018</oddHeader>
    <oddFooter>&amp;CPage &amp;P</oddFooter>
  </headerFooter>
  <rowBreaks count="2" manualBreakCount="2">
    <brk id="50"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Summary'!ExecutiveSummary</vt:lpstr>
      <vt:lpstr>'Adoption-CP'!Print_Area</vt:lpstr>
      <vt:lpstr>'Adoption-Disruptions'!Print_Area</vt:lpstr>
      <vt:lpstr>'Adoption-Finalized'!Print_Area</vt:lpstr>
      <vt:lpstr>'Assigned Investigations'!Print_Area</vt:lpstr>
      <vt:lpstr>'Case Mgt.'!Print_Area</vt:lpstr>
      <vt:lpstr>Caseloads!Print_Area</vt:lpstr>
      <vt:lpstr>'DCS Specialists'!Print_Area</vt:lpstr>
      <vt:lpstr>Entries!Print_Area</vt:lpstr>
      <vt:lpstr>'Exec Summary'!Print_Area</vt:lpstr>
      <vt:lpstr>Expenditures!Print_Area</vt:lpstr>
      <vt:lpstr>Fatalities!Print_Area</vt:lpstr>
      <vt:lpstr>OOH!Print_Area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'Reports of CAN'!Reports</vt:lpstr>
    </vt:vector>
  </TitlesOfParts>
  <Company>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Ewy, Mark, S</dc:creator>
  <cp:lastModifiedBy>Ewy, Mark, S</cp:lastModifiedBy>
  <cp:lastPrinted>2019-04-02T00:21:05Z</cp:lastPrinted>
  <dcterms:created xsi:type="dcterms:W3CDTF">2018-05-03T15:03:05Z</dcterms:created>
  <dcterms:modified xsi:type="dcterms:W3CDTF">2019-04-02T00:27:40Z</dcterms:modified>
</cp:coreProperties>
</file>