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mBy8uOqqZJ+zZphBGIdfULqzfkQQjP7I1pZhedk3BTH0IZznFud8vBVio71Kw2HAxFgGmlZUTTEABNhorHy48Q==" workbookSaltValue="lBLaHlrJKnQQ6yaULQ7/wg==" workbookSpinCount="100000" lockStructure="1"/>
  <bookViews>
    <workbookView xWindow="0" yWindow="0" windowWidth="51195" windowHeight="28800" tabRatio="926"/>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Summary'!$A$50</definedName>
    <definedName name="_xlnm.Print_Area" localSheetId="15">'Adoption-CP'!$A$1:$E$252</definedName>
    <definedName name="_xlnm.Print_Area" localSheetId="16">'Adoption-Disruptions'!$A$1:$C$224</definedName>
    <definedName name="_xlnm.Print_Area" localSheetId="17">'Adoption-Finalized'!$A$1:$C$107</definedName>
    <definedName name="_xlnm.Print_Area" localSheetId="4">'Assigned Investigations'!$A$1:$R$98</definedName>
    <definedName name="_xlnm.Print_Area" localSheetId="10">'Case Mgt.'!$A$1:$O$15</definedName>
    <definedName name="_xlnm.Print_Area" localSheetId="18">Caseloads!$A$1:$K$85</definedName>
    <definedName name="_xlnm.Print_Area" localSheetId="19">'DCS Specialists'!$A$1:$K$140</definedName>
    <definedName name="_xlnm.Print_Area" localSheetId="8">Entries!$A$1:$Q$98</definedName>
    <definedName name="_xlnm.Print_Area" localSheetId="1">'Exec Summary'!$A$1:$B$93</definedName>
    <definedName name="_xlnm.Print_Area" localSheetId="20">Expenditures!$A$43:$R$77</definedName>
    <definedName name="_xlnm.Print_Area" localSheetId="13">Fatalities!$A$1:$R$122</definedName>
    <definedName name="_xlnm.Print_Area" localSheetId="9">OOH!$A$1:$M$86</definedName>
    <definedName name="_xlnm.Print_Area" localSheetId="11">Placement!$A$1:$L$169</definedName>
    <definedName name="_xlnm.Print_Area" localSheetId="3">'Reports of CAN'!$A$1:$R$52</definedName>
    <definedName name="_xlnm.Print_Area" localSheetId="7">'Safe Haven'!$A$1:$L$20</definedName>
    <definedName name="_xlnm.Print_Area" localSheetId="2">'Semi-Annual Comparisons'!$A$1:$M$33</definedName>
    <definedName name="_xlnm.Print_Area" localSheetId="0">TOC!$A$1:$B$31</definedName>
    <definedName name="_xlnm.Print_Area" localSheetId="14">TPR!$A$2:$R$37</definedName>
    <definedName name="_xlnm.Print_Area" localSheetId="21">'Training and Dependencies'!$A$2:$I$45</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28" l="1"/>
  <c r="Q15" i="28"/>
  <c r="Q16" i="28"/>
  <c r="Q17" i="28"/>
  <c r="B18" i="28"/>
  <c r="C18" i="28"/>
  <c r="D18" i="28"/>
  <c r="E18" i="28"/>
  <c r="F18" i="28"/>
  <c r="G18" i="28"/>
  <c r="H18" i="28"/>
  <c r="I18" i="28"/>
  <c r="J18" i="28"/>
  <c r="K18" i="28"/>
  <c r="L18" i="28"/>
  <c r="M18" i="28"/>
  <c r="N18" i="28"/>
  <c r="O18" i="28"/>
  <c r="P18" i="28"/>
  <c r="Q23" i="28"/>
  <c r="Q24" i="28"/>
  <c r="Q25" i="28"/>
  <c r="Q26" i="28"/>
  <c r="B27" i="28"/>
  <c r="Q27" i="28" s="1"/>
  <c r="C27" i="28"/>
  <c r="D27" i="28"/>
  <c r="E27" i="28"/>
  <c r="F27" i="28"/>
  <c r="G27" i="28"/>
  <c r="H27" i="28"/>
  <c r="I27" i="28"/>
  <c r="J27" i="28"/>
  <c r="K27" i="28"/>
  <c r="L27" i="28"/>
  <c r="M27" i="28"/>
  <c r="N27" i="28"/>
  <c r="O27" i="28"/>
  <c r="P27" i="28"/>
  <c r="Q18" i="28" l="1"/>
  <c r="L19" i="28" s="1"/>
  <c r="R24" i="28"/>
  <c r="M28" i="28"/>
  <c r="R25" i="28"/>
  <c r="F28" i="28"/>
  <c r="N28" i="28"/>
  <c r="G28" i="28"/>
  <c r="O28" i="28"/>
  <c r="R26" i="28"/>
  <c r="H28" i="28"/>
  <c r="P28" i="28"/>
  <c r="I28" i="28"/>
  <c r="R23" i="28"/>
  <c r="B28" i="28"/>
  <c r="J28" i="28"/>
  <c r="C28" i="28"/>
  <c r="K28" i="28"/>
  <c r="D28" i="28"/>
  <c r="L28" i="28"/>
  <c r="E28" i="28"/>
  <c r="K19" i="28" l="1"/>
  <c r="R16" i="28"/>
  <c r="C19" i="28"/>
  <c r="O19" i="28"/>
  <c r="E19" i="28"/>
  <c r="J19" i="28"/>
  <c r="G19" i="28"/>
  <c r="D19" i="28"/>
  <c r="P19" i="28"/>
  <c r="R15" i="28"/>
  <c r="H19" i="28"/>
  <c r="R17" i="28"/>
  <c r="B19" i="28"/>
  <c r="N19" i="28"/>
  <c r="R14" i="28"/>
  <c r="F19" i="28"/>
  <c r="M19" i="28"/>
  <c r="I19" i="28"/>
  <c r="Q28" i="28"/>
  <c r="R27" i="28"/>
  <c r="C75" i="12"/>
  <c r="C64" i="12"/>
  <c r="C58" i="12"/>
  <c r="C50" i="12"/>
  <c r="R18" i="28" l="1"/>
  <c r="Q19" i="28"/>
  <c r="L4" i="1"/>
  <c r="E14" i="26" l="1"/>
  <c r="E5" i="4" l="1"/>
  <c r="E4" i="4"/>
  <c r="D7" i="26" l="1"/>
  <c r="D79" i="8" l="1"/>
  <c r="O28" i="1" l="1"/>
  <c r="B73" i="11"/>
  <c r="C67" i="11" l="1"/>
  <c r="C69" i="11"/>
  <c r="C71" i="11"/>
  <c r="C68" i="11"/>
  <c r="C70" i="11"/>
  <c r="C72" i="11"/>
  <c r="D13" i="26"/>
  <c r="C73" i="11" l="1"/>
  <c r="D39" i="8"/>
  <c r="R49" i="4"/>
  <c r="R50" i="4"/>
  <c r="R51" i="4"/>
  <c r="R52" i="4"/>
  <c r="R53" i="4"/>
  <c r="R54" i="4"/>
  <c r="R55" i="4"/>
  <c r="R56" i="4"/>
  <c r="R57" i="4"/>
  <c r="R58" i="4"/>
  <c r="R59" i="4"/>
  <c r="R60" i="4"/>
  <c r="K91" i="33" l="1"/>
  <c r="K90" i="33"/>
  <c r="K92" i="33" s="1"/>
  <c r="J75" i="33"/>
  <c r="I75" i="33"/>
  <c r="H75" i="33"/>
  <c r="G75" i="33"/>
  <c r="F75" i="33"/>
  <c r="E75" i="33"/>
  <c r="D75" i="33"/>
  <c r="K74" i="33"/>
  <c r="K73" i="33"/>
  <c r="K72" i="33"/>
  <c r="K71" i="33"/>
  <c r="K70" i="33"/>
  <c r="J65" i="33"/>
  <c r="I65" i="33"/>
  <c r="H65" i="33"/>
  <c r="G65" i="33"/>
  <c r="F65" i="33"/>
  <c r="E65" i="33"/>
  <c r="D65" i="33"/>
  <c r="K64" i="33"/>
  <c r="K63" i="33"/>
  <c r="K62" i="33"/>
  <c r="K61" i="33"/>
  <c r="K60" i="33"/>
  <c r="J54" i="33"/>
  <c r="J55" i="33" s="1"/>
  <c r="I54" i="33"/>
  <c r="I55" i="33" s="1"/>
  <c r="H54" i="33"/>
  <c r="H55" i="33" s="1"/>
  <c r="G54" i="33"/>
  <c r="G55" i="33" s="1"/>
  <c r="F54" i="33"/>
  <c r="F55" i="33" s="1"/>
  <c r="E54" i="33"/>
  <c r="E55" i="33" s="1"/>
  <c r="D54" i="33"/>
  <c r="D55" i="33" s="1"/>
  <c r="K53" i="33"/>
  <c r="K52" i="33"/>
  <c r="K51" i="33"/>
  <c r="G28" i="15"/>
  <c r="F28" i="15"/>
  <c r="E28" i="15"/>
  <c r="D28" i="15"/>
  <c r="C28" i="15"/>
  <c r="K27" i="15"/>
  <c r="K26" i="15"/>
  <c r="G24" i="15"/>
  <c r="F24" i="15"/>
  <c r="E24" i="15"/>
  <c r="D24" i="15"/>
  <c r="C24" i="15"/>
  <c r="K23" i="15"/>
  <c r="K22" i="15"/>
  <c r="J20" i="15"/>
  <c r="I20" i="15"/>
  <c r="G20" i="15"/>
  <c r="F20" i="15"/>
  <c r="E20" i="15"/>
  <c r="D20" i="15"/>
  <c r="C20" i="15"/>
  <c r="K19" i="15"/>
  <c r="K18" i="15"/>
  <c r="B35" i="13"/>
  <c r="C34" i="13" s="1"/>
  <c r="B30" i="13"/>
  <c r="C28" i="13" s="1"/>
  <c r="B75" i="12"/>
  <c r="B69" i="12"/>
  <c r="C68" i="12" s="1"/>
  <c r="B64" i="12"/>
  <c r="C63" i="12" s="1"/>
  <c r="C62" i="12"/>
  <c r="C61" i="12"/>
  <c r="C60" i="12"/>
  <c r="B58" i="12"/>
  <c r="C56" i="12" s="1"/>
  <c r="C57" i="12"/>
  <c r="C53" i="12"/>
  <c r="B50" i="12"/>
  <c r="C48" i="12" s="1"/>
  <c r="C45" i="12"/>
  <c r="C42" i="12"/>
  <c r="B100" i="11"/>
  <c r="C97" i="11"/>
  <c r="B95" i="11"/>
  <c r="B89" i="11"/>
  <c r="C88" i="11" s="1"/>
  <c r="D80" i="11"/>
  <c r="B80" i="11"/>
  <c r="C79" i="11" s="1"/>
  <c r="C77" i="11"/>
  <c r="D73" i="11"/>
  <c r="D65" i="11"/>
  <c r="B65" i="11"/>
  <c r="P26" i="27"/>
  <c r="O26" i="27"/>
  <c r="N26" i="27"/>
  <c r="M26" i="27"/>
  <c r="L26" i="27"/>
  <c r="K26" i="27"/>
  <c r="J26" i="27"/>
  <c r="I26" i="27"/>
  <c r="H26" i="27"/>
  <c r="G26" i="27"/>
  <c r="F26" i="27"/>
  <c r="E26" i="27"/>
  <c r="D26" i="27"/>
  <c r="C26" i="27"/>
  <c r="B26" i="27"/>
  <c r="Q25" i="27"/>
  <c r="Q24" i="27"/>
  <c r="Q23" i="27"/>
  <c r="Q22" i="27"/>
  <c r="Q21" i="27"/>
  <c r="P9" i="27"/>
  <c r="O9" i="27"/>
  <c r="N9" i="27"/>
  <c r="M9" i="27"/>
  <c r="L9" i="27"/>
  <c r="K9" i="27"/>
  <c r="J9" i="27"/>
  <c r="I9" i="27"/>
  <c r="H9" i="27"/>
  <c r="G9" i="27"/>
  <c r="F9" i="27"/>
  <c r="E9" i="27"/>
  <c r="D9" i="27"/>
  <c r="C9" i="27"/>
  <c r="B9" i="27"/>
  <c r="Q8" i="27"/>
  <c r="Q7" i="27"/>
  <c r="Q6" i="27"/>
  <c r="Q5" i="27"/>
  <c r="Q4" i="27"/>
  <c r="K24" i="15" l="1"/>
  <c r="K28" i="15"/>
  <c r="K20" i="15"/>
  <c r="C92" i="11"/>
  <c r="C91" i="11"/>
  <c r="C99" i="11"/>
  <c r="C100" i="11" s="1"/>
  <c r="C98" i="11"/>
  <c r="C93" i="11"/>
  <c r="C94" i="11"/>
  <c r="E69" i="11"/>
  <c r="E72" i="11"/>
  <c r="E67" i="11"/>
  <c r="E71" i="11"/>
  <c r="E70" i="11"/>
  <c r="E68" i="11"/>
  <c r="O27" i="1"/>
  <c r="C57" i="11"/>
  <c r="C59" i="11"/>
  <c r="C61" i="11"/>
  <c r="C63" i="11"/>
  <c r="C60" i="11"/>
  <c r="C64" i="11"/>
  <c r="C58" i="11"/>
  <c r="C62" i="11"/>
  <c r="E61" i="11"/>
  <c r="E63" i="11"/>
  <c r="E60" i="11"/>
  <c r="E57" i="11"/>
  <c r="E59" i="11"/>
  <c r="E62" i="11"/>
  <c r="E58" i="11"/>
  <c r="E64" i="11"/>
  <c r="Q26" i="27"/>
  <c r="N27" i="27" s="1"/>
  <c r="K75" i="33"/>
  <c r="K65" i="33"/>
  <c r="E81" i="33"/>
  <c r="E80" i="33" s="1"/>
  <c r="I81" i="33"/>
  <c r="I80" i="33" s="1"/>
  <c r="K54" i="33"/>
  <c r="K55" i="33" s="1"/>
  <c r="F81" i="33"/>
  <c r="F80" i="33" s="1"/>
  <c r="J81" i="33"/>
  <c r="J80" i="33" s="1"/>
  <c r="G81" i="33"/>
  <c r="G80" i="33" s="1"/>
  <c r="D81" i="33"/>
  <c r="D80" i="33" s="1"/>
  <c r="H81" i="33"/>
  <c r="H80" i="33" s="1"/>
  <c r="C32" i="13"/>
  <c r="C33" i="13"/>
  <c r="C26" i="13"/>
  <c r="C29" i="13"/>
  <c r="C74" i="12"/>
  <c r="C71" i="12"/>
  <c r="C73" i="12"/>
  <c r="C49" i="12"/>
  <c r="E79" i="11"/>
  <c r="E77" i="11"/>
  <c r="E78" i="11"/>
  <c r="C78" i="11"/>
  <c r="C80" i="11" s="1"/>
  <c r="C27" i="13"/>
  <c r="C66" i="12"/>
  <c r="C69" i="12" s="1"/>
  <c r="C43" i="12"/>
  <c r="C47" i="12"/>
  <c r="C55" i="12"/>
  <c r="C67" i="12"/>
  <c r="C46" i="12"/>
  <c r="C54" i="12"/>
  <c r="C44" i="12"/>
  <c r="C52" i="12"/>
  <c r="C72" i="12"/>
  <c r="C85" i="11"/>
  <c r="C82" i="11"/>
  <c r="C86" i="11"/>
  <c r="C83" i="11"/>
  <c r="C87" i="11"/>
  <c r="C84" i="11"/>
  <c r="Q9" i="27"/>
  <c r="E10" i="27" s="1"/>
  <c r="M10" i="27"/>
  <c r="K10" i="27"/>
  <c r="N10" i="27"/>
  <c r="B10" i="27"/>
  <c r="J10" i="27"/>
  <c r="R7" i="27"/>
  <c r="D10" i="27"/>
  <c r="H10" i="27"/>
  <c r="R4" i="27"/>
  <c r="O24" i="1"/>
  <c r="O25" i="1" s="1"/>
  <c r="O23" i="1"/>
  <c r="O22" i="1"/>
  <c r="O19" i="1"/>
  <c r="O18" i="1"/>
  <c r="P74" i="10"/>
  <c r="Q73" i="10" s="1"/>
  <c r="N74" i="10"/>
  <c r="O70" i="10" s="1"/>
  <c r="L74" i="10"/>
  <c r="M72" i="10" s="1"/>
  <c r="J74" i="10"/>
  <c r="K71" i="10" s="1"/>
  <c r="H74" i="10"/>
  <c r="I73" i="10" s="1"/>
  <c r="F74" i="10"/>
  <c r="G72" i="10" s="1"/>
  <c r="D74" i="10"/>
  <c r="E72" i="10" s="1"/>
  <c r="B74" i="10"/>
  <c r="C74" i="10" s="1"/>
  <c r="R73" i="10"/>
  <c r="O73" i="10"/>
  <c r="G73" i="10"/>
  <c r="R72" i="10"/>
  <c r="R71" i="10"/>
  <c r="G71" i="10"/>
  <c r="R70" i="10"/>
  <c r="G70" i="10"/>
  <c r="C70" i="10"/>
  <c r="P68" i="10"/>
  <c r="Q66" i="10" s="1"/>
  <c r="N68" i="10"/>
  <c r="O66" i="10" s="1"/>
  <c r="L68" i="10"/>
  <c r="M67" i="10" s="1"/>
  <c r="J68" i="10"/>
  <c r="K67" i="10" s="1"/>
  <c r="H68" i="10"/>
  <c r="I66" i="10" s="1"/>
  <c r="F68" i="10"/>
  <c r="G66" i="10" s="1"/>
  <c r="D68" i="10"/>
  <c r="E67" i="10" s="1"/>
  <c r="B68" i="10"/>
  <c r="C67" i="10" s="1"/>
  <c r="R67" i="10"/>
  <c r="O67" i="10"/>
  <c r="G67" i="10"/>
  <c r="R66" i="10"/>
  <c r="R65" i="10"/>
  <c r="O65" i="10"/>
  <c r="R64" i="10"/>
  <c r="C64" i="10"/>
  <c r="R63" i="10"/>
  <c r="O63" i="10"/>
  <c r="G63" i="10"/>
  <c r="R62" i="10"/>
  <c r="P60" i="10"/>
  <c r="N60" i="10"/>
  <c r="O58" i="10" s="1"/>
  <c r="L60" i="10"/>
  <c r="J60" i="10"/>
  <c r="K59" i="10" s="1"/>
  <c r="H60" i="10"/>
  <c r="F60" i="10"/>
  <c r="G56" i="10" s="1"/>
  <c r="D60" i="10"/>
  <c r="B60" i="10"/>
  <c r="C57" i="10" s="1"/>
  <c r="R59" i="10"/>
  <c r="O59" i="10"/>
  <c r="R58" i="10"/>
  <c r="K58" i="10"/>
  <c r="R57" i="10"/>
  <c r="G57" i="10"/>
  <c r="R56" i="10"/>
  <c r="C56" i="10"/>
  <c r="R55" i="10"/>
  <c r="O55" i="10"/>
  <c r="R54" i="10"/>
  <c r="K54" i="10"/>
  <c r="P52" i="10"/>
  <c r="Q50" i="10" s="1"/>
  <c r="N52" i="10"/>
  <c r="O44" i="10" s="1"/>
  <c r="L52" i="10"/>
  <c r="M51" i="10" s="1"/>
  <c r="J52" i="10"/>
  <c r="K50" i="10" s="1"/>
  <c r="H52" i="10"/>
  <c r="I50" i="10" s="1"/>
  <c r="F52" i="10"/>
  <c r="G49" i="10" s="1"/>
  <c r="D52" i="10"/>
  <c r="E51" i="10" s="1"/>
  <c r="B52" i="10"/>
  <c r="C50" i="10" s="1"/>
  <c r="R51" i="10"/>
  <c r="O51" i="10"/>
  <c r="G51" i="10"/>
  <c r="R50" i="10"/>
  <c r="R49" i="10"/>
  <c r="R48" i="10"/>
  <c r="R47" i="10"/>
  <c r="R46" i="10"/>
  <c r="R45" i="10"/>
  <c r="R44" i="10"/>
  <c r="R83" i="10"/>
  <c r="R84" i="10"/>
  <c r="R85" i="10"/>
  <c r="R86" i="10"/>
  <c r="R87" i="10"/>
  <c r="R88" i="10"/>
  <c r="R89" i="10"/>
  <c r="R90" i="10"/>
  <c r="B91" i="10"/>
  <c r="C83" i="10" s="1"/>
  <c r="D91" i="10"/>
  <c r="E84" i="10" s="1"/>
  <c r="F91" i="10"/>
  <c r="G84" i="10" s="1"/>
  <c r="H91" i="10"/>
  <c r="I83" i="10" s="1"/>
  <c r="J91" i="10"/>
  <c r="K83" i="10" s="1"/>
  <c r="L91" i="10"/>
  <c r="N91" i="10"/>
  <c r="O84" i="10" s="1"/>
  <c r="P91" i="10"/>
  <c r="Q83" i="10" s="1"/>
  <c r="R93" i="10"/>
  <c r="R94" i="10"/>
  <c r="R95" i="10"/>
  <c r="R96" i="10"/>
  <c r="R97" i="10"/>
  <c r="R98" i="10"/>
  <c r="B99" i="10"/>
  <c r="C95" i="10" s="1"/>
  <c r="D99" i="10"/>
  <c r="E93" i="10" s="1"/>
  <c r="F99" i="10"/>
  <c r="G98" i="10" s="1"/>
  <c r="H99" i="10"/>
  <c r="I94" i="10" s="1"/>
  <c r="J99" i="10"/>
  <c r="L99" i="10"/>
  <c r="M96" i="10" s="1"/>
  <c r="N99" i="10"/>
  <c r="O96" i="10" s="1"/>
  <c r="P99" i="10"/>
  <c r="Q93" i="10" s="1"/>
  <c r="R101" i="10"/>
  <c r="R102" i="10"/>
  <c r="R103" i="10"/>
  <c r="R104" i="10"/>
  <c r="R105" i="10"/>
  <c r="R106" i="10"/>
  <c r="B107" i="10"/>
  <c r="C101" i="10" s="1"/>
  <c r="D107" i="10"/>
  <c r="E101" i="10" s="1"/>
  <c r="F107" i="10"/>
  <c r="G102" i="10" s="1"/>
  <c r="H107" i="10"/>
  <c r="I101" i="10" s="1"/>
  <c r="J107" i="10"/>
  <c r="K101" i="10" s="1"/>
  <c r="L107" i="10"/>
  <c r="M101" i="10" s="1"/>
  <c r="N107" i="10"/>
  <c r="O102" i="10" s="1"/>
  <c r="P107" i="10"/>
  <c r="Q102" i="10" s="1"/>
  <c r="R109" i="10"/>
  <c r="R110" i="10"/>
  <c r="R111" i="10"/>
  <c r="R112" i="10"/>
  <c r="B113" i="10"/>
  <c r="C113" i="10" s="1"/>
  <c r="D113" i="10"/>
  <c r="E109" i="10" s="1"/>
  <c r="F113" i="10"/>
  <c r="G112" i="10" s="1"/>
  <c r="H113" i="10"/>
  <c r="I111" i="10" s="1"/>
  <c r="J113" i="10"/>
  <c r="L113" i="10"/>
  <c r="M110" i="10" s="1"/>
  <c r="N113" i="10"/>
  <c r="P113" i="10"/>
  <c r="Q112" i="10" s="1"/>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O17" i="1"/>
  <c r="O15" i="1"/>
  <c r="O13" i="1"/>
  <c r="E7" i="26"/>
  <c r="O16" i="1" s="1"/>
  <c r="E6" i="26"/>
  <c r="O14" i="1" s="1"/>
  <c r="D69" i="8"/>
  <c r="E66" i="8" s="1"/>
  <c r="D57" i="8"/>
  <c r="E54" i="8" s="1"/>
  <c r="E55" i="8"/>
  <c r="E36" i="8"/>
  <c r="E37" i="8"/>
  <c r="D32" i="8"/>
  <c r="E29" i="8" s="1"/>
  <c r="D22" i="8"/>
  <c r="E19" i="8" s="1"/>
  <c r="D13" i="8"/>
  <c r="E10" i="8" s="1"/>
  <c r="E11" i="8"/>
  <c r="P49" i="7"/>
  <c r="O49" i="7"/>
  <c r="N49" i="7"/>
  <c r="M49" i="7"/>
  <c r="L49" i="7"/>
  <c r="K49" i="7"/>
  <c r="J49" i="7"/>
  <c r="I49" i="7"/>
  <c r="H49" i="7"/>
  <c r="G49" i="7"/>
  <c r="F49" i="7"/>
  <c r="E49" i="7"/>
  <c r="D49" i="7"/>
  <c r="C49" i="7"/>
  <c r="B49" i="7"/>
  <c r="Q48" i="7"/>
  <c r="Q47" i="7"/>
  <c r="P44" i="7"/>
  <c r="O44" i="7"/>
  <c r="N44" i="7"/>
  <c r="M44" i="7"/>
  <c r="L44" i="7"/>
  <c r="K44" i="7"/>
  <c r="J44" i="7"/>
  <c r="I44" i="7"/>
  <c r="H44" i="7"/>
  <c r="G44" i="7"/>
  <c r="F44" i="7"/>
  <c r="E44" i="7"/>
  <c r="D44" i="7"/>
  <c r="C44" i="7"/>
  <c r="B44" i="7"/>
  <c r="Q43" i="7"/>
  <c r="Q42" i="7"/>
  <c r="P39" i="7"/>
  <c r="O39" i="7"/>
  <c r="N39" i="7"/>
  <c r="M39" i="7"/>
  <c r="L39" i="7"/>
  <c r="K39" i="7"/>
  <c r="J39" i="7"/>
  <c r="I39" i="7"/>
  <c r="H39" i="7"/>
  <c r="G39" i="7"/>
  <c r="F39" i="7"/>
  <c r="E39" i="7"/>
  <c r="D39" i="7"/>
  <c r="C39" i="7"/>
  <c r="B39" i="7"/>
  <c r="Q38" i="7"/>
  <c r="O10" i="1" s="1"/>
  <c r="Q37" i="7"/>
  <c r="Q33" i="7"/>
  <c r="O34" i="7" s="1"/>
  <c r="Q29" i="7"/>
  <c r="P30" i="7" s="1"/>
  <c r="C95" i="11" l="1"/>
  <c r="C65" i="11"/>
  <c r="C89" i="11"/>
  <c r="R25" i="27"/>
  <c r="P10" i="27"/>
  <c r="I10" i="27"/>
  <c r="R8" i="27"/>
  <c r="R9" i="27"/>
  <c r="C10" i="27"/>
  <c r="L27" i="27"/>
  <c r="G10" i="27"/>
  <c r="B27" i="27"/>
  <c r="L10" i="27"/>
  <c r="F10" i="27"/>
  <c r="R5" i="27"/>
  <c r="O10" i="27"/>
  <c r="R6" i="27"/>
  <c r="C27" i="27"/>
  <c r="D27" i="27"/>
  <c r="R24" i="27"/>
  <c r="R26" i="27"/>
  <c r="R21" i="27"/>
  <c r="O27" i="27"/>
  <c r="M27" i="27"/>
  <c r="J27" i="27"/>
  <c r="R23" i="27"/>
  <c r="P27" i="27"/>
  <c r="K27" i="27"/>
  <c r="E27" i="27"/>
  <c r="R22" i="27"/>
  <c r="E73" i="11"/>
  <c r="E65" i="11"/>
  <c r="G47" i="25"/>
  <c r="E53" i="8"/>
  <c r="E18" i="8"/>
  <c r="E20" i="8"/>
  <c r="E6" i="8"/>
  <c r="E7" i="8"/>
  <c r="L34" i="7"/>
  <c r="H27" i="27"/>
  <c r="G27" i="27"/>
  <c r="I27" i="27"/>
  <c r="F27" i="27"/>
  <c r="K81" i="33"/>
  <c r="K80" i="33" s="1"/>
  <c r="C35" i="13"/>
  <c r="C30" i="13"/>
  <c r="E80" i="11"/>
  <c r="O71" i="10"/>
  <c r="O72" i="10"/>
  <c r="K57" i="10"/>
  <c r="K48" i="10"/>
  <c r="G44" i="10"/>
  <c r="G47" i="10"/>
  <c r="E65" i="8"/>
  <c r="E51" i="8"/>
  <c r="E28" i="8"/>
  <c r="E30" i="8"/>
  <c r="E27" i="8"/>
  <c r="E26" i="8"/>
  <c r="E31" i="8"/>
  <c r="E16" i="8"/>
  <c r="O11" i="1"/>
  <c r="E8" i="8"/>
  <c r="E5" i="8"/>
  <c r="E9" i="8"/>
  <c r="E67" i="8"/>
  <c r="O12" i="1"/>
  <c r="E61" i="8"/>
  <c r="E63" i="8"/>
  <c r="Q49" i="7"/>
  <c r="Q44" i="7"/>
  <c r="P34" i="7"/>
  <c r="O9" i="1"/>
  <c r="D34" i="7"/>
  <c r="H34" i="7"/>
  <c r="Q39" i="7"/>
  <c r="Q10" i="27"/>
  <c r="G45" i="10"/>
  <c r="O47" i="10"/>
  <c r="C55" i="10"/>
  <c r="K56" i="10"/>
  <c r="C59" i="10"/>
  <c r="C54" i="10"/>
  <c r="C58" i="10"/>
  <c r="K72" i="10"/>
  <c r="I89" i="10"/>
  <c r="C44" i="10"/>
  <c r="C45" i="10"/>
  <c r="C46" i="10"/>
  <c r="G54" i="10"/>
  <c r="O56" i="10"/>
  <c r="G58" i="10"/>
  <c r="K64" i="10"/>
  <c r="C71" i="10"/>
  <c r="K73" i="10"/>
  <c r="K46" i="10"/>
  <c r="G55" i="10"/>
  <c r="O57" i="10"/>
  <c r="G59" i="10"/>
  <c r="C62" i="10"/>
  <c r="C66" i="10"/>
  <c r="K70" i="10"/>
  <c r="C72" i="10"/>
  <c r="K44" i="10"/>
  <c r="K45" i="10"/>
  <c r="C48" i="10"/>
  <c r="O54" i="10"/>
  <c r="O60" i="10" s="1"/>
  <c r="K55" i="10"/>
  <c r="K60" i="10" s="1"/>
  <c r="K62" i="10"/>
  <c r="G65" i="10"/>
  <c r="K66" i="10"/>
  <c r="C73" i="10"/>
  <c r="M93" i="10"/>
  <c r="I110" i="10"/>
  <c r="M105" i="10"/>
  <c r="G110" i="10"/>
  <c r="O105" i="10"/>
  <c r="C104" i="10"/>
  <c r="C102" i="10"/>
  <c r="E98" i="10"/>
  <c r="E96" i="10"/>
  <c r="G94" i="10"/>
  <c r="I87" i="10"/>
  <c r="M112" i="10"/>
  <c r="M109" i="10"/>
  <c r="E111" i="10"/>
  <c r="K106" i="10"/>
  <c r="E94" i="10"/>
  <c r="K90" i="10"/>
  <c r="K88" i="10"/>
  <c r="K84" i="10"/>
  <c r="K104" i="10"/>
  <c r="Q109" i="10"/>
  <c r="C106" i="10"/>
  <c r="M103" i="10"/>
  <c r="M97" i="10"/>
  <c r="M95" i="10"/>
  <c r="C88" i="10"/>
  <c r="C86" i="10"/>
  <c r="I96" i="10"/>
  <c r="I112" i="10"/>
  <c r="Q111" i="10"/>
  <c r="Q96" i="10"/>
  <c r="I95" i="10"/>
  <c r="I93" i="10"/>
  <c r="E90" i="10"/>
  <c r="G87" i="10"/>
  <c r="M111" i="10"/>
  <c r="Q110" i="10"/>
  <c r="E110" i="10"/>
  <c r="I109" i="10"/>
  <c r="G105" i="10"/>
  <c r="O101" i="10"/>
  <c r="M98" i="10"/>
  <c r="E97" i="10"/>
  <c r="E95" i="10"/>
  <c r="M94" i="10"/>
  <c r="C90" i="10"/>
  <c r="G89" i="10"/>
  <c r="O85" i="10"/>
  <c r="O83" i="10"/>
  <c r="O89" i="10"/>
  <c r="G83" i="10"/>
  <c r="G103" i="10"/>
  <c r="Q98" i="10"/>
  <c r="I97" i="10"/>
  <c r="Q94" i="10"/>
  <c r="E112" i="10"/>
  <c r="O103" i="10"/>
  <c r="K102" i="10"/>
  <c r="G101" i="10"/>
  <c r="I98" i="10"/>
  <c r="Q97" i="10"/>
  <c r="C97" i="10"/>
  <c r="Q95" i="10"/>
  <c r="O87" i="10"/>
  <c r="K86" i="10"/>
  <c r="G85" i="10"/>
  <c r="C84" i="10"/>
  <c r="R60" i="10"/>
  <c r="R68" i="10"/>
  <c r="G46" i="10"/>
  <c r="G50" i="10"/>
  <c r="G48" i="10"/>
  <c r="O50" i="10"/>
  <c r="O46" i="10"/>
  <c r="O48" i="10"/>
  <c r="I59" i="10"/>
  <c r="I57" i="10"/>
  <c r="I55" i="10"/>
  <c r="I58" i="10"/>
  <c r="I56" i="10"/>
  <c r="I54" i="10"/>
  <c r="Q59" i="10"/>
  <c r="Q57" i="10"/>
  <c r="Q55" i="10"/>
  <c r="Q58" i="10"/>
  <c r="Q56" i="10"/>
  <c r="Q54" i="10"/>
  <c r="O45" i="10"/>
  <c r="O52" i="10" s="1"/>
  <c r="O49" i="10"/>
  <c r="C51" i="10"/>
  <c r="C47" i="10"/>
  <c r="C49" i="10"/>
  <c r="K51" i="10"/>
  <c r="K47" i="10"/>
  <c r="K49" i="10"/>
  <c r="R52" i="10"/>
  <c r="E58" i="10"/>
  <c r="E56" i="10"/>
  <c r="E54" i="10"/>
  <c r="E59" i="10"/>
  <c r="E57" i="10"/>
  <c r="E55" i="10"/>
  <c r="M58" i="10"/>
  <c r="M56" i="10"/>
  <c r="M54" i="10"/>
  <c r="M59" i="10"/>
  <c r="M57" i="10"/>
  <c r="M55" i="10"/>
  <c r="E44" i="10"/>
  <c r="M44" i="10"/>
  <c r="I45" i="10"/>
  <c r="Q45" i="10"/>
  <c r="E46" i="10"/>
  <c r="M46" i="10"/>
  <c r="I47" i="10"/>
  <c r="Q47" i="10"/>
  <c r="E48" i="10"/>
  <c r="M48" i="10"/>
  <c r="I49" i="10"/>
  <c r="Q49" i="10"/>
  <c r="E50" i="10"/>
  <c r="M50" i="10"/>
  <c r="I51" i="10"/>
  <c r="Q51" i="10"/>
  <c r="E62" i="10"/>
  <c r="M62" i="10"/>
  <c r="I63" i="10"/>
  <c r="Q63" i="10"/>
  <c r="E64" i="10"/>
  <c r="M64" i="10"/>
  <c r="I65" i="10"/>
  <c r="Q65" i="10"/>
  <c r="E66" i="10"/>
  <c r="M66" i="10"/>
  <c r="I67" i="10"/>
  <c r="Q67" i="10"/>
  <c r="I70" i="10"/>
  <c r="Q70" i="10"/>
  <c r="E71" i="10"/>
  <c r="M71" i="10"/>
  <c r="I72" i="10"/>
  <c r="Q72" i="10"/>
  <c r="E73" i="10"/>
  <c r="M73" i="10"/>
  <c r="G62" i="10"/>
  <c r="O62" i="10"/>
  <c r="O68" i="10" s="1"/>
  <c r="C63" i="10"/>
  <c r="K63" i="10"/>
  <c r="G64" i="10"/>
  <c r="O64" i="10"/>
  <c r="C65" i="10"/>
  <c r="K65" i="10"/>
  <c r="R74" i="10"/>
  <c r="O26" i="1" s="1"/>
  <c r="I44" i="10"/>
  <c r="Q44" i="10"/>
  <c r="E45" i="10"/>
  <c r="M45" i="10"/>
  <c r="I46" i="10"/>
  <c r="Q46" i="10"/>
  <c r="E47" i="10"/>
  <c r="M47" i="10"/>
  <c r="I48" i="10"/>
  <c r="Q48" i="10"/>
  <c r="E49" i="10"/>
  <c r="M49" i="10"/>
  <c r="I62" i="10"/>
  <c r="Q62" i="10"/>
  <c r="E63" i="10"/>
  <c r="M63" i="10"/>
  <c r="I64" i="10"/>
  <c r="Q64" i="10"/>
  <c r="E65" i="10"/>
  <c r="M65" i="10"/>
  <c r="E70" i="10"/>
  <c r="M70" i="10"/>
  <c r="I71" i="10"/>
  <c r="Q71" i="10"/>
  <c r="K94" i="10"/>
  <c r="K96" i="10"/>
  <c r="K98" i="10"/>
  <c r="K93" i="10"/>
  <c r="M83" i="10"/>
  <c r="M85" i="10"/>
  <c r="M87" i="10"/>
  <c r="M89" i="10"/>
  <c r="M86" i="10"/>
  <c r="I106" i="10"/>
  <c r="I105" i="10"/>
  <c r="I104" i="10"/>
  <c r="I103" i="10"/>
  <c r="R107" i="10"/>
  <c r="I102" i="10"/>
  <c r="Q101" i="10"/>
  <c r="O93" i="10"/>
  <c r="O95" i="10"/>
  <c r="O97" i="10"/>
  <c r="O98" i="10"/>
  <c r="K95" i="10"/>
  <c r="Q84" i="10"/>
  <c r="Q86" i="10"/>
  <c r="Q88" i="10"/>
  <c r="Q90" i="10"/>
  <c r="M88" i="10"/>
  <c r="Q85" i="10"/>
  <c r="R113" i="10"/>
  <c r="O109" i="10"/>
  <c r="O111" i="10"/>
  <c r="K110" i="10"/>
  <c r="K112" i="10"/>
  <c r="G109" i="10"/>
  <c r="G111" i="10"/>
  <c r="C110" i="10"/>
  <c r="C112" i="10"/>
  <c r="O112" i="10"/>
  <c r="C111" i="10"/>
  <c r="O110" i="10"/>
  <c r="C109" i="10"/>
  <c r="Q106" i="10"/>
  <c r="E106" i="10"/>
  <c r="Q105" i="10"/>
  <c r="Q104" i="10"/>
  <c r="E104" i="10"/>
  <c r="Q103" i="10"/>
  <c r="E102" i="10"/>
  <c r="R99" i="10"/>
  <c r="C94" i="10"/>
  <c r="C96" i="10"/>
  <c r="C98" i="10"/>
  <c r="K97" i="10"/>
  <c r="R91" i="10"/>
  <c r="E83" i="10"/>
  <c r="E85" i="10"/>
  <c r="E87" i="10"/>
  <c r="E89" i="10"/>
  <c r="M90" i="10"/>
  <c r="Q87" i="10"/>
  <c r="E86" i="10"/>
  <c r="K111" i="10"/>
  <c r="K109" i="10"/>
  <c r="M106" i="10"/>
  <c r="E105" i="10"/>
  <c r="M104" i="10"/>
  <c r="E103" i="10"/>
  <c r="M102" i="10"/>
  <c r="G93" i="10"/>
  <c r="G95" i="10"/>
  <c r="G97" i="10"/>
  <c r="G96" i="10"/>
  <c r="O94" i="10"/>
  <c r="C93" i="10"/>
  <c r="I84" i="10"/>
  <c r="I86" i="10"/>
  <c r="I88" i="10"/>
  <c r="I90" i="10"/>
  <c r="Q89" i="10"/>
  <c r="E88" i="10"/>
  <c r="I85" i="10"/>
  <c r="M84" i="10"/>
  <c r="O106" i="10"/>
  <c r="G106" i="10"/>
  <c r="K105" i="10"/>
  <c r="C105" i="10"/>
  <c r="O104" i="10"/>
  <c r="G104" i="10"/>
  <c r="K103" i="10"/>
  <c r="C103" i="10"/>
  <c r="O90" i="10"/>
  <c r="G90" i="10"/>
  <c r="K89" i="10"/>
  <c r="C89" i="10"/>
  <c r="O88" i="10"/>
  <c r="G88" i="10"/>
  <c r="K87" i="10"/>
  <c r="C87" i="10"/>
  <c r="O86" i="10"/>
  <c r="G86" i="10"/>
  <c r="K85" i="10"/>
  <c r="C85" i="10"/>
  <c r="K46" i="25"/>
  <c r="J47" i="25" s="1"/>
  <c r="L34" i="25"/>
  <c r="L44" i="25"/>
  <c r="L36" i="25"/>
  <c r="L37" i="25"/>
  <c r="L39" i="25"/>
  <c r="I47" i="25"/>
  <c r="F47" i="25"/>
  <c r="E64" i="8"/>
  <c r="E68" i="8"/>
  <c r="E62" i="8"/>
  <c r="E52" i="8"/>
  <c r="E56" i="8"/>
  <c r="E50" i="8"/>
  <c r="E38" i="8"/>
  <c r="E35" i="8"/>
  <c r="E25" i="8"/>
  <c r="E17" i="8"/>
  <c r="E21" i="8"/>
  <c r="E12" i="8"/>
  <c r="I30" i="7"/>
  <c r="B30" i="7"/>
  <c r="F30" i="7"/>
  <c r="J30" i="7"/>
  <c r="N30" i="7"/>
  <c r="E34" i="7"/>
  <c r="I34" i="7"/>
  <c r="M34" i="7"/>
  <c r="E30" i="7"/>
  <c r="C30" i="7"/>
  <c r="G30" i="7"/>
  <c r="K30" i="7"/>
  <c r="O30" i="7"/>
  <c r="B34" i="7"/>
  <c r="F34" i="7"/>
  <c r="J34" i="7"/>
  <c r="N34" i="7"/>
  <c r="M30" i="7"/>
  <c r="D30" i="7"/>
  <c r="H30" i="7"/>
  <c r="L30" i="7"/>
  <c r="C34" i="7"/>
  <c r="G34" i="7"/>
  <c r="K34" i="7"/>
  <c r="Q79" i="4"/>
  <c r="P79" i="4"/>
  <c r="O79" i="4"/>
  <c r="O82" i="4" s="1"/>
  <c r="N79" i="4"/>
  <c r="M79" i="4"/>
  <c r="L79" i="4"/>
  <c r="K79" i="4"/>
  <c r="K82" i="4" s="1"/>
  <c r="J79" i="4"/>
  <c r="I79" i="4"/>
  <c r="H79" i="4"/>
  <c r="G79" i="4"/>
  <c r="G82" i="4" s="1"/>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S74" i="4" s="1"/>
  <c r="R73" i="4"/>
  <c r="R72" i="4"/>
  <c r="R71" i="4"/>
  <c r="R70" i="4"/>
  <c r="R69" i="4"/>
  <c r="R68" i="4"/>
  <c r="R67" i="4"/>
  <c r="R66" i="4"/>
  <c r="S66" i="4" s="1"/>
  <c r="R65" i="4"/>
  <c r="R63" i="4"/>
  <c r="R62" i="4"/>
  <c r="R61" i="4"/>
  <c r="O7" i="1" s="1"/>
  <c r="S60" i="4"/>
  <c r="S59" i="4"/>
  <c r="S58" i="4"/>
  <c r="S57" i="4"/>
  <c r="S56" i="4"/>
  <c r="S55" i="4"/>
  <c r="S54" i="4"/>
  <c r="S53" i="4"/>
  <c r="S52" i="4"/>
  <c r="S51" i="4"/>
  <c r="S50" i="4"/>
  <c r="S49" i="4"/>
  <c r="P32" i="5"/>
  <c r="O32" i="5"/>
  <c r="N32" i="5"/>
  <c r="M32" i="5"/>
  <c r="L32" i="5"/>
  <c r="K32" i="5"/>
  <c r="J32" i="5"/>
  <c r="I32" i="5"/>
  <c r="H32" i="5"/>
  <c r="G32" i="5"/>
  <c r="F32" i="5"/>
  <c r="E32" i="5"/>
  <c r="D32" i="5"/>
  <c r="C32" i="5"/>
  <c r="B32" i="5"/>
  <c r="Q32" i="5" s="1"/>
  <c r="Q31" i="5"/>
  <c r="Q30" i="5"/>
  <c r="Q29" i="5"/>
  <c r="Q28" i="5"/>
  <c r="P25" i="5"/>
  <c r="O25" i="5"/>
  <c r="N25" i="5"/>
  <c r="M25" i="5"/>
  <c r="L25" i="5"/>
  <c r="K25" i="5"/>
  <c r="J25" i="5"/>
  <c r="I25" i="5"/>
  <c r="H25" i="5"/>
  <c r="G25" i="5"/>
  <c r="F25" i="5"/>
  <c r="E25" i="5"/>
  <c r="D25" i="5"/>
  <c r="C25" i="5"/>
  <c r="B25" i="5"/>
  <c r="Q24" i="5"/>
  <c r="Q23" i="5"/>
  <c r="Q22" i="5"/>
  <c r="Q21" i="5"/>
  <c r="N8" i="1"/>
  <c r="P32" i="3"/>
  <c r="O32" i="3"/>
  <c r="N32" i="3"/>
  <c r="M32" i="3"/>
  <c r="L32" i="3"/>
  <c r="K32" i="3"/>
  <c r="J32" i="3"/>
  <c r="I32" i="3"/>
  <c r="H32" i="3"/>
  <c r="G32" i="3"/>
  <c r="F32" i="3"/>
  <c r="E32" i="3"/>
  <c r="D32" i="3"/>
  <c r="C32" i="3"/>
  <c r="B32" i="3"/>
  <c r="Q32" i="3" s="1"/>
  <c r="O8" i="1" s="1"/>
  <c r="Q31" i="3"/>
  <c r="Q30" i="3"/>
  <c r="Q29" i="3"/>
  <c r="Q28" i="3"/>
  <c r="P25" i="3"/>
  <c r="O25" i="3"/>
  <c r="N25" i="3"/>
  <c r="M25" i="3"/>
  <c r="L25" i="3"/>
  <c r="K25" i="3"/>
  <c r="J25" i="3"/>
  <c r="I25" i="3"/>
  <c r="H25" i="3"/>
  <c r="G25" i="3"/>
  <c r="F25" i="3"/>
  <c r="E25" i="3"/>
  <c r="D25" i="3"/>
  <c r="C25" i="3"/>
  <c r="B25" i="3"/>
  <c r="Q24" i="3"/>
  <c r="Q23" i="3"/>
  <c r="Q22" i="3"/>
  <c r="Q21" i="3"/>
  <c r="U18" i="2"/>
  <c r="V17" i="2" s="1"/>
  <c r="U12" i="2"/>
  <c r="V12" i="2" s="1"/>
  <c r="U6" i="2"/>
  <c r="Q27" i="27" l="1"/>
  <c r="B47" i="25"/>
  <c r="E39" i="8"/>
  <c r="E80" i="4"/>
  <c r="M80" i="4"/>
  <c r="J81" i="4"/>
  <c r="R79" i="4"/>
  <c r="S68" i="4"/>
  <c r="S76" i="4"/>
  <c r="K81" i="4"/>
  <c r="O81" i="4"/>
  <c r="D82" i="4"/>
  <c r="L82" i="4"/>
  <c r="P82" i="4"/>
  <c r="Q80" i="4"/>
  <c r="F81" i="4"/>
  <c r="N81" i="4"/>
  <c r="S65" i="4"/>
  <c r="S73" i="4"/>
  <c r="C80" i="4"/>
  <c r="O80" i="4"/>
  <c r="S63" i="4"/>
  <c r="E74" i="10"/>
  <c r="Q68" i="10"/>
  <c r="M68" i="10"/>
  <c r="K68" i="10"/>
  <c r="I68" i="10"/>
  <c r="G68" i="10"/>
  <c r="E68" i="10"/>
  <c r="C68" i="10"/>
  <c r="Q60" i="10"/>
  <c r="M60" i="10"/>
  <c r="I60" i="10"/>
  <c r="G60" i="10"/>
  <c r="E60" i="10"/>
  <c r="C60" i="10"/>
  <c r="Q52" i="10"/>
  <c r="M52" i="10"/>
  <c r="K52" i="10"/>
  <c r="I52" i="10"/>
  <c r="G52" i="10"/>
  <c r="E52" i="10"/>
  <c r="C52" i="10"/>
  <c r="D47" i="25"/>
  <c r="L45" i="25"/>
  <c r="L40" i="25"/>
  <c r="H47" i="25"/>
  <c r="E47" i="25"/>
  <c r="L43" i="25"/>
  <c r="L28" i="25"/>
  <c r="L38" i="25"/>
  <c r="L29" i="25"/>
  <c r="L31" i="25"/>
  <c r="L30" i="25"/>
  <c r="L33" i="25"/>
  <c r="C47" i="25"/>
  <c r="L35" i="25"/>
  <c r="L27" i="25"/>
  <c r="L32" i="25"/>
  <c r="L42" i="25"/>
  <c r="L41" i="25"/>
  <c r="E69" i="8"/>
  <c r="E57" i="8"/>
  <c r="E32" i="8"/>
  <c r="E22" i="8"/>
  <c r="E13" i="8"/>
  <c r="Q34" i="7"/>
  <c r="Q30" i="7"/>
  <c r="S70" i="4"/>
  <c r="G81" i="4"/>
  <c r="J80" i="4"/>
  <c r="N80" i="4"/>
  <c r="K80" i="4"/>
  <c r="S69" i="4"/>
  <c r="D81" i="4"/>
  <c r="L81" i="4"/>
  <c r="P81" i="4"/>
  <c r="E82" i="4"/>
  <c r="M82" i="4"/>
  <c r="Q82" i="4"/>
  <c r="G80" i="4"/>
  <c r="S71" i="4"/>
  <c r="F80" i="4"/>
  <c r="R78" i="4"/>
  <c r="S67" i="4"/>
  <c r="S72" i="4"/>
  <c r="S75" i="4"/>
  <c r="D80" i="4"/>
  <c r="L80" i="4"/>
  <c r="P80" i="4"/>
  <c r="E81" i="4"/>
  <c r="M81" i="4"/>
  <c r="Q81" i="4"/>
  <c r="F82" i="4"/>
  <c r="J82" i="4"/>
  <c r="N82" i="4"/>
  <c r="C81" i="4"/>
  <c r="C82" i="4"/>
  <c r="O5" i="1"/>
  <c r="S61" i="4"/>
  <c r="S62" i="4"/>
  <c r="R31" i="5"/>
  <c r="Q25" i="5"/>
  <c r="R24" i="5" s="1"/>
  <c r="D26" i="5"/>
  <c r="P26" i="5"/>
  <c r="R31" i="3"/>
  <c r="O4" i="1"/>
  <c r="O6" i="1" s="1"/>
  <c r="V4" i="2"/>
  <c r="V5" i="2"/>
  <c r="K91" i="10"/>
  <c r="K107" i="10"/>
  <c r="Q99" i="10"/>
  <c r="I99" i="10"/>
  <c r="Q113" i="10"/>
  <c r="M113" i="10"/>
  <c r="O107" i="10"/>
  <c r="C91" i="10"/>
  <c r="C107" i="10"/>
  <c r="E99" i="10"/>
  <c r="I113" i="10"/>
  <c r="K113" i="10"/>
  <c r="G113" i="10"/>
  <c r="M99" i="10"/>
  <c r="E113" i="10"/>
  <c r="G91" i="10"/>
  <c r="G107" i="10"/>
  <c r="Q91" i="10"/>
  <c r="C99" i="10"/>
  <c r="E91" i="10"/>
  <c r="O91" i="10"/>
  <c r="I107" i="10"/>
  <c r="O99" i="10"/>
  <c r="M91" i="10"/>
  <c r="G99" i="10"/>
  <c r="Q107" i="10"/>
  <c r="K99" i="10"/>
  <c r="E107" i="10"/>
  <c r="I91" i="10"/>
  <c r="M107" i="10"/>
  <c r="O113" i="10"/>
  <c r="R77" i="4"/>
  <c r="S79" i="4" s="1"/>
  <c r="N26" i="5"/>
  <c r="J26" i="5"/>
  <c r="R23" i="5"/>
  <c r="R21" i="5"/>
  <c r="C26" i="5"/>
  <c r="G26" i="5"/>
  <c r="M33" i="5"/>
  <c r="I33" i="5"/>
  <c r="E33" i="5"/>
  <c r="J33" i="5"/>
  <c r="B33" i="5"/>
  <c r="R30" i="5"/>
  <c r="N33" i="5"/>
  <c r="F33" i="5"/>
  <c r="R28" i="5"/>
  <c r="R29" i="5"/>
  <c r="C33" i="5"/>
  <c r="G33" i="5"/>
  <c r="K33" i="5"/>
  <c r="O33" i="5"/>
  <c r="D33" i="5"/>
  <c r="H33" i="5"/>
  <c r="L33" i="5"/>
  <c r="P33" i="5"/>
  <c r="E33" i="3"/>
  <c r="I33" i="3"/>
  <c r="M33" i="3"/>
  <c r="J33" i="3"/>
  <c r="B33" i="3"/>
  <c r="N33" i="3"/>
  <c r="F33" i="3"/>
  <c r="R28" i="3"/>
  <c r="R30" i="3"/>
  <c r="R29" i="3"/>
  <c r="C33" i="3"/>
  <c r="G33" i="3"/>
  <c r="K33" i="3"/>
  <c r="O33" i="3"/>
  <c r="D33" i="3"/>
  <c r="H33" i="3"/>
  <c r="L33" i="3"/>
  <c r="P33" i="3"/>
  <c r="Q25" i="3"/>
  <c r="V10" i="2"/>
  <c r="V11" i="2"/>
  <c r="V8" i="2"/>
  <c r="V9" i="2"/>
  <c r="V14" i="2"/>
  <c r="V15" i="2"/>
  <c r="V18" i="2"/>
  <c r="V16" i="2"/>
  <c r="E6" i="4"/>
  <c r="K47" i="25" l="1"/>
  <c r="L46" i="25"/>
  <c r="S78" i="4"/>
  <c r="R81" i="4"/>
  <c r="R32" i="5"/>
  <c r="Q33" i="5"/>
  <c r="M26" i="5"/>
  <c r="O26" i="5"/>
  <c r="B26" i="5"/>
  <c r="L26" i="5"/>
  <c r="E26" i="5"/>
  <c r="R22" i="5"/>
  <c r="R25" i="5" s="1"/>
  <c r="I26" i="5"/>
  <c r="K26" i="5"/>
  <c r="F26" i="5"/>
  <c r="H26" i="5"/>
  <c r="Q33" i="3"/>
  <c r="R32" i="3"/>
  <c r="R80" i="4"/>
  <c r="S77" i="4"/>
  <c r="R82" i="4"/>
  <c r="R23" i="3"/>
  <c r="R21" i="3"/>
  <c r="O26" i="3"/>
  <c r="C26" i="3"/>
  <c r="K26" i="3"/>
  <c r="G26" i="3"/>
  <c r="P26" i="3"/>
  <c r="R24" i="3"/>
  <c r="B26" i="3"/>
  <c r="L26" i="3"/>
  <c r="H26" i="3"/>
  <c r="I26" i="3"/>
  <c r="F26" i="3"/>
  <c r="N26" i="3"/>
  <c r="R22" i="3"/>
  <c r="M26" i="3"/>
  <c r="J26" i="3"/>
  <c r="D26" i="3"/>
  <c r="E26" i="3"/>
  <c r="N24" i="1"/>
  <c r="D101" i="33"/>
  <c r="Q26" i="5" l="1"/>
  <c r="Q26" i="3"/>
  <c r="R25" i="3"/>
  <c r="N25" i="1"/>
  <c r="N19" i="1"/>
  <c r="K41" i="15"/>
  <c r="K40" i="15"/>
  <c r="K42" i="15" l="1"/>
  <c r="N22" i="1" l="1"/>
  <c r="N18" i="1"/>
  <c r="N17" i="1"/>
  <c r="N15" i="1"/>
  <c r="O73" i="22"/>
  <c r="N73" i="22"/>
  <c r="J73" i="22"/>
  <c r="G73" i="22"/>
  <c r="E73" i="22"/>
  <c r="D73" i="22"/>
  <c r="P71" i="22"/>
  <c r="L71" i="22" s="1"/>
  <c r="H71" i="22"/>
  <c r="H70" i="22"/>
  <c r="R70" i="22" s="1"/>
  <c r="P69" i="22"/>
  <c r="H69" i="22"/>
  <c r="H68" i="22"/>
  <c r="R68" i="22" s="1"/>
  <c r="P67" i="22"/>
  <c r="H67" i="22"/>
  <c r="L67" i="22" s="1"/>
  <c r="H66" i="22"/>
  <c r="L66" i="22" s="1"/>
  <c r="C65" i="22"/>
  <c r="C73" i="22" s="1"/>
  <c r="H64" i="22"/>
  <c r="L64" i="22" s="1"/>
  <c r="H63" i="22"/>
  <c r="R63" i="22" s="1"/>
  <c r="H62" i="22"/>
  <c r="P62" i="22" s="1"/>
  <c r="H61" i="22"/>
  <c r="H60" i="22"/>
  <c r="L60" i="22" s="1"/>
  <c r="B59" i="22"/>
  <c r="B73" i="22" s="1"/>
  <c r="H58" i="22"/>
  <c r="R58" i="22" s="1"/>
  <c r="H57" i="22"/>
  <c r="R56" i="22"/>
  <c r="L56" i="22" s="1"/>
  <c r="H56" i="22"/>
  <c r="H55" i="22"/>
  <c r="H54" i="22"/>
  <c r="L54" i="22" s="1"/>
  <c r="H53" i="22"/>
  <c r="R52" i="22"/>
  <c r="H52" i="22"/>
  <c r="H51" i="22"/>
  <c r="L51" i="22" s="1"/>
  <c r="M50" i="22"/>
  <c r="M73" i="22" s="1"/>
  <c r="K50" i="22"/>
  <c r="K73" i="22" s="1"/>
  <c r="F50" i="22"/>
  <c r="H50" i="22" s="1"/>
  <c r="P49" i="22"/>
  <c r="H49" i="22"/>
  <c r="L49" i="22" l="1"/>
  <c r="R69" i="22"/>
  <c r="P73" i="22"/>
  <c r="H59" i="22"/>
  <c r="L50" i="22"/>
  <c r="H65" i="22"/>
  <c r="L65" i="22" s="1"/>
  <c r="F73" i="22"/>
  <c r="N13" i="1"/>
  <c r="L73" i="22" l="1"/>
  <c r="H73" i="22"/>
  <c r="R86" i="4"/>
  <c r="R87" i="4"/>
  <c r="R88" i="4"/>
  <c r="R89" i="4"/>
  <c r="R90" i="4"/>
  <c r="R91" i="4"/>
  <c r="R92" i="4"/>
  <c r="R93" i="4"/>
  <c r="R94" i="4"/>
  <c r="R95" i="4"/>
  <c r="R96" i="4"/>
  <c r="R97" i="4"/>
  <c r="R73" i="22" l="1"/>
  <c r="R75" i="22" l="1"/>
  <c r="N75" i="22"/>
  <c r="J75" i="22"/>
  <c r="E75" i="22"/>
  <c r="P75" i="22"/>
  <c r="K75" i="22"/>
  <c r="M75" i="22"/>
  <c r="G75" i="22"/>
  <c r="B75" i="22"/>
  <c r="D75" i="22"/>
  <c r="O75" i="22"/>
  <c r="C75" i="22"/>
  <c r="L75" i="22"/>
  <c r="F75" i="22"/>
  <c r="H75" i="22"/>
  <c r="S6" i="2"/>
  <c r="T4" i="2" s="1"/>
  <c r="T5" i="2" l="1"/>
  <c r="B56" i="13"/>
  <c r="C53" i="13" s="1"/>
  <c r="B51" i="13"/>
  <c r="C47" i="13" s="1"/>
  <c r="G42" i="15"/>
  <c r="F42" i="15"/>
  <c r="E42" i="15"/>
  <c r="D42" i="15"/>
  <c r="C42" i="15"/>
  <c r="G38" i="15"/>
  <c r="F38" i="15"/>
  <c r="E38" i="15"/>
  <c r="D38" i="15"/>
  <c r="C38" i="15"/>
  <c r="K37" i="15"/>
  <c r="K36" i="15"/>
  <c r="J34" i="15"/>
  <c r="I34" i="15"/>
  <c r="G34" i="15"/>
  <c r="F34" i="15"/>
  <c r="E34" i="15"/>
  <c r="D34" i="15"/>
  <c r="C34" i="15"/>
  <c r="K33" i="15"/>
  <c r="K32" i="15"/>
  <c r="K137" i="33"/>
  <c r="K136" i="33"/>
  <c r="J122" i="33"/>
  <c r="I122" i="33"/>
  <c r="H122" i="33"/>
  <c r="G122" i="33"/>
  <c r="F122" i="33"/>
  <c r="E122" i="33"/>
  <c r="D122" i="33"/>
  <c r="K121" i="33"/>
  <c r="K120" i="33"/>
  <c r="K119" i="33"/>
  <c r="K118" i="33"/>
  <c r="K117" i="33"/>
  <c r="J112" i="33"/>
  <c r="I112" i="33"/>
  <c r="H112" i="33"/>
  <c r="G112" i="33"/>
  <c r="F112" i="33"/>
  <c r="E112" i="33"/>
  <c r="D112" i="33"/>
  <c r="K111" i="33"/>
  <c r="K110" i="33"/>
  <c r="K109" i="33"/>
  <c r="K108" i="33"/>
  <c r="K107" i="33"/>
  <c r="J101" i="33"/>
  <c r="J102" i="33" s="1"/>
  <c r="I101" i="33"/>
  <c r="I102" i="33" s="1"/>
  <c r="H101" i="33"/>
  <c r="H102" i="33" s="1"/>
  <c r="G101" i="33"/>
  <c r="G102" i="33" s="1"/>
  <c r="F101" i="33"/>
  <c r="F102" i="33" s="1"/>
  <c r="E101" i="33"/>
  <c r="E102" i="33" s="1"/>
  <c r="D102" i="33"/>
  <c r="K100" i="33"/>
  <c r="K99" i="33"/>
  <c r="K98" i="33"/>
  <c r="C49" i="13" l="1"/>
  <c r="N28" i="1"/>
  <c r="K138" i="33"/>
  <c r="K122" i="33"/>
  <c r="K112" i="33"/>
  <c r="G128" i="33"/>
  <c r="G127" i="33" s="1"/>
  <c r="D128" i="33"/>
  <c r="D127" i="33" s="1"/>
  <c r="H128" i="33"/>
  <c r="H127" i="33" s="1"/>
  <c r="E128" i="33"/>
  <c r="E127" i="33" s="1"/>
  <c r="I128" i="33"/>
  <c r="I127" i="33" s="1"/>
  <c r="K101" i="33"/>
  <c r="K102" i="33" s="1"/>
  <c r="F128" i="33"/>
  <c r="F127" i="33" s="1"/>
  <c r="J128" i="33"/>
  <c r="J127" i="33" s="1"/>
  <c r="K38" i="15"/>
  <c r="K34" i="15"/>
  <c r="C50" i="13"/>
  <c r="C54" i="13"/>
  <c r="C55" i="13"/>
  <c r="C48" i="13"/>
  <c r="B114" i="12"/>
  <c r="B106" i="12"/>
  <c r="C105" i="12" s="1"/>
  <c r="B101" i="12"/>
  <c r="C100" i="12" s="1"/>
  <c r="B95" i="12"/>
  <c r="C93" i="12" s="1"/>
  <c r="B87" i="12"/>
  <c r="C85" i="12" s="1"/>
  <c r="B151" i="11"/>
  <c r="B146" i="11"/>
  <c r="C145" i="11" s="1"/>
  <c r="B140" i="11"/>
  <c r="C140" i="11" s="1"/>
  <c r="C139" i="11"/>
  <c r="D131" i="11"/>
  <c r="E130" i="11" s="1"/>
  <c r="B131" i="11"/>
  <c r="C129" i="11" s="1"/>
  <c r="D124" i="11"/>
  <c r="B124" i="11"/>
  <c r="C124" i="11" s="1"/>
  <c r="D116" i="11"/>
  <c r="P54" i="27"/>
  <c r="O54" i="27"/>
  <c r="N54" i="27"/>
  <c r="M54" i="27"/>
  <c r="L54" i="27"/>
  <c r="K54" i="27"/>
  <c r="J54" i="27"/>
  <c r="I54" i="27"/>
  <c r="H54" i="27"/>
  <c r="G54" i="27"/>
  <c r="F54" i="27"/>
  <c r="E54" i="27"/>
  <c r="D54" i="27"/>
  <c r="C54" i="27"/>
  <c r="B54" i="27"/>
  <c r="Q53" i="27"/>
  <c r="Q52" i="27"/>
  <c r="Q51" i="27"/>
  <c r="Q50" i="27"/>
  <c r="Q49" i="27"/>
  <c r="C56" i="13" l="1"/>
  <c r="C135" i="11"/>
  <c r="C134" i="11"/>
  <c r="C138" i="11"/>
  <c r="K128" i="33"/>
  <c r="K127" i="33" s="1"/>
  <c r="C90" i="12"/>
  <c r="C113" i="12"/>
  <c r="C112" i="12"/>
  <c r="C111" i="12"/>
  <c r="C109" i="12"/>
  <c r="C110" i="12"/>
  <c r="C108" i="12"/>
  <c r="C94" i="12"/>
  <c r="E122" i="11"/>
  <c r="E121" i="11"/>
  <c r="E111" i="11"/>
  <c r="N27" i="1"/>
  <c r="C144" i="11"/>
  <c r="C142" i="11"/>
  <c r="C143" i="11"/>
  <c r="C51" i="13"/>
  <c r="C151" i="11"/>
  <c r="C149" i="11"/>
  <c r="C136" i="11"/>
  <c r="C150" i="11"/>
  <c r="C97" i="12"/>
  <c r="C91" i="12"/>
  <c r="C92" i="12"/>
  <c r="C114" i="12"/>
  <c r="C98" i="12"/>
  <c r="C99" i="12"/>
  <c r="C80" i="12"/>
  <c r="C86" i="12"/>
  <c r="C82" i="12"/>
  <c r="C83" i="12"/>
  <c r="C87" i="12"/>
  <c r="C79" i="12"/>
  <c r="C84" i="12"/>
  <c r="C133" i="11"/>
  <c r="C137" i="11"/>
  <c r="E129" i="11"/>
  <c r="C121" i="11"/>
  <c r="C119" i="11"/>
  <c r="C122" i="11"/>
  <c r="C120" i="11"/>
  <c r="C123" i="11"/>
  <c r="C118" i="11"/>
  <c r="C116" i="11"/>
  <c r="C108" i="11"/>
  <c r="C110" i="11"/>
  <c r="C112" i="11"/>
  <c r="C114" i="11"/>
  <c r="C111" i="11"/>
  <c r="C115" i="11"/>
  <c r="C113" i="11"/>
  <c r="C109" i="11"/>
  <c r="E113" i="11"/>
  <c r="E115" i="11"/>
  <c r="E108" i="11"/>
  <c r="E110" i="11"/>
  <c r="E112" i="11"/>
  <c r="E114" i="11"/>
  <c r="E109" i="11"/>
  <c r="Q54" i="27"/>
  <c r="R54" i="27" s="1"/>
  <c r="C103" i="12"/>
  <c r="C104" i="12"/>
  <c r="C81" i="12"/>
  <c r="C89" i="12"/>
  <c r="C95" i="12" s="1"/>
  <c r="E119" i="11"/>
  <c r="E123" i="11"/>
  <c r="C128" i="11"/>
  <c r="C130" i="11"/>
  <c r="C146" i="11"/>
  <c r="E118" i="11"/>
  <c r="E120" i="11"/>
  <c r="E128" i="11"/>
  <c r="C148" i="11"/>
  <c r="J69" i="25"/>
  <c r="I69" i="25"/>
  <c r="H69" i="25"/>
  <c r="G69" i="25"/>
  <c r="F69" i="25"/>
  <c r="E69" i="25"/>
  <c r="D69" i="25"/>
  <c r="C69" i="25"/>
  <c r="B69" i="25"/>
  <c r="K68" i="25"/>
  <c r="K67" i="25"/>
  <c r="K66" i="25"/>
  <c r="K65" i="25"/>
  <c r="K64" i="25"/>
  <c r="K63" i="25"/>
  <c r="K62" i="25"/>
  <c r="K61" i="25"/>
  <c r="K60" i="25"/>
  <c r="K59" i="25"/>
  <c r="K58" i="25"/>
  <c r="K57" i="25"/>
  <c r="K56" i="25"/>
  <c r="K55" i="25"/>
  <c r="K54" i="25"/>
  <c r="K53" i="25"/>
  <c r="K52" i="25"/>
  <c r="K51" i="25"/>
  <c r="K50" i="25"/>
  <c r="G14" i="26"/>
  <c r="N23" i="1" s="1"/>
  <c r="G7" i="26"/>
  <c r="N16" i="1" s="1"/>
  <c r="G6" i="26"/>
  <c r="N14" i="1" s="1"/>
  <c r="F69" i="8"/>
  <c r="F57" i="8"/>
  <c r="G56" i="8" s="1"/>
  <c r="G54" i="8"/>
  <c r="G38" i="8"/>
  <c r="G37" i="8"/>
  <c r="G36" i="8"/>
  <c r="G35" i="8"/>
  <c r="F32" i="8"/>
  <c r="G31" i="8" s="1"/>
  <c r="F22" i="8"/>
  <c r="G21" i="8" s="1"/>
  <c r="G16" i="8"/>
  <c r="F13" i="8"/>
  <c r="G7" i="8" s="1"/>
  <c r="G11" i="8"/>
  <c r="G6" i="8"/>
  <c r="P73" i="7"/>
  <c r="O73" i="7"/>
  <c r="N73" i="7"/>
  <c r="M73" i="7"/>
  <c r="L73" i="7"/>
  <c r="K73" i="7"/>
  <c r="J73" i="7"/>
  <c r="I73" i="7"/>
  <c r="H73" i="7"/>
  <c r="G73" i="7"/>
  <c r="F73" i="7"/>
  <c r="E73" i="7"/>
  <c r="D73" i="7"/>
  <c r="C73" i="7"/>
  <c r="B73" i="7"/>
  <c r="Q72" i="7"/>
  <c r="Q71" i="7"/>
  <c r="P68" i="7"/>
  <c r="O68" i="7"/>
  <c r="N68" i="7"/>
  <c r="M68" i="7"/>
  <c r="L68" i="7"/>
  <c r="K68" i="7"/>
  <c r="J68" i="7"/>
  <c r="I68" i="7"/>
  <c r="H68" i="7"/>
  <c r="G68" i="7"/>
  <c r="F68" i="7"/>
  <c r="E68" i="7"/>
  <c r="D68" i="7"/>
  <c r="C68" i="7"/>
  <c r="B68" i="7"/>
  <c r="Q67" i="7"/>
  <c r="Q66" i="7"/>
  <c r="P63" i="7"/>
  <c r="O63" i="7"/>
  <c r="N63" i="7"/>
  <c r="M63" i="7"/>
  <c r="L63" i="7"/>
  <c r="K63" i="7"/>
  <c r="J63" i="7"/>
  <c r="I63" i="7"/>
  <c r="H63" i="7"/>
  <c r="G63" i="7"/>
  <c r="F63" i="7"/>
  <c r="E63" i="7"/>
  <c r="D63" i="7"/>
  <c r="C63" i="7"/>
  <c r="B63" i="7"/>
  <c r="Q62" i="7"/>
  <c r="N10" i="1" s="1"/>
  <c r="Q61" i="7"/>
  <c r="Q57" i="7"/>
  <c r="Q53" i="7"/>
  <c r="P54" i="7" s="1"/>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Q114" i="4"/>
  <c r="P114" i="4"/>
  <c r="O114" i="4"/>
  <c r="N114" i="4"/>
  <c r="M114" i="4"/>
  <c r="L114" i="4"/>
  <c r="K114" i="4"/>
  <c r="J114" i="4"/>
  <c r="I114" i="4"/>
  <c r="H114" i="4"/>
  <c r="G114" i="4"/>
  <c r="F114" i="4"/>
  <c r="E114" i="4"/>
  <c r="D114" i="4"/>
  <c r="C114" i="4"/>
  <c r="R113" i="4"/>
  <c r="R112" i="4"/>
  <c r="R111" i="4"/>
  <c r="R110" i="4"/>
  <c r="R109" i="4"/>
  <c r="R108" i="4"/>
  <c r="R107" i="4"/>
  <c r="R106" i="4"/>
  <c r="S106" i="4" s="1"/>
  <c r="R105" i="4"/>
  <c r="R104" i="4"/>
  <c r="R103" i="4"/>
  <c r="R102" i="4"/>
  <c r="R100" i="4"/>
  <c r="R99" i="4"/>
  <c r="R98" i="4"/>
  <c r="S97" i="4"/>
  <c r="S96" i="4"/>
  <c r="S95" i="4"/>
  <c r="S94" i="4"/>
  <c r="S93" i="4"/>
  <c r="S92" i="4"/>
  <c r="S91" i="4"/>
  <c r="S90" i="4"/>
  <c r="S89" i="4"/>
  <c r="S88" i="4"/>
  <c r="S87" i="4"/>
  <c r="S86"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48" i="3"/>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N4" i="1"/>
  <c r="S18" i="2"/>
  <c r="S12" i="2"/>
  <c r="S105" i="4" l="1"/>
  <c r="S109" i="4"/>
  <c r="N117" i="4"/>
  <c r="E116" i="11"/>
  <c r="N55" i="27"/>
  <c r="L55" i="27"/>
  <c r="R53" i="27"/>
  <c r="P55" i="27"/>
  <c r="E119" i="4"/>
  <c r="F117" i="4"/>
  <c r="R115" i="4"/>
  <c r="O118" i="4"/>
  <c r="L119" i="4"/>
  <c r="G39" i="8"/>
  <c r="G53" i="8"/>
  <c r="C101" i="12"/>
  <c r="G55" i="27"/>
  <c r="O58" i="7"/>
  <c r="N9" i="1"/>
  <c r="K119" i="4"/>
  <c r="G12" i="8"/>
  <c r="N11" i="1"/>
  <c r="G55" i="8"/>
  <c r="C55" i="27"/>
  <c r="F55" i="27"/>
  <c r="J55" i="27"/>
  <c r="R52" i="27"/>
  <c r="K55" i="27"/>
  <c r="R49" i="27"/>
  <c r="D55" i="27"/>
  <c r="J117" i="4"/>
  <c r="G118" i="4"/>
  <c r="D119" i="4"/>
  <c r="P119" i="4"/>
  <c r="G50" i="8"/>
  <c r="G67" i="8"/>
  <c r="N12" i="1"/>
  <c r="I55" i="27"/>
  <c r="E55" i="27"/>
  <c r="R50" i="27"/>
  <c r="O55" i="27"/>
  <c r="M119" i="4"/>
  <c r="S98" i="4"/>
  <c r="N7" i="1"/>
  <c r="N5" i="1"/>
  <c r="N6" i="1" s="1"/>
  <c r="Q119" i="4"/>
  <c r="G51" i="8"/>
  <c r="N26" i="1"/>
  <c r="M55" i="27"/>
  <c r="H55" i="27"/>
  <c r="R51" i="27"/>
  <c r="B55" i="27"/>
  <c r="T18" i="2"/>
  <c r="T15" i="2"/>
  <c r="C106" i="12"/>
  <c r="E131" i="11"/>
  <c r="C131" i="11"/>
  <c r="E124" i="11"/>
  <c r="Q48" i="5"/>
  <c r="E49" i="5" s="1"/>
  <c r="S103" i="4"/>
  <c r="G117" i="4"/>
  <c r="O119" i="4"/>
  <c r="S107" i="4"/>
  <c r="S111" i="4"/>
  <c r="C117" i="4"/>
  <c r="S108" i="4"/>
  <c r="C119" i="4"/>
  <c r="G119" i="4"/>
  <c r="S99" i="4"/>
  <c r="S100" i="4"/>
  <c r="G28" i="8"/>
  <c r="G18" i="8"/>
  <c r="G19" i="8"/>
  <c r="G20" i="8"/>
  <c r="Q63" i="7"/>
  <c r="H58" i="7"/>
  <c r="K117" i="4"/>
  <c r="K118" i="4"/>
  <c r="D118" i="4"/>
  <c r="L118" i="4"/>
  <c r="O117" i="4"/>
  <c r="S104" i="4"/>
  <c r="S112" i="4"/>
  <c r="D117" i="4"/>
  <c r="L117" i="4"/>
  <c r="P117" i="4"/>
  <c r="E118" i="4"/>
  <c r="M118" i="4"/>
  <c r="Q118" i="4"/>
  <c r="F119" i="4"/>
  <c r="J119" i="4"/>
  <c r="N119" i="4"/>
  <c r="C118" i="4"/>
  <c r="S113" i="4"/>
  <c r="P118" i="4"/>
  <c r="S102" i="4"/>
  <c r="S110" i="4"/>
  <c r="E117" i="4"/>
  <c r="M117" i="4"/>
  <c r="Q117" i="4"/>
  <c r="F118" i="4"/>
  <c r="J118" i="4"/>
  <c r="N118" i="4"/>
  <c r="R116" i="4"/>
  <c r="Q48" i="3"/>
  <c r="T17" i="2"/>
  <c r="T14" i="2"/>
  <c r="T16" i="2"/>
  <c r="T12" i="2"/>
  <c r="T8" i="2"/>
  <c r="T9" i="2"/>
  <c r="T10" i="2"/>
  <c r="T11" i="2"/>
  <c r="G64" i="8"/>
  <c r="G9" i="8"/>
  <c r="G65" i="8"/>
  <c r="G61" i="8"/>
  <c r="G5" i="8"/>
  <c r="G10" i="8"/>
  <c r="G68" i="8"/>
  <c r="K69" i="25"/>
  <c r="L63" i="25" s="1"/>
  <c r="G25" i="8"/>
  <c r="G29" i="8"/>
  <c r="G8" i="8"/>
  <c r="G17" i="8"/>
  <c r="G22" i="8" s="1"/>
  <c r="G26" i="8"/>
  <c r="G30" i="8"/>
  <c r="G52" i="8"/>
  <c r="G57" i="8" s="1"/>
  <c r="G62" i="8"/>
  <c r="G66" i="8"/>
  <c r="G27" i="8"/>
  <c r="G63" i="8"/>
  <c r="L58" i="7"/>
  <c r="B58" i="7"/>
  <c r="P58" i="7"/>
  <c r="Q73" i="7"/>
  <c r="D58" i="7"/>
  <c r="Q68" i="7"/>
  <c r="I54" i="7"/>
  <c r="M54" i="7"/>
  <c r="B54" i="7"/>
  <c r="F54" i="7"/>
  <c r="J54" i="7"/>
  <c r="N54" i="7"/>
  <c r="E58" i="7"/>
  <c r="I58" i="7"/>
  <c r="M58" i="7"/>
  <c r="C54" i="7"/>
  <c r="G54" i="7"/>
  <c r="K54" i="7"/>
  <c r="O54" i="7"/>
  <c r="F58" i="7"/>
  <c r="J58" i="7"/>
  <c r="N58" i="7"/>
  <c r="E54" i="7"/>
  <c r="D54" i="7"/>
  <c r="H54" i="7"/>
  <c r="L54" i="7"/>
  <c r="C58" i="7"/>
  <c r="G58" i="7"/>
  <c r="K58" i="7"/>
  <c r="R114" i="4"/>
  <c r="J49" i="5"/>
  <c r="R46" i="5"/>
  <c r="Q41" i="5"/>
  <c r="B42" i="5" s="1"/>
  <c r="N49" i="3"/>
  <c r="F49" i="3"/>
  <c r="K49" i="3"/>
  <c r="L49" i="3"/>
  <c r="Q41" i="3"/>
  <c r="H42" i="3" s="1"/>
  <c r="K184" i="33"/>
  <c r="R47" i="5" l="1"/>
  <c r="S115" i="4"/>
  <c r="D49" i="5"/>
  <c r="K49" i="5"/>
  <c r="G70" i="25"/>
  <c r="G32" i="8"/>
  <c r="B70" i="25"/>
  <c r="R47" i="3"/>
  <c r="Q55" i="27"/>
  <c r="G13" i="8"/>
  <c r="F49" i="5"/>
  <c r="P49" i="5"/>
  <c r="O49" i="5"/>
  <c r="L49" i="5"/>
  <c r="R44" i="5"/>
  <c r="M49" i="5"/>
  <c r="C49" i="5"/>
  <c r="G49" i="5"/>
  <c r="H49" i="5"/>
  <c r="N49" i="5"/>
  <c r="B49" i="5"/>
  <c r="R45" i="5"/>
  <c r="I49" i="5"/>
  <c r="S116" i="4"/>
  <c r="R119" i="4"/>
  <c r="G69" i="8"/>
  <c r="Q58" i="7"/>
  <c r="Q54" i="7"/>
  <c r="H49" i="3"/>
  <c r="C49" i="3"/>
  <c r="J49" i="3"/>
  <c r="G49" i="3"/>
  <c r="I49" i="3"/>
  <c r="D49" i="3"/>
  <c r="R45" i="3"/>
  <c r="R46" i="3"/>
  <c r="M49" i="3"/>
  <c r="E49" i="3"/>
  <c r="P49" i="3"/>
  <c r="O49" i="3"/>
  <c r="R44" i="3"/>
  <c r="B49" i="3"/>
  <c r="L50" i="25"/>
  <c r="L60" i="25"/>
  <c r="L59" i="25"/>
  <c r="L56" i="25"/>
  <c r="L62" i="25"/>
  <c r="L67" i="25"/>
  <c r="L66" i="25"/>
  <c r="J70" i="25"/>
  <c r="I70" i="25"/>
  <c r="L54" i="25"/>
  <c r="D70" i="25"/>
  <c r="L61" i="25"/>
  <c r="L65" i="25"/>
  <c r="L57" i="25"/>
  <c r="L53" i="25"/>
  <c r="L68" i="25"/>
  <c r="C70" i="25"/>
  <c r="L52" i="25"/>
  <c r="L51" i="25"/>
  <c r="H70" i="25"/>
  <c r="L58" i="25"/>
  <c r="F70" i="25"/>
  <c r="E70" i="25"/>
  <c r="L64" i="25"/>
  <c r="L55" i="25"/>
  <c r="R117" i="4"/>
  <c r="S114" i="4"/>
  <c r="R118" i="4"/>
  <c r="G42" i="5"/>
  <c r="O42" i="5"/>
  <c r="C42" i="5"/>
  <c r="K42" i="5"/>
  <c r="P42" i="5"/>
  <c r="R38" i="5"/>
  <c r="F42" i="5"/>
  <c r="L42" i="5"/>
  <c r="I42" i="5"/>
  <c r="H42" i="5"/>
  <c r="R40" i="5"/>
  <c r="N42" i="5"/>
  <c r="M42" i="5"/>
  <c r="R37" i="5"/>
  <c r="R39" i="5"/>
  <c r="J42" i="5"/>
  <c r="E42" i="5"/>
  <c r="D42" i="5"/>
  <c r="I42" i="3"/>
  <c r="P42" i="3"/>
  <c r="R38" i="3"/>
  <c r="F42" i="3"/>
  <c r="L42" i="3"/>
  <c r="N42" i="3"/>
  <c r="R37" i="3"/>
  <c r="R40" i="3"/>
  <c r="K42" i="3"/>
  <c r="G42" i="3"/>
  <c r="O42" i="3"/>
  <c r="C42" i="3"/>
  <c r="B42" i="3"/>
  <c r="E42" i="3"/>
  <c r="J42" i="3"/>
  <c r="R39" i="3"/>
  <c r="M42" i="3"/>
  <c r="D42" i="3"/>
  <c r="D5" i="4"/>
  <c r="D4" i="4"/>
  <c r="R48" i="5" l="1"/>
  <c r="K70" i="25"/>
  <c r="Q42" i="5"/>
  <c r="L69" i="25"/>
  <c r="Q49" i="5"/>
  <c r="R41" i="5"/>
  <c r="Q49" i="3"/>
  <c r="R48" i="3"/>
  <c r="Q42" i="3"/>
  <c r="R41" i="3"/>
  <c r="D6" i="4"/>
  <c r="Q137" i="4"/>
  <c r="P137" i="4"/>
  <c r="O137" i="4"/>
  <c r="N137" i="4"/>
  <c r="M137" i="4"/>
  <c r="L137" i="4"/>
  <c r="K137" i="4"/>
  <c r="J137" i="4"/>
  <c r="I137" i="4"/>
  <c r="H137" i="4"/>
  <c r="G137" i="4"/>
  <c r="F137" i="4"/>
  <c r="E137" i="4"/>
  <c r="D137" i="4"/>
  <c r="Q136" i="4"/>
  <c r="P136" i="4"/>
  <c r="O136" i="4"/>
  <c r="N136" i="4"/>
  <c r="M136" i="4"/>
  <c r="L136" i="4"/>
  <c r="K136" i="4"/>
  <c r="J136" i="4"/>
  <c r="I136" i="4"/>
  <c r="H136" i="4"/>
  <c r="G136" i="4"/>
  <c r="F136" i="4"/>
  <c r="E136" i="4"/>
  <c r="D136" i="4"/>
  <c r="Q135" i="4"/>
  <c r="P135" i="4"/>
  <c r="O135" i="4"/>
  <c r="N135" i="4"/>
  <c r="M135" i="4"/>
  <c r="L135" i="4"/>
  <c r="K135" i="4"/>
  <c r="J135" i="4"/>
  <c r="I135" i="4"/>
  <c r="H135" i="4"/>
  <c r="G135" i="4"/>
  <c r="F135" i="4"/>
  <c r="E135" i="4"/>
  <c r="D135" i="4"/>
  <c r="C137" i="4"/>
  <c r="C136" i="4"/>
  <c r="C135" i="4"/>
  <c r="J152" i="10" l="1"/>
  <c r="K150" i="10" s="1"/>
  <c r="R135" i="4" l="1"/>
  <c r="F4" i="1" l="1"/>
  <c r="G4" i="1"/>
  <c r="H4" i="1"/>
  <c r="I4" i="1"/>
  <c r="J4" i="1"/>
  <c r="E4" i="1"/>
  <c r="K4" i="1"/>
  <c r="O12" i="2" l="1"/>
  <c r="M12" i="2"/>
  <c r="N8" i="2" s="1"/>
  <c r="K12" i="2"/>
  <c r="L12" i="2" s="1"/>
  <c r="I12" i="2"/>
  <c r="J10" i="2" s="1"/>
  <c r="G12" i="2"/>
  <c r="H12" i="2" s="1"/>
  <c r="E12" i="2"/>
  <c r="F12" i="2" s="1"/>
  <c r="C12" i="2"/>
  <c r="D12" i="2" s="1"/>
  <c r="N11" i="2"/>
  <c r="P10" i="2"/>
  <c r="F9" i="2"/>
  <c r="P8" i="2"/>
  <c r="N9" i="2" l="1"/>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46" i="15" l="1"/>
  <c r="H79" i="8" l="1"/>
  <c r="H152" i="10" l="1"/>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G92" i="25"/>
  <c r="K73" i="25"/>
  <c r="K74" i="25"/>
  <c r="K75" i="25"/>
  <c r="K76" i="25"/>
  <c r="K77" i="25"/>
  <c r="K78" i="25"/>
  <c r="K79" i="25"/>
  <c r="K80" i="25"/>
  <c r="K81" i="25"/>
  <c r="K82" i="25"/>
  <c r="K83" i="25"/>
  <c r="K84" i="25"/>
  <c r="K85" i="25"/>
  <c r="K86" i="25"/>
  <c r="K87" i="25"/>
  <c r="K88" i="25"/>
  <c r="K89" i="25"/>
  <c r="K90" i="25"/>
  <c r="K91" i="25"/>
  <c r="K23" i="25" l="1"/>
  <c r="L7" i="25" s="1"/>
  <c r="R123" i="4"/>
  <c r="R124" i="4"/>
  <c r="R125" i="4"/>
  <c r="R126" i="4"/>
  <c r="R127" i="4"/>
  <c r="R128" i="4"/>
  <c r="R129" i="4"/>
  <c r="R130" i="4"/>
  <c r="R131" i="4"/>
  <c r="R132" i="4"/>
  <c r="R133" i="4"/>
  <c r="R134" i="4"/>
  <c r="R136" i="4"/>
  <c r="R137" i="4"/>
  <c r="J169" i="33"/>
  <c r="F169" i="33"/>
  <c r="G169" i="33"/>
  <c r="H169" i="33"/>
  <c r="I169" i="33"/>
  <c r="E169" i="33"/>
  <c r="D169" i="33"/>
  <c r="G24" i="25" l="1"/>
  <c r="B24" i="25"/>
  <c r="K24" i="25" s="1"/>
  <c r="E24" i="25"/>
  <c r="L6" i="25"/>
  <c r="S131" i="4"/>
  <c r="S125" i="4"/>
  <c r="M7" i="1"/>
  <c r="F24" i="25"/>
  <c r="H24" i="25"/>
  <c r="L20" i="25"/>
  <c r="L5" i="25"/>
  <c r="L4" i="25"/>
  <c r="L23" i="25" s="1"/>
  <c r="L22" i="25"/>
  <c r="L21" i="25"/>
  <c r="L19" i="25"/>
  <c r="L16" i="25"/>
  <c r="L18" i="25"/>
  <c r="L13" i="25"/>
  <c r="J24" i="25"/>
  <c r="L10" i="25"/>
  <c r="L17" i="25"/>
  <c r="L12" i="25"/>
  <c r="L15" i="25"/>
  <c r="C24" i="25"/>
  <c r="I24" i="25"/>
  <c r="L14" i="25"/>
  <c r="D24" i="25"/>
  <c r="L9" i="25"/>
  <c r="L8" i="25"/>
  <c r="L11" i="25"/>
  <c r="E7" i="33"/>
  <c r="F7" i="33"/>
  <c r="G7" i="33"/>
  <c r="H7" i="33"/>
  <c r="I7" i="33"/>
  <c r="J7" i="33"/>
  <c r="D7" i="33"/>
  <c r="E148" i="33"/>
  <c r="F148" i="33"/>
  <c r="G148" i="33"/>
  <c r="H148" i="33"/>
  <c r="I148" i="33"/>
  <c r="J148" i="33"/>
  <c r="D148" i="33"/>
  <c r="D175" i="33" s="1"/>
  <c r="K185" i="33" l="1"/>
  <c r="J175" i="33"/>
  <c r="J174" i="33" s="1"/>
  <c r="I175" i="33"/>
  <c r="I174" i="33" s="1"/>
  <c r="H175" i="33"/>
  <c r="H174" i="33" s="1"/>
  <c r="G175" i="33"/>
  <c r="G174" i="33" s="1"/>
  <c r="F175" i="33"/>
  <c r="F174" i="33" s="1"/>
  <c r="E175" i="33"/>
  <c r="E174" i="33" s="1"/>
  <c r="D174" i="33"/>
  <c r="K168" i="33"/>
  <c r="K167" i="33"/>
  <c r="K166" i="33"/>
  <c r="K165" i="33"/>
  <c r="K164" i="33"/>
  <c r="J159" i="33"/>
  <c r="I159" i="33"/>
  <c r="H159" i="33"/>
  <c r="G159" i="33"/>
  <c r="F159" i="33"/>
  <c r="E159" i="33"/>
  <c r="D159" i="33"/>
  <c r="K158" i="33"/>
  <c r="K157" i="33"/>
  <c r="K156" i="33"/>
  <c r="K155" i="33"/>
  <c r="K154" i="33"/>
  <c r="J149" i="33"/>
  <c r="I149" i="33"/>
  <c r="H149" i="33"/>
  <c r="G149" i="33"/>
  <c r="F149" i="33"/>
  <c r="E149" i="33"/>
  <c r="D149" i="33"/>
  <c r="K147" i="33"/>
  <c r="K146" i="33"/>
  <c r="K145" i="33"/>
  <c r="G56" i="15"/>
  <c r="F56" i="15"/>
  <c r="E56" i="15"/>
  <c r="D56" i="15"/>
  <c r="C56" i="15"/>
  <c r="K55" i="15"/>
  <c r="K54" i="15"/>
  <c r="G52" i="15"/>
  <c r="F52" i="15"/>
  <c r="E52" i="15"/>
  <c r="D52" i="15"/>
  <c r="C52" i="15"/>
  <c r="K51" i="15"/>
  <c r="K50" i="15"/>
  <c r="J48" i="15"/>
  <c r="I48" i="15"/>
  <c r="G48" i="15"/>
  <c r="F48" i="15"/>
  <c r="E48" i="15"/>
  <c r="D48" i="15"/>
  <c r="C48" i="15"/>
  <c r="K47" i="15"/>
  <c r="K48" i="15" s="1"/>
  <c r="B77" i="13"/>
  <c r="C74" i="13" s="1"/>
  <c r="B72" i="13"/>
  <c r="B149" i="12"/>
  <c r="C149" i="12" s="1"/>
  <c r="B145" i="12"/>
  <c r="C144" i="12" s="1"/>
  <c r="B140" i="12"/>
  <c r="C137" i="12" s="1"/>
  <c r="B134" i="12"/>
  <c r="C132" i="12" s="1"/>
  <c r="B126" i="12"/>
  <c r="C124" i="12" s="1"/>
  <c r="B202" i="11"/>
  <c r="C201" i="11" s="1"/>
  <c r="B197" i="11"/>
  <c r="B191" i="11"/>
  <c r="C189" i="11" s="1"/>
  <c r="D182" i="11"/>
  <c r="E181" i="11" s="1"/>
  <c r="B182" i="11"/>
  <c r="C181" i="11" s="1"/>
  <c r="D175" i="11"/>
  <c r="B175" i="11"/>
  <c r="D167" i="11"/>
  <c r="B167" i="11"/>
  <c r="P36" i="28"/>
  <c r="O36" i="28"/>
  <c r="N36" i="28"/>
  <c r="M36" i="28"/>
  <c r="L36" i="28"/>
  <c r="K36" i="28"/>
  <c r="J36" i="28"/>
  <c r="I36" i="28"/>
  <c r="H36" i="28"/>
  <c r="G36" i="28"/>
  <c r="F36" i="28"/>
  <c r="E36" i="28"/>
  <c r="D36" i="28"/>
  <c r="C36" i="28"/>
  <c r="B36" i="28"/>
  <c r="P152" i="10"/>
  <c r="Q150" i="10" s="1"/>
  <c r="N152" i="10"/>
  <c r="O151" i="10" s="1"/>
  <c r="L152" i="10"/>
  <c r="M151" i="10" s="1"/>
  <c r="F152" i="10"/>
  <c r="G149" i="10" s="1"/>
  <c r="D152" i="10"/>
  <c r="E151" i="10" s="1"/>
  <c r="B152" i="10"/>
  <c r="C151" i="10" s="1"/>
  <c r="R151" i="10"/>
  <c r="R150" i="10"/>
  <c r="R149" i="10"/>
  <c r="K149" i="10"/>
  <c r="R148" i="10"/>
  <c r="K148" i="10"/>
  <c r="I148" i="10"/>
  <c r="P146" i="10"/>
  <c r="Q144" i="10" s="1"/>
  <c r="N146" i="10"/>
  <c r="O144" i="10" s="1"/>
  <c r="L146" i="10"/>
  <c r="M145" i="10" s="1"/>
  <c r="J146" i="10"/>
  <c r="K141" i="10" s="1"/>
  <c r="H146" i="10"/>
  <c r="I144" i="10" s="1"/>
  <c r="F146" i="10"/>
  <c r="G144" i="10" s="1"/>
  <c r="D146" i="10"/>
  <c r="E145" i="10" s="1"/>
  <c r="B146" i="10"/>
  <c r="C142" i="10" s="1"/>
  <c r="R145" i="10"/>
  <c r="R144" i="10"/>
  <c r="R143" i="10"/>
  <c r="R142" i="10"/>
  <c r="R141" i="10"/>
  <c r="R140" i="10"/>
  <c r="P138" i="10"/>
  <c r="N138" i="10"/>
  <c r="O136" i="10" s="1"/>
  <c r="L138" i="10"/>
  <c r="M137" i="10" s="1"/>
  <c r="J138" i="10"/>
  <c r="K137" i="10" s="1"/>
  <c r="H138" i="10"/>
  <c r="I134" i="10" s="1"/>
  <c r="F138" i="10"/>
  <c r="G137" i="10" s="1"/>
  <c r="D138" i="10"/>
  <c r="E137" i="10" s="1"/>
  <c r="B138" i="10"/>
  <c r="C132" i="10" s="1"/>
  <c r="R137" i="10"/>
  <c r="R136" i="10"/>
  <c r="R135" i="10"/>
  <c r="R134" i="10"/>
  <c r="R133" i="10"/>
  <c r="R132" i="10"/>
  <c r="P130" i="10"/>
  <c r="N130" i="10"/>
  <c r="O128" i="10" s="1"/>
  <c r="L130" i="10"/>
  <c r="M128" i="10" s="1"/>
  <c r="J130" i="10"/>
  <c r="K128" i="10" s="1"/>
  <c r="H130" i="10"/>
  <c r="I127" i="10" s="1"/>
  <c r="F130" i="10"/>
  <c r="G129" i="10" s="1"/>
  <c r="D130" i="10"/>
  <c r="E124" i="10" s="1"/>
  <c r="B130" i="10"/>
  <c r="C129" i="10" s="1"/>
  <c r="R129" i="10"/>
  <c r="O129" i="10"/>
  <c r="R128" i="10"/>
  <c r="R127" i="10"/>
  <c r="R126" i="10"/>
  <c r="R125" i="10"/>
  <c r="R124" i="10"/>
  <c r="R123" i="10"/>
  <c r="R122" i="10"/>
  <c r="J92" i="25"/>
  <c r="I92" i="25"/>
  <c r="H92" i="25"/>
  <c r="F92" i="25"/>
  <c r="E92" i="25"/>
  <c r="D92" i="25"/>
  <c r="C92" i="25"/>
  <c r="B92" i="25"/>
  <c r="I14" i="26"/>
  <c r="M23" i="1" s="1"/>
  <c r="I7" i="26"/>
  <c r="M16" i="1" s="1"/>
  <c r="I6" i="26"/>
  <c r="M14" i="1" s="1"/>
  <c r="E142" i="10" l="1"/>
  <c r="Q143" i="10"/>
  <c r="E122" i="10"/>
  <c r="O134" i="10"/>
  <c r="E140" i="10"/>
  <c r="Q145" i="10"/>
  <c r="O148" i="10"/>
  <c r="M149" i="10"/>
  <c r="G136" i="10"/>
  <c r="M122" i="10"/>
  <c r="K140" i="10"/>
  <c r="O137" i="10"/>
  <c r="K125" i="10"/>
  <c r="C133" i="10"/>
  <c r="E133" i="10"/>
  <c r="G132" i="10"/>
  <c r="O133" i="10"/>
  <c r="Q136" i="10"/>
  <c r="Q132" i="10"/>
  <c r="E180" i="11"/>
  <c r="C136" i="12"/>
  <c r="Q123" i="10"/>
  <c r="Q122" i="10"/>
  <c r="G135" i="10"/>
  <c r="E144" i="10"/>
  <c r="C138" i="12"/>
  <c r="C147" i="12"/>
  <c r="G134" i="10"/>
  <c r="C139" i="12"/>
  <c r="I125" i="10"/>
  <c r="E128" i="10"/>
  <c r="M126" i="10"/>
  <c r="C187" i="11"/>
  <c r="C76" i="13"/>
  <c r="C190" i="11"/>
  <c r="K56" i="15"/>
  <c r="C70" i="13"/>
  <c r="M28" i="1"/>
  <c r="O142" i="10"/>
  <c r="C175" i="11"/>
  <c r="M27" i="1"/>
  <c r="C202" i="11"/>
  <c r="C200" i="11"/>
  <c r="O122" i="10"/>
  <c r="O141" i="10"/>
  <c r="Q127" i="10"/>
  <c r="Q141" i="10"/>
  <c r="E173" i="11"/>
  <c r="E172" i="11"/>
  <c r="I129" i="10"/>
  <c r="K132" i="10"/>
  <c r="O132" i="10"/>
  <c r="O135" i="10"/>
  <c r="O140" i="10"/>
  <c r="O143" i="10"/>
  <c r="C180" i="11"/>
  <c r="C186" i="11"/>
  <c r="C193" i="11"/>
  <c r="C194" i="11"/>
  <c r="C68" i="13"/>
  <c r="K52" i="15"/>
  <c r="K186" i="33"/>
  <c r="O149" i="10"/>
  <c r="O150" i="10"/>
  <c r="O145" i="10"/>
  <c r="K135" i="10"/>
  <c r="O125" i="10"/>
  <c r="K124" i="10"/>
  <c r="K129" i="10"/>
  <c r="K127" i="10"/>
  <c r="K122" i="10"/>
  <c r="K123" i="10"/>
  <c r="K126" i="10"/>
  <c r="G123" i="10"/>
  <c r="G128" i="10"/>
  <c r="C122" i="10"/>
  <c r="C126" i="10"/>
  <c r="C127" i="10"/>
  <c r="C128" i="10"/>
  <c r="C123" i="10"/>
  <c r="C118" i="12"/>
  <c r="C129" i="12"/>
  <c r="C130" i="12"/>
  <c r="C133" i="12"/>
  <c r="C121" i="12"/>
  <c r="C122" i="12"/>
  <c r="C125" i="12"/>
  <c r="C196" i="11"/>
  <c r="C184" i="11"/>
  <c r="C188" i="11"/>
  <c r="C191" i="11"/>
  <c r="C172" i="11"/>
  <c r="C170" i="11"/>
  <c r="C173" i="11"/>
  <c r="C171" i="11"/>
  <c r="C174" i="11"/>
  <c r="C169" i="11"/>
  <c r="C167" i="11"/>
  <c r="C159" i="11"/>
  <c r="C161" i="11"/>
  <c r="C163" i="11"/>
  <c r="C165" i="11"/>
  <c r="C160" i="11"/>
  <c r="C164" i="11"/>
  <c r="C166" i="11"/>
  <c r="E159" i="11"/>
  <c r="E161" i="11"/>
  <c r="E163" i="11"/>
  <c r="E165" i="11"/>
  <c r="E164" i="11"/>
  <c r="E166" i="11"/>
  <c r="E160" i="11"/>
  <c r="K152" i="10"/>
  <c r="G150" i="10"/>
  <c r="G148" i="10"/>
  <c r="G151" i="10"/>
  <c r="E149" i="10"/>
  <c r="C148" i="10"/>
  <c r="C150" i="10"/>
  <c r="M144" i="10"/>
  <c r="M140" i="10"/>
  <c r="M142" i="10"/>
  <c r="I141" i="10"/>
  <c r="I145" i="10"/>
  <c r="I143" i="10"/>
  <c r="G140" i="10"/>
  <c r="G142" i="10"/>
  <c r="G143" i="10"/>
  <c r="G145" i="10"/>
  <c r="G141" i="10"/>
  <c r="M135" i="10"/>
  <c r="C134" i="10"/>
  <c r="C137" i="10"/>
  <c r="O126" i="10"/>
  <c r="G127" i="10"/>
  <c r="E126" i="10"/>
  <c r="R130" i="10"/>
  <c r="K159" i="33"/>
  <c r="K169" i="33"/>
  <c r="K148" i="33"/>
  <c r="K149" i="33" s="1"/>
  <c r="C71" i="13"/>
  <c r="C75" i="13"/>
  <c r="C69" i="13"/>
  <c r="C119" i="12"/>
  <c r="C123" i="12"/>
  <c r="C126" i="12"/>
  <c r="C131" i="12"/>
  <c r="C143" i="12"/>
  <c r="C142" i="12"/>
  <c r="C120" i="12"/>
  <c r="C128" i="12"/>
  <c r="C148" i="12"/>
  <c r="E170" i="11"/>
  <c r="E174" i="11"/>
  <c r="C179" i="11"/>
  <c r="C197" i="11"/>
  <c r="E169" i="11"/>
  <c r="E171" i="11"/>
  <c r="E179" i="11"/>
  <c r="C199" i="11"/>
  <c r="Q36" i="28"/>
  <c r="Q128" i="10"/>
  <c r="Q126" i="10"/>
  <c r="Q124" i="10"/>
  <c r="I137" i="10"/>
  <c r="I135" i="10"/>
  <c r="I133" i="10"/>
  <c r="R138" i="10"/>
  <c r="C145" i="10"/>
  <c r="C143" i="10"/>
  <c r="R146" i="10"/>
  <c r="I151" i="10"/>
  <c r="I149" i="10"/>
  <c r="O123" i="10"/>
  <c r="O124" i="10"/>
  <c r="G125" i="10"/>
  <c r="Q125" i="10"/>
  <c r="G126" i="10"/>
  <c r="M129" i="10"/>
  <c r="M127" i="10"/>
  <c r="M125" i="10"/>
  <c r="M123" i="10"/>
  <c r="I132" i="10"/>
  <c r="K133" i="10"/>
  <c r="K134" i="10"/>
  <c r="C135" i="10"/>
  <c r="C136" i="10"/>
  <c r="E136" i="10"/>
  <c r="E134" i="10"/>
  <c r="E132" i="10"/>
  <c r="C141" i="10"/>
  <c r="C144" i="10"/>
  <c r="E150" i="10"/>
  <c r="E148" i="10"/>
  <c r="I128" i="10"/>
  <c r="I126" i="10"/>
  <c r="I124" i="10"/>
  <c r="I122" i="10"/>
  <c r="Q137" i="10"/>
  <c r="Q135" i="10"/>
  <c r="Q133" i="10"/>
  <c r="K145" i="10"/>
  <c r="K143" i="10"/>
  <c r="Q151" i="10"/>
  <c r="Q149" i="10"/>
  <c r="G122" i="10"/>
  <c r="I123" i="10"/>
  <c r="O127" i="10"/>
  <c r="Q129" i="10"/>
  <c r="E129" i="10"/>
  <c r="E125" i="10"/>
  <c r="E123" i="10"/>
  <c r="Q134" i="10"/>
  <c r="I136" i="10"/>
  <c r="M136" i="10"/>
  <c r="M134" i="10"/>
  <c r="M132" i="10"/>
  <c r="K142" i="10"/>
  <c r="K144" i="10"/>
  <c r="Q148" i="10"/>
  <c r="I150" i="10"/>
  <c r="M150" i="10"/>
  <c r="M148" i="10"/>
  <c r="R152" i="10"/>
  <c r="M26" i="1" s="1"/>
  <c r="I140" i="10"/>
  <c r="Q140" i="10"/>
  <c r="E141" i="10"/>
  <c r="M141" i="10"/>
  <c r="I142" i="10"/>
  <c r="Q142" i="10"/>
  <c r="E143" i="10"/>
  <c r="M143" i="10"/>
  <c r="K92" i="25"/>
  <c r="P97" i="7"/>
  <c r="O97" i="7"/>
  <c r="N97" i="7"/>
  <c r="M97" i="7"/>
  <c r="L97" i="7"/>
  <c r="K97" i="7"/>
  <c r="J97" i="7"/>
  <c r="I97" i="7"/>
  <c r="H97" i="7"/>
  <c r="G97" i="7"/>
  <c r="F97" i="7"/>
  <c r="E97" i="7"/>
  <c r="D97" i="7"/>
  <c r="C97" i="7"/>
  <c r="B97" i="7"/>
  <c r="Q96" i="7"/>
  <c r="Q95" i="7"/>
  <c r="P92" i="7"/>
  <c r="O92" i="7"/>
  <c r="N92" i="7"/>
  <c r="M92" i="7"/>
  <c r="L92" i="7"/>
  <c r="K92" i="7"/>
  <c r="J92" i="7"/>
  <c r="I92" i="7"/>
  <c r="H92" i="7"/>
  <c r="G92" i="7"/>
  <c r="F92" i="7"/>
  <c r="E92" i="7"/>
  <c r="D92" i="7"/>
  <c r="C92" i="7"/>
  <c r="B92" i="7"/>
  <c r="Q91" i="7"/>
  <c r="Q90" i="7"/>
  <c r="P87" i="7"/>
  <c r="O87" i="7"/>
  <c r="N87" i="7"/>
  <c r="M87" i="7"/>
  <c r="L87" i="7"/>
  <c r="K87" i="7"/>
  <c r="J87" i="7"/>
  <c r="I87" i="7"/>
  <c r="H87" i="7"/>
  <c r="G87" i="7"/>
  <c r="F87" i="7"/>
  <c r="E87" i="7"/>
  <c r="D87" i="7"/>
  <c r="C87" i="7"/>
  <c r="B87" i="7"/>
  <c r="Q86" i="7"/>
  <c r="M10" i="1" s="1"/>
  <c r="Q85" i="7"/>
  <c r="Q81" i="7"/>
  <c r="Q77" i="7"/>
  <c r="Q153" i="4"/>
  <c r="P153" i="4"/>
  <c r="O153" i="4"/>
  <c r="N153" i="4"/>
  <c r="M153" i="4"/>
  <c r="L153" i="4"/>
  <c r="K153" i="4"/>
  <c r="J153" i="4"/>
  <c r="I153" i="4"/>
  <c r="H153" i="4"/>
  <c r="G153" i="4"/>
  <c r="F153" i="4"/>
  <c r="E153" i="4"/>
  <c r="D153" i="4"/>
  <c r="C153" i="4"/>
  <c r="Q152" i="4"/>
  <c r="P152" i="4"/>
  <c r="O152" i="4"/>
  <c r="N152" i="4"/>
  <c r="M152" i="4"/>
  <c r="L152" i="4"/>
  <c r="K152" i="4"/>
  <c r="J152" i="4"/>
  <c r="I152" i="4"/>
  <c r="H152" i="4"/>
  <c r="G152" i="4"/>
  <c r="F152" i="4"/>
  <c r="E152" i="4"/>
  <c r="D152" i="4"/>
  <c r="C152" i="4"/>
  <c r="Q151" i="4"/>
  <c r="P151" i="4"/>
  <c r="O151" i="4"/>
  <c r="N151" i="4"/>
  <c r="M151" i="4"/>
  <c r="L151" i="4"/>
  <c r="K151" i="4"/>
  <c r="J151" i="4"/>
  <c r="I151" i="4"/>
  <c r="H151" i="4"/>
  <c r="G151" i="4"/>
  <c r="F151" i="4"/>
  <c r="E151" i="4"/>
  <c r="D151" i="4"/>
  <c r="C151" i="4"/>
  <c r="R150" i="4"/>
  <c r="R149" i="4"/>
  <c r="R148" i="4"/>
  <c r="R147" i="4"/>
  <c r="R146" i="4"/>
  <c r="R145" i="4"/>
  <c r="R144" i="4"/>
  <c r="R143" i="4"/>
  <c r="R142" i="4"/>
  <c r="R141" i="4"/>
  <c r="R140" i="4"/>
  <c r="R139" i="4"/>
  <c r="S137" i="4"/>
  <c r="S136" i="4"/>
  <c r="S135" i="4"/>
  <c r="S134" i="4"/>
  <c r="S133" i="4"/>
  <c r="S132" i="4"/>
  <c r="S130" i="4"/>
  <c r="S129" i="4"/>
  <c r="S128" i="4"/>
  <c r="S127" i="4"/>
  <c r="S126" i="4"/>
  <c r="S124" i="4"/>
  <c r="S123" i="4"/>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P64" i="3"/>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C182" i="11" l="1"/>
  <c r="E182" i="11"/>
  <c r="G138" i="10"/>
  <c r="L156" i="4"/>
  <c r="M156" i="4"/>
  <c r="C140" i="12"/>
  <c r="S144" i="4"/>
  <c r="S147" i="4"/>
  <c r="E156" i="4"/>
  <c r="K156" i="4"/>
  <c r="C145" i="12"/>
  <c r="S142" i="4"/>
  <c r="O138" i="10"/>
  <c r="S139" i="4"/>
  <c r="P78" i="7"/>
  <c r="E78" i="7"/>
  <c r="E152" i="10"/>
  <c r="E138" i="10"/>
  <c r="C77" i="13"/>
  <c r="M152" i="10"/>
  <c r="O130" i="10"/>
  <c r="C72" i="13"/>
  <c r="C152" i="10"/>
  <c r="O152" i="10"/>
  <c r="O146" i="10"/>
  <c r="S141" i="4"/>
  <c r="S145" i="4"/>
  <c r="S149" i="4"/>
  <c r="O82" i="7"/>
  <c r="M9" i="1"/>
  <c r="F82" i="7"/>
  <c r="Q92" i="7"/>
  <c r="S140" i="4"/>
  <c r="Q152" i="10"/>
  <c r="Q130" i="10"/>
  <c r="G152" i="10"/>
  <c r="K130" i="10"/>
  <c r="E146" i="10"/>
  <c r="S150" i="4"/>
  <c r="S143" i="4"/>
  <c r="N82" i="7"/>
  <c r="H93" i="25"/>
  <c r="L90" i="25"/>
  <c r="L89" i="25"/>
  <c r="L88" i="25"/>
  <c r="I152" i="10"/>
  <c r="E167" i="11"/>
  <c r="K146" i="10"/>
  <c r="K138" i="10"/>
  <c r="C138" i="10"/>
  <c r="M130" i="10"/>
  <c r="G130" i="10"/>
  <c r="C130" i="10"/>
  <c r="D93" i="25"/>
  <c r="B93" i="25"/>
  <c r="E93" i="25"/>
  <c r="F93" i="25"/>
  <c r="G93" i="25"/>
  <c r="K175" i="33"/>
  <c r="K174" i="33" s="1"/>
  <c r="E175" i="11"/>
  <c r="C134" i="12"/>
  <c r="Q146" i="10"/>
  <c r="M146" i="10"/>
  <c r="I146" i="10"/>
  <c r="G146" i="10"/>
  <c r="C146" i="10"/>
  <c r="Q138" i="10"/>
  <c r="M138" i="10"/>
  <c r="I138" i="10"/>
  <c r="I130" i="10"/>
  <c r="E130" i="10"/>
  <c r="L73" i="25"/>
  <c r="L81" i="25"/>
  <c r="L86" i="25"/>
  <c r="Q57" i="5"/>
  <c r="E58" i="5" s="1"/>
  <c r="Q97" i="7"/>
  <c r="Q87" i="7"/>
  <c r="P82" i="7"/>
  <c r="B82" i="7"/>
  <c r="J82" i="7"/>
  <c r="H82" i="7"/>
  <c r="D82" i="7"/>
  <c r="L82" i="7"/>
  <c r="C78" i="7"/>
  <c r="S148" i="4"/>
  <c r="S146" i="4"/>
  <c r="D154" i="4"/>
  <c r="L154" i="4"/>
  <c r="P154" i="4"/>
  <c r="Q156" i="4"/>
  <c r="F154" i="4"/>
  <c r="J154" i="4"/>
  <c r="N154" i="4"/>
  <c r="G156" i="4"/>
  <c r="O156" i="4"/>
  <c r="R152" i="4"/>
  <c r="R153" i="4"/>
  <c r="P156" i="4"/>
  <c r="D155" i="4"/>
  <c r="L155" i="4"/>
  <c r="P155" i="4"/>
  <c r="F156" i="4"/>
  <c r="J156" i="4"/>
  <c r="N156" i="4"/>
  <c r="F155" i="4"/>
  <c r="J155" i="4"/>
  <c r="N155" i="4"/>
  <c r="Q64" i="3"/>
  <c r="L65" i="3" s="1"/>
  <c r="P37" i="28"/>
  <c r="L37" i="28"/>
  <c r="H37" i="28"/>
  <c r="D37" i="28"/>
  <c r="R35" i="28"/>
  <c r="R33" i="28"/>
  <c r="B37" i="28"/>
  <c r="E37" i="28"/>
  <c r="G37" i="28"/>
  <c r="N37" i="28"/>
  <c r="R32" i="28"/>
  <c r="R34" i="28"/>
  <c r="C37" i="28"/>
  <c r="J37" i="28"/>
  <c r="M37" i="28"/>
  <c r="O37" i="28"/>
  <c r="F37" i="28"/>
  <c r="K37" i="28"/>
  <c r="L78" i="25"/>
  <c r="I93" i="25"/>
  <c r="L75" i="25"/>
  <c r="L83" i="25"/>
  <c r="L91" i="25"/>
  <c r="L80" i="25"/>
  <c r="L77" i="25"/>
  <c r="L85" i="25"/>
  <c r="L74" i="25"/>
  <c r="L82" i="25"/>
  <c r="J93" i="25"/>
  <c r="L79" i="25"/>
  <c r="L87" i="25"/>
  <c r="L84" i="25"/>
  <c r="I78" i="7"/>
  <c r="M78" i="7"/>
  <c r="B78" i="7"/>
  <c r="F78" i="7"/>
  <c r="J78" i="7"/>
  <c r="N78" i="7"/>
  <c r="E82" i="7"/>
  <c r="M82" i="7"/>
  <c r="K78" i="7"/>
  <c r="O78" i="7"/>
  <c r="D78" i="7"/>
  <c r="H78" i="7"/>
  <c r="L78" i="7"/>
  <c r="C82" i="7"/>
  <c r="G82" i="7"/>
  <c r="K82" i="7"/>
  <c r="R151" i="4"/>
  <c r="C154" i="4"/>
  <c r="G154" i="4"/>
  <c r="K154" i="4"/>
  <c r="O154" i="4"/>
  <c r="C155" i="4"/>
  <c r="G155" i="4"/>
  <c r="K155" i="4"/>
  <c r="C156" i="4"/>
  <c r="D156" i="4"/>
  <c r="E154" i="4"/>
  <c r="M154" i="4"/>
  <c r="Q154" i="4"/>
  <c r="E155" i="4"/>
  <c r="M155" i="4"/>
  <c r="Q155" i="4"/>
  <c r="J58" i="5"/>
  <c r="Q64" i="5"/>
  <c r="O65" i="5" s="1"/>
  <c r="Q57" i="3"/>
  <c r="B58" i="3" s="1"/>
  <c r="H69" i="8"/>
  <c r="H57" i="8"/>
  <c r="H39" i="8"/>
  <c r="I38" i="8" s="1"/>
  <c r="H32" i="8"/>
  <c r="I31" i="8" s="1"/>
  <c r="H22" i="8"/>
  <c r="I21" i="8" s="1"/>
  <c r="H13" i="8"/>
  <c r="D65" i="3" l="1"/>
  <c r="R60" i="3"/>
  <c r="J65" i="3"/>
  <c r="R56" i="5"/>
  <c r="L58" i="5"/>
  <c r="C58" i="5"/>
  <c r="F65" i="5"/>
  <c r="D65" i="5"/>
  <c r="D58" i="5"/>
  <c r="R55" i="5"/>
  <c r="I58" i="5"/>
  <c r="R54" i="5"/>
  <c r="B58" i="5"/>
  <c r="K58" i="5"/>
  <c r="F58" i="5"/>
  <c r="I67" i="8"/>
  <c r="M12" i="1"/>
  <c r="I58" i="3"/>
  <c r="B65" i="3"/>
  <c r="P58" i="5"/>
  <c r="O58" i="5"/>
  <c r="N58" i="5"/>
  <c r="M58" i="5"/>
  <c r="R156" i="4"/>
  <c r="R53" i="5"/>
  <c r="E65" i="3"/>
  <c r="M8" i="1"/>
  <c r="I65" i="3"/>
  <c r="I12" i="8"/>
  <c r="M11" i="1"/>
  <c r="I56" i="8"/>
  <c r="I50" i="8"/>
  <c r="K65" i="3"/>
  <c r="R61" i="3"/>
  <c r="H58" i="5"/>
  <c r="G58" i="5"/>
  <c r="R36" i="28"/>
  <c r="Q37" i="28"/>
  <c r="K93" i="25"/>
  <c r="L92" i="25"/>
  <c r="I51" i="8"/>
  <c r="I35" i="8"/>
  <c r="I37" i="8"/>
  <c r="I7" i="8"/>
  <c r="I10" i="8"/>
  <c r="I5" i="8"/>
  <c r="K65" i="5"/>
  <c r="G65" i="5"/>
  <c r="J65" i="5"/>
  <c r="M65" i="5"/>
  <c r="R60" i="5"/>
  <c r="N65" i="5"/>
  <c r="R62" i="5"/>
  <c r="E65" i="5"/>
  <c r="Q82" i="7"/>
  <c r="Q78" i="7"/>
  <c r="S153" i="4"/>
  <c r="S152" i="4"/>
  <c r="O65" i="3"/>
  <c r="R62" i="3"/>
  <c r="N65" i="3"/>
  <c r="H65" i="3"/>
  <c r="M65" i="3"/>
  <c r="C65" i="3"/>
  <c r="G65" i="3"/>
  <c r="F65" i="3"/>
  <c r="R63" i="3"/>
  <c r="P65" i="3"/>
  <c r="R154" i="4"/>
  <c r="S151" i="4"/>
  <c r="R155" i="4"/>
  <c r="P65" i="5"/>
  <c r="L65" i="5"/>
  <c r="H65" i="5"/>
  <c r="R63" i="5"/>
  <c r="R61" i="5"/>
  <c r="B65" i="5"/>
  <c r="I65" i="5"/>
  <c r="C65" i="5"/>
  <c r="M58" i="3"/>
  <c r="E58" i="3"/>
  <c r="O58" i="3"/>
  <c r="K58" i="3"/>
  <c r="G58" i="3"/>
  <c r="C58" i="3"/>
  <c r="R56" i="3"/>
  <c r="R54" i="3"/>
  <c r="N58" i="3"/>
  <c r="R53" i="3"/>
  <c r="P58" i="3"/>
  <c r="J58" i="3"/>
  <c r="H58" i="3"/>
  <c r="L58" i="3"/>
  <c r="F58" i="3"/>
  <c r="R55" i="3"/>
  <c r="D58" i="3"/>
  <c r="I54" i="8"/>
  <c r="I64" i="8"/>
  <c r="I9" i="8"/>
  <c r="I16" i="8"/>
  <c r="I36" i="8"/>
  <c r="I65" i="8"/>
  <c r="I6" i="8"/>
  <c r="I11" i="8"/>
  <c r="I53" i="8"/>
  <c r="I61" i="8"/>
  <c r="I18" i="8"/>
  <c r="I19" i="8"/>
  <c r="I68" i="8"/>
  <c r="I20" i="8"/>
  <c r="I28" i="8"/>
  <c r="I25" i="8"/>
  <c r="I8" i="8"/>
  <c r="I17" i="8"/>
  <c r="I26" i="8"/>
  <c r="I30" i="8"/>
  <c r="I52" i="8"/>
  <c r="I62" i="8"/>
  <c r="I66" i="8"/>
  <c r="I29" i="8"/>
  <c r="I27" i="8"/>
  <c r="I63" i="8"/>
  <c r="R57" i="5" l="1"/>
  <c r="Q58" i="5"/>
  <c r="I13" i="8"/>
  <c r="Q65" i="3"/>
  <c r="R64" i="3"/>
  <c r="I69" i="8"/>
  <c r="I57" i="8"/>
  <c r="I39" i="8"/>
  <c r="I32" i="8"/>
  <c r="I22" i="8"/>
  <c r="Q65" i="5"/>
  <c r="R64" i="5"/>
  <c r="R57" i="3"/>
  <c r="Q58" i="3"/>
  <c r="F37" i="30"/>
  <c r="K211" i="33"/>
  <c r="L13" i="26" l="1"/>
  <c r="K22" i="1"/>
  <c r="M82" i="8"/>
  <c r="K82" i="8"/>
  <c r="K18" i="1"/>
  <c r="K19" i="1" l="1"/>
  <c r="L19" i="1"/>
  <c r="D73" i="5"/>
  <c r="E73" i="5"/>
  <c r="F73" i="5"/>
  <c r="G73" i="5"/>
  <c r="H73" i="5"/>
  <c r="I73" i="5"/>
  <c r="J73" i="5"/>
  <c r="K73" i="5"/>
  <c r="L73" i="5"/>
  <c r="M73" i="5"/>
  <c r="N73" i="5"/>
  <c r="O73" i="5"/>
  <c r="J79" i="8"/>
  <c r="L79" i="8"/>
  <c r="C172" i="4" l="1"/>
  <c r="D172" i="4"/>
  <c r="E172" i="4"/>
  <c r="F172" i="4"/>
  <c r="G172" i="4"/>
  <c r="H172" i="4"/>
  <c r="I172" i="4"/>
  <c r="J172" i="4"/>
  <c r="K172" i="4"/>
  <c r="L172" i="4"/>
  <c r="M172" i="4"/>
  <c r="N172" i="4"/>
  <c r="C173" i="4"/>
  <c r="D173" i="4"/>
  <c r="E173" i="4"/>
  <c r="F173" i="4"/>
  <c r="G173" i="4"/>
  <c r="H173" i="4"/>
  <c r="I173" i="4"/>
  <c r="J173" i="4"/>
  <c r="K173" i="4"/>
  <c r="L173" i="4"/>
  <c r="M173" i="4"/>
  <c r="N173" i="4"/>
  <c r="L18" i="1" l="1"/>
  <c r="K65" i="15"/>
  <c r="K64" i="15" l="1"/>
  <c r="K66" i="15" s="1"/>
  <c r="K60" i="15"/>
  <c r="K74" i="15" l="1"/>
  <c r="F44" i="30" l="1"/>
  <c r="K82" i="15" l="1"/>
  <c r="D113" i="7"/>
  <c r="E113" i="7"/>
  <c r="F113" i="7"/>
  <c r="G113" i="7"/>
  <c r="H113" i="7"/>
  <c r="I113" i="7"/>
  <c r="J113" i="7"/>
  <c r="K113" i="7"/>
  <c r="L113" i="7"/>
  <c r="M113" i="7"/>
  <c r="N113" i="7"/>
  <c r="O113" i="7"/>
  <c r="D118" i="7"/>
  <c r="E118" i="7"/>
  <c r="F118" i="7"/>
  <c r="G118" i="7"/>
  <c r="H118" i="7"/>
  <c r="I118" i="7"/>
  <c r="J118" i="7"/>
  <c r="K118" i="7"/>
  <c r="L118" i="7"/>
  <c r="M118" i="7"/>
  <c r="N118" i="7"/>
  <c r="O118" i="7"/>
  <c r="C118" i="7"/>
  <c r="D123" i="7"/>
  <c r="E123" i="7"/>
  <c r="F123" i="7"/>
  <c r="G123" i="7"/>
  <c r="H123" i="7"/>
  <c r="I123" i="7"/>
  <c r="J123" i="7"/>
  <c r="K123" i="7"/>
  <c r="L123" i="7"/>
  <c r="M123" i="7"/>
  <c r="N123" i="7"/>
  <c r="O123" i="7"/>
  <c r="P123" i="7"/>
  <c r="C123" i="7"/>
  <c r="F260" i="4" l="1"/>
  <c r="N112" i="22" l="1"/>
  <c r="M112" i="22"/>
  <c r="G112" i="22"/>
  <c r="E112" i="22"/>
  <c r="D112" i="22"/>
  <c r="P110" i="22"/>
  <c r="L110" i="22" s="1"/>
  <c r="H110" i="22"/>
  <c r="R109" i="22"/>
  <c r="H109" i="22"/>
  <c r="P108" i="22"/>
  <c r="H108" i="22"/>
  <c r="H107" i="22"/>
  <c r="R107" i="22" s="1"/>
  <c r="P106" i="22"/>
  <c r="H106" i="22"/>
  <c r="B105" i="22"/>
  <c r="H105" i="22" s="1"/>
  <c r="C104" i="22"/>
  <c r="H104" i="22" s="1"/>
  <c r="L104" i="22" s="1"/>
  <c r="H103" i="22"/>
  <c r="L103" i="22" s="1"/>
  <c r="H102" i="22"/>
  <c r="R102" i="22" s="1"/>
  <c r="H101" i="22"/>
  <c r="P101" i="22" s="1"/>
  <c r="C100" i="22"/>
  <c r="H99" i="22"/>
  <c r="L99" i="22" s="1"/>
  <c r="B98" i="22"/>
  <c r="H98" i="22" s="1"/>
  <c r="H97" i="22"/>
  <c r="B96" i="22"/>
  <c r="H96" i="22" s="1"/>
  <c r="R95" i="22"/>
  <c r="L95" i="22" s="1"/>
  <c r="H95" i="22"/>
  <c r="R94" i="22"/>
  <c r="H94" i="22"/>
  <c r="L93" i="22"/>
  <c r="B93" i="22"/>
  <c r="H93" i="22" s="1"/>
  <c r="B92" i="22"/>
  <c r="H92" i="22" s="1"/>
  <c r="H91" i="22"/>
  <c r="R90" i="22"/>
  <c r="H90" i="22"/>
  <c r="H89" i="22"/>
  <c r="L89" i="22" s="1"/>
  <c r="K88" i="22"/>
  <c r="J88" i="22"/>
  <c r="F88" i="22"/>
  <c r="F112" i="22" s="1"/>
  <c r="B88" i="22"/>
  <c r="P87" i="22"/>
  <c r="O87" i="22"/>
  <c r="R87" i="22" s="1"/>
  <c r="K87" i="22"/>
  <c r="J87" i="22"/>
  <c r="J112" i="22" s="1"/>
  <c r="H87" i="22"/>
  <c r="C85" i="22"/>
  <c r="H85" i="22" s="1"/>
  <c r="C124" i="22"/>
  <c r="H124" i="22" s="1"/>
  <c r="H126" i="22"/>
  <c r="L126" i="22"/>
  <c r="O126" i="22"/>
  <c r="O150" i="22" s="1"/>
  <c r="P126" i="22"/>
  <c r="F127" i="22"/>
  <c r="H127" i="22" s="1"/>
  <c r="L127" i="22"/>
  <c r="H128" i="22"/>
  <c r="L128" i="22"/>
  <c r="R128" i="22" s="1"/>
  <c r="H129" i="22"/>
  <c r="R129" i="22"/>
  <c r="B130" i="22"/>
  <c r="H130" i="22" s="1"/>
  <c r="H131" i="22"/>
  <c r="L131" i="22"/>
  <c r="H132" i="22"/>
  <c r="R132" i="22"/>
  <c r="H133" i="22"/>
  <c r="L133" i="22"/>
  <c r="B134" i="22"/>
  <c r="H134" i="22" s="1"/>
  <c r="H135" i="22"/>
  <c r="B136" i="22"/>
  <c r="H136" i="22" s="1"/>
  <c r="H137" i="22"/>
  <c r="L137" i="22" s="1"/>
  <c r="C138" i="22"/>
  <c r="H138" i="22" s="1"/>
  <c r="H139" i="22"/>
  <c r="P139" i="22" s="1"/>
  <c r="B140" i="22"/>
  <c r="H140" i="22" s="1"/>
  <c r="H141" i="22"/>
  <c r="L141" i="22" s="1"/>
  <c r="C142" i="22"/>
  <c r="H142" i="22" s="1"/>
  <c r="L142" i="22" s="1"/>
  <c r="B143" i="22"/>
  <c r="H143" i="22" s="1"/>
  <c r="C144" i="22"/>
  <c r="H144" i="22" s="1"/>
  <c r="P144" i="22"/>
  <c r="H145" i="22"/>
  <c r="K145" i="22" s="1"/>
  <c r="K150" i="22" s="1"/>
  <c r="H146" i="22"/>
  <c r="P146" i="22"/>
  <c r="H147" i="22"/>
  <c r="R147" i="22"/>
  <c r="H148" i="22"/>
  <c r="L148" i="22"/>
  <c r="D150" i="22"/>
  <c r="E150" i="22"/>
  <c r="G150" i="22"/>
  <c r="J150" i="22"/>
  <c r="M150" i="22"/>
  <c r="N150" i="22"/>
  <c r="C112" i="22" l="1"/>
  <c r="R108" i="22"/>
  <c r="L106" i="22"/>
  <c r="B112" i="22"/>
  <c r="L87" i="22"/>
  <c r="P112" i="22"/>
  <c r="K112" i="22"/>
  <c r="H100" i="22"/>
  <c r="H88" i="22"/>
  <c r="O112" i="22"/>
  <c r="L144" i="22"/>
  <c r="L150" i="22" s="1"/>
  <c r="P150" i="22"/>
  <c r="C150" i="22"/>
  <c r="R126" i="22"/>
  <c r="R146" i="22"/>
  <c r="R127" i="22"/>
  <c r="R131" i="22"/>
  <c r="H150" i="22"/>
  <c r="F150" i="22"/>
  <c r="B150" i="22"/>
  <c r="J124" i="22" l="1"/>
  <c r="L88" i="22"/>
  <c r="L112" i="22" s="1"/>
  <c r="H112" i="22"/>
  <c r="K124" i="22"/>
  <c r="L124" i="22"/>
  <c r="N124" i="22"/>
  <c r="M124" i="22"/>
  <c r="O124" i="22"/>
  <c r="P124" i="22"/>
  <c r="R150" i="22"/>
  <c r="F152" i="22" s="1"/>
  <c r="O85" i="22" l="1"/>
  <c r="H152" i="22"/>
  <c r="R112" i="22"/>
  <c r="L85" i="22"/>
  <c r="K85" i="22"/>
  <c r="M85" i="22"/>
  <c r="P85" i="22"/>
  <c r="N85" i="22"/>
  <c r="J85" i="22"/>
  <c r="R124" i="22"/>
  <c r="D152" i="22"/>
  <c r="M152" i="22"/>
  <c r="R152" i="22"/>
  <c r="E152" i="22"/>
  <c r="K152" i="22"/>
  <c r="N152" i="22"/>
  <c r="P152" i="22"/>
  <c r="L152" i="22"/>
  <c r="G152" i="22"/>
  <c r="J152" i="22"/>
  <c r="O152" i="22"/>
  <c r="C152" i="22"/>
  <c r="B152" i="22"/>
  <c r="R114" i="22" l="1"/>
  <c r="G114" i="22"/>
  <c r="N114" i="22"/>
  <c r="J114" i="22"/>
  <c r="E114" i="22"/>
  <c r="D114" i="22"/>
  <c r="M114" i="22"/>
  <c r="K114" i="22"/>
  <c r="B114" i="22"/>
  <c r="C114" i="22"/>
  <c r="P114" i="22"/>
  <c r="F114" i="22"/>
  <c r="O114" i="22"/>
  <c r="R85" i="22"/>
  <c r="H114" i="22"/>
  <c r="L114" i="22"/>
  <c r="L24" i="1" l="1"/>
  <c r="L25" i="1" s="1"/>
  <c r="L22" i="1"/>
  <c r="L17" i="1"/>
  <c r="L15" i="1"/>
  <c r="L13" i="1"/>
  <c r="N191" i="10"/>
  <c r="B175" i="12"/>
  <c r="J57" i="8"/>
  <c r="E195" i="33" l="1"/>
  <c r="F195" i="33"/>
  <c r="G195" i="33"/>
  <c r="H195" i="33"/>
  <c r="I195" i="33"/>
  <c r="J195" i="33"/>
  <c r="D195" i="33"/>
  <c r="D196" i="33" s="1"/>
  <c r="D216" i="33" l="1"/>
  <c r="E216" i="33"/>
  <c r="F216" i="33"/>
  <c r="G216" i="33"/>
  <c r="H216" i="33"/>
  <c r="I216" i="33"/>
  <c r="J216" i="33"/>
  <c r="D206" i="33"/>
  <c r="E206" i="33"/>
  <c r="F206" i="33"/>
  <c r="G206" i="33"/>
  <c r="H206" i="33"/>
  <c r="I206" i="33"/>
  <c r="J206" i="33"/>
  <c r="K216" i="33" l="1"/>
  <c r="B217" i="11"/>
  <c r="B225" i="11"/>
  <c r="C209" i="11" l="1"/>
  <c r="L81" i="8"/>
  <c r="Q216" i="4" l="1"/>
  <c r="P216" i="4"/>
  <c r="O216" i="4"/>
  <c r="N216" i="4"/>
  <c r="M216" i="4"/>
  <c r="L216" i="4"/>
  <c r="K216" i="4"/>
  <c r="J216" i="4"/>
  <c r="I216" i="4"/>
  <c r="H216" i="4"/>
  <c r="G216" i="4"/>
  <c r="F216" i="4"/>
  <c r="E216" i="4"/>
  <c r="D216" i="4"/>
  <c r="C216" i="4"/>
  <c r="Q215" i="4"/>
  <c r="P215" i="4"/>
  <c r="O215" i="4"/>
  <c r="N215" i="4"/>
  <c r="M215" i="4"/>
  <c r="L215" i="4"/>
  <c r="K215" i="4"/>
  <c r="J215" i="4"/>
  <c r="I215" i="4"/>
  <c r="H215" i="4"/>
  <c r="G215" i="4"/>
  <c r="F215" i="4"/>
  <c r="E215" i="4"/>
  <c r="D215" i="4"/>
  <c r="C215" i="4"/>
  <c r="Q214" i="4"/>
  <c r="P214" i="4"/>
  <c r="O214" i="4"/>
  <c r="N214" i="4"/>
  <c r="M214" i="4"/>
  <c r="L214" i="4"/>
  <c r="K214" i="4"/>
  <c r="J214" i="4"/>
  <c r="I214" i="4"/>
  <c r="H214" i="4"/>
  <c r="G214" i="4"/>
  <c r="F214" i="4"/>
  <c r="E214" i="4"/>
  <c r="D214" i="4"/>
  <c r="C214" i="4"/>
  <c r="Q174" i="4"/>
  <c r="P174" i="4"/>
  <c r="O174" i="4"/>
  <c r="N174" i="4"/>
  <c r="M174" i="4"/>
  <c r="L174" i="4"/>
  <c r="K174" i="4"/>
  <c r="J174" i="4"/>
  <c r="I174" i="4"/>
  <c r="H174" i="4"/>
  <c r="G174" i="4"/>
  <c r="F174" i="4"/>
  <c r="E174" i="4"/>
  <c r="D174" i="4"/>
  <c r="C174" i="4"/>
  <c r="Q173" i="4"/>
  <c r="P173" i="4"/>
  <c r="O173" i="4"/>
  <c r="Q172" i="4"/>
  <c r="P172" i="4"/>
  <c r="O172" i="4"/>
  <c r="P80" i="3"/>
  <c r="R172" i="4" l="1"/>
  <c r="L5" i="1" s="1"/>
  <c r="R174" i="4"/>
  <c r="R173" i="4"/>
  <c r="R215" i="4"/>
  <c r="R214" i="4"/>
  <c r="R216" i="4"/>
  <c r="K44" i="33"/>
  <c r="K43" i="33"/>
  <c r="J28" i="33"/>
  <c r="J34" i="33" s="1"/>
  <c r="J33" i="33" s="1"/>
  <c r="I28" i="33"/>
  <c r="I34" i="33" s="1"/>
  <c r="I33" i="33" s="1"/>
  <c r="H28" i="33"/>
  <c r="H34" i="33" s="1"/>
  <c r="H33" i="33" s="1"/>
  <c r="G28" i="33"/>
  <c r="G34" i="33" s="1"/>
  <c r="G33" i="33" s="1"/>
  <c r="F28" i="33"/>
  <c r="F34" i="33" s="1"/>
  <c r="F33" i="33" s="1"/>
  <c r="E28" i="33"/>
  <c r="E34" i="33" s="1"/>
  <c r="E33" i="33" s="1"/>
  <c r="D28" i="33"/>
  <c r="D34" i="33" s="1"/>
  <c r="D33" i="33" s="1"/>
  <c r="K27" i="33"/>
  <c r="K26" i="33"/>
  <c r="K25" i="33"/>
  <c r="K24" i="33"/>
  <c r="K23" i="33"/>
  <c r="J18" i="33"/>
  <c r="I18" i="33"/>
  <c r="H18" i="33"/>
  <c r="G18" i="33"/>
  <c r="F18" i="33"/>
  <c r="E18" i="33"/>
  <c r="D18" i="33"/>
  <c r="K17" i="33"/>
  <c r="K16" i="33"/>
  <c r="K15" i="33"/>
  <c r="K14" i="33"/>
  <c r="K13" i="33"/>
  <c r="J8" i="33"/>
  <c r="I8" i="33"/>
  <c r="H8" i="33"/>
  <c r="G8" i="33"/>
  <c r="F8" i="33"/>
  <c r="E8" i="33"/>
  <c r="D8" i="33"/>
  <c r="K6" i="33"/>
  <c r="K5" i="33"/>
  <c r="K4" i="33"/>
  <c r="K232" i="33"/>
  <c r="K231" i="33"/>
  <c r="K215" i="33"/>
  <c r="K214" i="33"/>
  <c r="K213" i="33"/>
  <c r="K212" i="33"/>
  <c r="K205" i="33"/>
  <c r="K204" i="33"/>
  <c r="K203" i="33"/>
  <c r="K202" i="33"/>
  <c r="K201" i="33"/>
  <c r="J196" i="33"/>
  <c r="I196" i="33"/>
  <c r="H196" i="33"/>
  <c r="G196" i="33"/>
  <c r="F196" i="33"/>
  <c r="E196" i="33"/>
  <c r="K194" i="33"/>
  <c r="K193" i="33"/>
  <c r="K192" i="33"/>
  <c r="S174" i="4" l="1"/>
  <c r="K196" i="33"/>
  <c r="K233" i="33"/>
  <c r="K45" i="33"/>
  <c r="S216" i="4"/>
  <c r="K7" i="33"/>
  <c r="K8" i="33" s="1"/>
  <c r="K206" i="33"/>
  <c r="K18" i="33"/>
  <c r="K28" i="33"/>
  <c r="K195" i="33"/>
  <c r="K222" i="33" s="1"/>
  <c r="K34" i="33" l="1"/>
  <c r="K33" i="33" s="1"/>
  <c r="G14" i="15"/>
  <c r="F14" i="15"/>
  <c r="E14" i="15"/>
  <c r="D14" i="15"/>
  <c r="C14" i="15"/>
  <c r="K13" i="15"/>
  <c r="K12" i="15"/>
  <c r="G10" i="15"/>
  <c r="F10" i="15"/>
  <c r="E10" i="15"/>
  <c r="D10" i="15"/>
  <c r="C10" i="15"/>
  <c r="K9" i="15"/>
  <c r="K8" i="15"/>
  <c r="K10" i="15" s="1"/>
  <c r="J6" i="15"/>
  <c r="I6" i="15"/>
  <c r="G6" i="15"/>
  <c r="F6" i="15"/>
  <c r="E6" i="15"/>
  <c r="D6" i="15"/>
  <c r="C6" i="15"/>
  <c r="K5" i="15"/>
  <c r="K4" i="15"/>
  <c r="K6" i="15" s="1"/>
  <c r="G70" i="15"/>
  <c r="F70" i="15"/>
  <c r="E70" i="15"/>
  <c r="D70" i="15"/>
  <c r="C70" i="15"/>
  <c r="K69" i="15"/>
  <c r="K68" i="15"/>
  <c r="G66" i="15"/>
  <c r="F66" i="15"/>
  <c r="E66" i="15"/>
  <c r="D66" i="15"/>
  <c r="C66" i="15"/>
  <c r="J62" i="15"/>
  <c r="I62" i="15"/>
  <c r="G62" i="15"/>
  <c r="F62" i="15"/>
  <c r="E62" i="15"/>
  <c r="D62" i="15"/>
  <c r="C62" i="15"/>
  <c r="K61" i="15"/>
  <c r="K62" i="15" s="1"/>
  <c r="B121" i="13"/>
  <c r="C118" i="13" s="1"/>
  <c r="B116" i="13"/>
  <c r="C113" i="13" s="1"/>
  <c r="B98" i="13"/>
  <c r="B93" i="13"/>
  <c r="B38" i="12"/>
  <c r="B32" i="12"/>
  <c r="C31" i="12" s="1"/>
  <c r="B27" i="12"/>
  <c r="C26" i="12" s="1"/>
  <c r="B21" i="12"/>
  <c r="C19" i="12" s="1"/>
  <c r="B13" i="12"/>
  <c r="C11" i="12" s="1"/>
  <c r="B187" i="12"/>
  <c r="B180" i="12"/>
  <c r="C178" i="12" s="1"/>
  <c r="C174" i="12"/>
  <c r="B169" i="12"/>
  <c r="C166" i="12" s="1"/>
  <c r="B161" i="12"/>
  <c r="C161" i="12" s="1"/>
  <c r="K14" i="15" l="1"/>
  <c r="C155" i="12"/>
  <c r="C179" i="12"/>
  <c r="C17" i="12"/>
  <c r="K70" i="15"/>
  <c r="C187" i="12"/>
  <c r="C184" i="12"/>
  <c r="C157" i="12"/>
  <c r="C23" i="12"/>
  <c r="C27" i="12" s="1"/>
  <c r="C90" i="13"/>
  <c r="L28" i="1"/>
  <c r="C120" i="13"/>
  <c r="C183" i="12"/>
  <c r="C186" i="12"/>
  <c r="C164" i="12"/>
  <c r="C160" i="12"/>
  <c r="C156" i="12"/>
  <c r="C20" i="12"/>
  <c r="C5" i="12"/>
  <c r="C13" i="12" s="1"/>
  <c r="C24" i="12"/>
  <c r="C9" i="12"/>
  <c r="C25" i="12"/>
  <c r="C12" i="12"/>
  <c r="C37" i="12"/>
  <c r="C91" i="13"/>
  <c r="C92" i="13"/>
  <c r="C89" i="13"/>
  <c r="C112" i="13"/>
  <c r="C114" i="13"/>
  <c r="C119" i="13"/>
  <c r="C96" i="13"/>
  <c r="C97" i="13"/>
  <c r="C34" i="12"/>
  <c r="C38" i="12" s="1"/>
  <c r="C8" i="12"/>
  <c r="C16" i="12"/>
  <c r="C36" i="12"/>
  <c r="C29" i="12"/>
  <c r="C32" i="12" s="1"/>
  <c r="C6" i="12"/>
  <c r="C10" i="12"/>
  <c r="C18" i="12"/>
  <c r="C30" i="12"/>
  <c r="C7" i="12"/>
  <c r="C15" i="12"/>
  <c r="C21" i="12" s="1"/>
  <c r="C35" i="12"/>
  <c r="C165" i="12"/>
  <c r="C167" i="12"/>
  <c r="C154" i="12"/>
  <c r="C163" i="12"/>
  <c r="C168" i="12"/>
  <c r="C185" i="12"/>
  <c r="C159" i="12"/>
  <c r="C171" i="12"/>
  <c r="C172" i="12"/>
  <c r="C173" i="12"/>
  <c r="C177" i="12"/>
  <c r="C153" i="12"/>
  <c r="C158" i="12"/>
  <c r="C182" i="12"/>
  <c r="P80" i="27"/>
  <c r="O80" i="27"/>
  <c r="N80" i="27"/>
  <c r="M80" i="27"/>
  <c r="L80" i="27"/>
  <c r="K80" i="27"/>
  <c r="J80" i="27"/>
  <c r="I80" i="27"/>
  <c r="H80" i="27"/>
  <c r="G80" i="27"/>
  <c r="F80" i="27"/>
  <c r="E80" i="27"/>
  <c r="D80" i="27"/>
  <c r="C80" i="27"/>
  <c r="B80" i="27"/>
  <c r="Q79" i="27"/>
  <c r="Q78" i="27"/>
  <c r="Q77" i="27"/>
  <c r="Q76" i="27"/>
  <c r="Q75" i="27"/>
  <c r="P35" i="10"/>
  <c r="Q35" i="10" s="1"/>
  <c r="N35" i="10"/>
  <c r="O34" i="10" s="1"/>
  <c r="L35" i="10"/>
  <c r="M35" i="10" s="1"/>
  <c r="J35" i="10"/>
  <c r="K31" i="10" s="1"/>
  <c r="H35" i="10"/>
  <c r="I35" i="10" s="1"/>
  <c r="F35" i="10"/>
  <c r="G33" i="10" s="1"/>
  <c r="D35" i="10"/>
  <c r="E34" i="10" s="1"/>
  <c r="B35" i="10"/>
  <c r="R34" i="10"/>
  <c r="R33" i="10"/>
  <c r="E33" i="10"/>
  <c r="R32" i="10"/>
  <c r="R31" i="10"/>
  <c r="P29" i="10"/>
  <c r="Q27" i="10" s="1"/>
  <c r="N29" i="10"/>
  <c r="O24" i="10" s="1"/>
  <c r="L29" i="10"/>
  <c r="M28" i="10" s="1"/>
  <c r="J29" i="10"/>
  <c r="K28" i="10" s="1"/>
  <c r="H29" i="10"/>
  <c r="I25" i="10" s="1"/>
  <c r="F29" i="10"/>
  <c r="G28" i="10" s="1"/>
  <c r="D29" i="10"/>
  <c r="E28" i="10" s="1"/>
  <c r="B29" i="10"/>
  <c r="C23" i="10" s="1"/>
  <c r="C29" i="10" s="1"/>
  <c r="R28" i="10"/>
  <c r="O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R11" i="10"/>
  <c r="R10" i="10"/>
  <c r="R9" i="10"/>
  <c r="R8" i="10"/>
  <c r="R7" i="10"/>
  <c r="R6" i="10"/>
  <c r="R5" i="10"/>
  <c r="M14" i="26"/>
  <c r="M7" i="26"/>
  <c r="M6" i="26"/>
  <c r="K14" i="26"/>
  <c r="L23" i="1" s="1"/>
  <c r="K7" i="26"/>
  <c r="L16" i="1" s="1"/>
  <c r="K6" i="26"/>
  <c r="L14" i="1" s="1"/>
  <c r="C14" i="26"/>
  <c r="C7" i="26"/>
  <c r="C6" i="26"/>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O10" i="7" s="1"/>
  <c r="Q5" i="7"/>
  <c r="P6" i="7" s="1"/>
  <c r="P149" i="7"/>
  <c r="O149" i="7"/>
  <c r="N149" i="7"/>
  <c r="M149" i="7"/>
  <c r="L149" i="7"/>
  <c r="K149" i="7"/>
  <c r="J149" i="7"/>
  <c r="I149" i="7"/>
  <c r="H149" i="7"/>
  <c r="F149" i="7"/>
  <c r="E149" i="7"/>
  <c r="D149" i="7"/>
  <c r="C149" i="7"/>
  <c r="B149" i="7"/>
  <c r="P144" i="7"/>
  <c r="O144" i="7"/>
  <c r="N144" i="7"/>
  <c r="M144" i="7"/>
  <c r="L144" i="7"/>
  <c r="K144" i="7"/>
  <c r="J144" i="7"/>
  <c r="I144" i="7"/>
  <c r="H144" i="7"/>
  <c r="F144" i="7"/>
  <c r="E144" i="7"/>
  <c r="D144" i="7"/>
  <c r="C144" i="7"/>
  <c r="B144" i="7"/>
  <c r="P139" i="7"/>
  <c r="O139" i="7"/>
  <c r="N139" i="7"/>
  <c r="M139" i="7"/>
  <c r="L139" i="7"/>
  <c r="K139" i="7"/>
  <c r="J139" i="7"/>
  <c r="I139" i="7"/>
  <c r="H139" i="7"/>
  <c r="F139" i="7"/>
  <c r="E139" i="7"/>
  <c r="D139" i="7"/>
  <c r="C139" i="7"/>
  <c r="B139" i="7"/>
  <c r="B123" i="7"/>
  <c r="P118" i="7"/>
  <c r="B118" i="7"/>
  <c r="P113" i="7"/>
  <c r="C113" i="7"/>
  <c r="B113"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281" i="4"/>
  <c r="P281" i="4"/>
  <c r="O281" i="4"/>
  <c r="N281" i="4"/>
  <c r="M281" i="4"/>
  <c r="L281" i="4"/>
  <c r="K281" i="4"/>
  <c r="J281" i="4"/>
  <c r="I281" i="4"/>
  <c r="G281" i="4"/>
  <c r="F281" i="4"/>
  <c r="E281" i="4"/>
  <c r="D281" i="4"/>
  <c r="C281" i="4"/>
  <c r="Q280" i="4"/>
  <c r="P280" i="4"/>
  <c r="O280" i="4"/>
  <c r="N280" i="4"/>
  <c r="M280" i="4"/>
  <c r="L280" i="4"/>
  <c r="K280" i="4"/>
  <c r="J280" i="4"/>
  <c r="I280" i="4"/>
  <c r="G280" i="4"/>
  <c r="F280" i="4"/>
  <c r="E280" i="4"/>
  <c r="D280" i="4"/>
  <c r="C280" i="4"/>
  <c r="Q279" i="4"/>
  <c r="P279" i="4"/>
  <c r="O279" i="4"/>
  <c r="N279" i="4"/>
  <c r="M279" i="4"/>
  <c r="L279" i="4"/>
  <c r="K279" i="4"/>
  <c r="J279" i="4"/>
  <c r="I279" i="4"/>
  <c r="G279" i="4"/>
  <c r="F279" i="4"/>
  <c r="E279" i="4"/>
  <c r="D279" i="4"/>
  <c r="C279" i="4"/>
  <c r="P262" i="4"/>
  <c r="O262" i="4"/>
  <c r="M262" i="4"/>
  <c r="L262" i="4"/>
  <c r="K262" i="4"/>
  <c r="J262" i="4"/>
  <c r="G262" i="4"/>
  <c r="F262" i="4"/>
  <c r="D262" i="4"/>
  <c r="Q261" i="4"/>
  <c r="P261" i="4"/>
  <c r="O261" i="4"/>
  <c r="N261" i="4"/>
  <c r="M261" i="4"/>
  <c r="L261" i="4"/>
  <c r="K261" i="4"/>
  <c r="J261" i="4"/>
  <c r="I261" i="4"/>
  <c r="G261" i="4"/>
  <c r="F261" i="4"/>
  <c r="E261" i="4"/>
  <c r="D261" i="4"/>
  <c r="C261" i="4"/>
  <c r="Q260" i="4"/>
  <c r="P260" i="4"/>
  <c r="O260" i="4"/>
  <c r="N260" i="4"/>
  <c r="M260" i="4"/>
  <c r="L260" i="4"/>
  <c r="K260" i="4"/>
  <c r="J260" i="4"/>
  <c r="I260" i="4"/>
  <c r="G260" i="4"/>
  <c r="E260" i="4"/>
  <c r="D260" i="4"/>
  <c r="C260" i="4"/>
  <c r="Q219" i="4"/>
  <c r="P219" i="4"/>
  <c r="O219" i="4"/>
  <c r="N219" i="4"/>
  <c r="M219" i="4"/>
  <c r="L219" i="4"/>
  <c r="K219" i="4"/>
  <c r="J219" i="4"/>
  <c r="I219" i="4"/>
  <c r="G219" i="4"/>
  <c r="F219" i="4"/>
  <c r="E219" i="4"/>
  <c r="D219" i="4"/>
  <c r="C219" i="4"/>
  <c r="Q218" i="4"/>
  <c r="P218" i="4"/>
  <c r="O218" i="4"/>
  <c r="N218" i="4"/>
  <c r="M218" i="4"/>
  <c r="L218" i="4"/>
  <c r="K218" i="4"/>
  <c r="J218" i="4"/>
  <c r="I218" i="4"/>
  <c r="G218" i="4"/>
  <c r="F218" i="4"/>
  <c r="E218" i="4"/>
  <c r="D218" i="4"/>
  <c r="C218" i="4"/>
  <c r="Q217" i="4"/>
  <c r="P217" i="4"/>
  <c r="O217" i="4"/>
  <c r="N217" i="4"/>
  <c r="M217" i="4"/>
  <c r="L217" i="4"/>
  <c r="K217" i="4"/>
  <c r="J217" i="4"/>
  <c r="I217" i="4"/>
  <c r="G217" i="4"/>
  <c r="F217" i="4"/>
  <c r="E217" i="4"/>
  <c r="D217" i="4"/>
  <c r="C217" i="4"/>
  <c r="E31" i="10" l="1"/>
  <c r="E35" i="10" s="1"/>
  <c r="O12" i="10"/>
  <c r="C180"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15" i="7"/>
  <c r="G6" i="10"/>
  <c r="G9" i="10"/>
  <c r="G24" i="10"/>
  <c r="Q25" i="7"/>
  <c r="I7" i="10"/>
  <c r="G11" i="10"/>
  <c r="R13" i="10"/>
  <c r="I16" i="10"/>
  <c r="G23" i="10"/>
  <c r="G29" i="10" s="1"/>
  <c r="G27" i="10"/>
  <c r="Q32" i="10"/>
  <c r="I34" i="10"/>
  <c r="G45" i="4"/>
  <c r="C121" i="13"/>
  <c r="S22" i="4"/>
  <c r="H45" i="4"/>
  <c r="L45" i="4"/>
  <c r="P45" i="4"/>
  <c r="S26" i="4"/>
  <c r="S31" i="4"/>
  <c r="S34" i="4"/>
  <c r="S12" i="4"/>
  <c r="S23" i="4"/>
  <c r="C98" i="13"/>
  <c r="C93" i="13"/>
  <c r="C169" i="12"/>
  <c r="Q80" i="27"/>
  <c r="C116" i="13"/>
  <c r="C175" i="12"/>
  <c r="Q5" i="10"/>
  <c r="Q13" i="10" s="1"/>
  <c r="C10" i="10"/>
  <c r="C11" i="10"/>
  <c r="O15" i="10"/>
  <c r="O21" i="10" s="1"/>
  <c r="I18" i="10"/>
  <c r="G34" i="10"/>
  <c r="G35" i="10"/>
  <c r="C5" i="10"/>
  <c r="C13" i="10" s="1"/>
  <c r="K7" i="10"/>
  <c r="O16" i="10"/>
  <c r="O17" i="10"/>
  <c r="K18" i="10"/>
  <c r="K20" i="10"/>
  <c r="G31" i="10"/>
  <c r="G32" i="10"/>
  <c r="G5" i="10"/>
  <c r="G13" i="10" s="1"/>
  <c r="C6" i="10"/>
  <c r="K9" i="10"/>
  <c r="C12" i="10"/>
  <c r="K15" i="10"/>
  <c r="K21" i="10" s="1"/>
  <c r="C16" i="10"/>
  <c r="O20" i="10"/>
  <c r="K23" i="10"/>
  <c r="K29" i="10" s="1"/>
  <c r="K24" i="10"/>
  <c r="K26" i="10"/>
  <c r="K27" i="10"/>
  <c r="C28" i="10"/>
  <c r="I32" i="10"/>
  <c r="M33" i="10"/>
  <c r="R35" i="10"/>
  <c r="E11" i="10"/>
  <c r="E9" i="10"/>
  <c r="E7" i="10"/>
  <c r="E5" i="10"/>
  <c r="E13" i="10" s="1"/>
  <c r="Q19" i="10"/>
  <c r="Q17" i="10"/>
  <c r="Q15" i="10"/>
  <c r="Q21" i="10" s="1"/>
  <c r="I28" i="10"/>
  <c r="I26" i="10"/>
  <c r="I24" i="10"/>
  <c r="R29" i="10"/>
  <c r="C34" i="10"/>
  <c r="C32" i="10"/>
  <c r="O9" i="10"/>
  <c r="E10" i="10"/>
  <c r="O10" i="10"/>
  <c r="Q12" i="10"/>
  <c r="Q10" i="10"/>
  <c r="Q8" i="10"/>
  <c r="Q6" i="10"/>
  <c r="G16" i="10"/>
  <c r="Q16" i="10"/>
  <c r="G17" i="10"/>
  <c r="M20" i="10"/>
  <c r="M18" i="10"/>
  <c r="M16" i="10"/>
  <c r="R21" i="10"/>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10" i="7"/>
  <c r="D10" i="7"/>
  <c r="H10" i="7"/>
  <c r="L10" i="7"/>
  <c r="Q20" i="7"/>
  <c r="E6" i="7"/>
  <c r="I6" i="7"/>
  <c r="M6" i="7"/>
  <c r="B6" i="7"/>
  <c r="Q6" i="7" s="1"/>
  <c r="F6" i="7"/>
  <c r="J6" i="7"/>
  <c r="N6" i="7"/>
  <c r="E10" i="7"/>
  <c r="I10" i="7"/>
  <c r="M10" i="7"/>
  <c r="C6" i="7"/>
  <c r="G6" i="7"/>
  <c r="K6" i="7"/>
  <c r="O6" i="7"/>
  <c r="B10" i="7"/>
  <c r="Q10" i="7" s="1"/>
  <c r="F10" i="7"/>
  <c r="J10" i="7"/>
  <c r="N10" i="7"/>
  <c r="D6" i="7"/>
  <c r="H6" i="7"/>
  <c r="L6" i="7"/>
  <c r="C10" i="7"/>
  <c r="G10" i="7"/>
  <c r="K10"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5" i="3"/>
  <c r="Q6" i="3"/>
  <c r="Q7" i="3"/>
  <c r="Q8" i="3"/>
  <c r="B9" i="3"/>
  <c r="C9" i="3"/>
  <c r="D9" i="3"/>
  <c r="E9" i="3"/>
  <c r="F9" i="3"/>
  <c r="G9" i="3"/>
  <c r="H9" i="3"/>
  <c r="I9" i="3"/>
  <c r="J9" i="3"/>
  <c r="K9" i="3"/>
  <c r="L9" i="3"/>
  <c r="M9" i="3"/>
  <c r="N9" i="3"/>
  <c r="O9" i="3"/>
  <c r="P9" i="3"/>
  <c r="Q12" i="3"/>
  <c r="Q13" i="3"/>
  <c r="Q14" i="3"/>
  <c r="Q15" i="3"/>
  <c r="B16" i="3"/>
  <c r="C16" i="3"/>
  <c r="D16" i="3"/>
  <c r="E16" i="3"/>
  <c r="F16" i="3"/>
  <c r="G16" i="3"/>
  <c r="H16" i="3"/>
  <c r="I16" i="3"/>
  <c r="J16" i="3"/>
  <c r="K16" i="3"/>
  <c r="L16" i="3"/>
  <c r="M16" i="3"/>
  <c r="N16" i="3"/>
  <c r="O16" i="3"/>
  <c r="P16" i="3"/>
  <c r="B81" i="8"/>
  <c r="B69" i="8"/>
  <c r="C68" i="8" s="1"/>
  <c r="B57" i="8"/>
  <c r="C55" i="8" s="1"/>
  <c r="B39" i="8"/>
  <c r="C38" i="8" s="1"/>
  <c r="B32" i="8"/>
  <c r="C29" i="8" s="1"/>
  <c r="B22" i="8"/>
  <c r="C20" i="8" s="1"/>
  <c r="B13" i="8"/>
  <c r="C11" i="8" s="1"/>
  <c r="J81" i="8"/>
  <c r="J69" i="8"/>
  <c r="L12" i="1" s="1"/>
  <c r="K55" i="8"/>
  <c r="K54" i="8"/>
  <c r="K53" i="8"/>
  <c r="K52" i="8"/>
  <c r="K50" i="8"/>
  <c r="J39" i="8"/>
  <c r="K36" i="8" s="1"/>
  <c r="J32" i="8"/>
  <c r="K31" i="8" s="1"/>
  <c r="J22" i="8"/>
  <c r="K19" i="8" s="1"/>
  <c r="J13" i="8"/>
  <c r="N69" i="8"/>
  <c r="O69" i="8" s="1"/>
  <c r="N57" i="8"/>
  <c r="O54" i="8" s="1"/>
  <c r="N39" i="8"/>
  <c r="O36" i="8" s="1"/>
  <c r="N32" i="8"/>
  <c r="O31" i="8" s="1"/>
  <c r="N22" i="8"/>
  <c r="O21" i="8" s="1"/>
  <c r="N13" i="8"/>
  <c r="O8" i="8" s="1"/>
  <c r="C47" i="11"/>
  <c r="E19" i="11"/>
  <c r="E9" i="11"/>
  <c r="B49" i="11"/>
  <c r="C48" i="11" s="1"/>
  <c r="B44" i="11"/>
  <c r="B38" i="11"/>
  <c r="D29" i="11"/>
  <c r="E28" i="11" s="1"/>
  <c r="B29" i="11"/>
  <c r="C28" i="11" s="1"/>
  <c r="D22" i="11"/>
  <c r="E20" i="11" s="1"/>
  <c r="B22" i="11"/>
  <c r="D14" i="11"/>
  <c r="E7" i="11" s="1"/>
  <c r="B14" i="11"/>
  <c r="B252" i="11"/>
  <c r="C252" i="11" s="1"/>
  <c r="B247" i="11"/>
  <c r="C247" i="11" s="1"/>
  <c r="B241" i="11"/>
  <c r="C239" i="11" s="1"/>
  <c r="D232" i="11"/>
  <c r="E230" i="11" s="1"/>
  <c r="B232" i="11"/>
  <c r="C229" i="11" s="1"/>
  <c r="D225" i="11"/>
  <c r="E224" i="11" s="1"/>
  <c r="C222" i="11"/>
  <c r="D217" i="11"/>
  <c r="C216" i="11"/>
  <c r="P9" i="28"/>
  <c r="O9" i="28"/>
  <c r="N9" i="28"/>
  <c r="M9" i="28"/>
  <c r="L9" i="28"/>
  <c r="K9" i="28"/>
  <c r="J9" i="28"/>
  <c r="I9" i="28"/>
  <c r="H9" i="28"/>
  <c r="G9" i="28"/>
  <c r="F9" i="28"/>
  <c r="E9" i="28"/>
  <c r="D9" i="28"/>
  <c r="C9" i="28"/>
  <c r="B9" i="28"/>
  <c r="Q8" i="28"/>
  <c r="Q7" i="28"/>
  <c r="Q6" i="28"/>
  <c r="Q5" i="28"/>
  <c r="Q44" i="28"/>
  <c r="Q43" i="28"/>
  <c r="Q42" i="28"/>
  <c r="Q41" i="28"/>
  <c r="P54" i="28"/>
  <c r="O54" i="28"/>
  <c r="N54" i="28"/>
  <c r="M54" i="28"/>
  <c r="L54" i="28"/>
  <c r="K54" i="28"/>
  <c r="J54" i="28"/>
  <c r="I54" i="28"/>
  <c r="H54" i="28"/>
  <c r="G54" i="28"/>
  <c r="F54" i="28"/>
  <c r="E54" i="28"/>
  <c r="D54" i="28"/>
  <c r="C54" i="28"/>
  <c r="B54" i="28"/>
  <c r="Q135" i="27"/>
  <c r="P131" i="27"/>
  <c r="O131" i="27"/>
  <c r="N131" i="27"/>
  <c r="M131" i="27"/>
  <c r="L131" i="27"/>
  <c r="K131" i="27"/>
  <c r="J131" i="27"/>
  <c r="I131" i="27"/>
  <c r="H131" i="27"/>
  <c r="G131" i="27"/>
  <c r="F131" i="27"/>
  <c r="E131" i="27"/>
  <c r="D131" i="27"/>
  <c r="C131" i="27"/>
  <c r="B131" i="27"/>
  <c r="Q130" i="27"/>
  <c r="Q129" i="27"/>
  <c r="Q128" i="27"/>
  <c r="Q127" i="27"/>
  <c r="Q126" i="27"/>
  <c r="P191" i="10"/>
  <c r="O188" i="10"/>
  <c r="L191" i="10"/>
  <c r="J191" i="10"/>
  <c r="H191" i="10"/>
  <c r="I190" i="10" s="1"/>
  <c r="F191" i="10"/>
  <c r="G188" i="10" s="1"/>
  <c r="D191" i="10"/>
  <c r="E189" i="10" s="1"/>
  <c r="B191" i="10"/>
  <c r="C190" i="10" s="1"/>
  <c r="R190" i="10"/>
  <c r="R189" i="10"/>
  <c r="R188" i="10"/>
  <c r="R187" i="10"/>
  <c r="P185" i="10"/>
  <c r="Q179" i="10" s="1"/>
  <c r="N185" i="10"/>
  <c r="O182" i="10" s="1"/>
  <c r="L185" i="10"/>
  <c r="M181" i="10" s="1"/>
  <c r="J185" i="10"/>
  <c r="K180" i="10" s="1"/>
  <c r="H185" i="10"/>
  <c r="I179" i="10" s="1"/>
  <c r="F185" i="10"/>
  <c r="G182" i="10" s="1"/>
  <c r="D185" i="10"/>
  <c r="E181" i="10" s="1"/>
  <c r="B185" i="10"/>
  <c r="C183" i="10" s="1"/>
  <c r="R184" i="10"/>
  <c r="R183" i="10"/>
  <c r="R182" i="10"/>
  <c r="R181" i="10"/>
  <c r="R180" i="10"/>
  <c r="R179" i="10"/>
  <c r="P177" i="10"/>
  <c r="Q173" i="10" s="1"/>
  <c r="N177" i="10"/>
  <c r="O172" i="10" s="1"/>
  <c r="L177" i="10"/>
  <c r="M171" i="10" s="1"/>
  <c r="J177" i="10"/>
  <c r="K174" i="10" s="1"/>
  <c r="H177" i="10"/>
  <c r="I173" i="10" s="1"/>
  <c r="F177" i="10"/>
  <c r="G172" i="10" s="1"/>
  <c r="D177" i="10"/>
  <c r="E171" i="10" s="1"/>
  <c r="B177" i="10"/>
  <c r="C176" i="10" s="1"/>
  <c r="R176" i="10"/>
  <c r="R175" i="10"/>
  <c r="R174" i="10"/>
  <c r="R173" i="10"/>
  <c r="R172" i="10"/>
  <c r="R171" i="10"/>
  <c r="P169" i="10"/>
  <c r="Q163" i="10" s="1"/>
  <c r="N169" i="10"/>
  <c r="O162" i="10" s="1"/>
  <c r="L169" i="10"/>
  <c r="M161" i="10" s="1"/>
  <c r="J169" i="10"/>
  <c r="K164" i="10" s="1"/>
  <c r="H169" i="10"/>
  <c r="I163" i="10" s="1"/>
  <c r="F169" i="10"/>
  <c r="G162" i="10" s="1"/>
  <c r="D169" i="10"/>
  <c r="E161" i="10" s="1"/>
  <c r="B169" i="10"/>
  <c r="C168" i="10" s="1"/>
  <c r="R168" i="10"/>
  <c r="R167" i="10"/>
  <c r="R166" i="10"/>
  <c r="R165" i="10"/>
  <c r="R164" i="10"/>
  <c r="R163" i="10"/>
  <c r="R162" i="10"/>
  <c r="R161" i="10"/>
  <c r="I116" i="25"/>
  <c r="H116" i="25"/>
  <c r="G116" i="25"/>
  <c r="F116" i="25"/>
  <c r="E116" i="25"/>
  <c r="D116" i="25"/>
  <c r="C116" i="25"/>
  <c r="B116" i="25"/>
  <c r="J115" i="25"/>
  <c r="J114" i="25"/>
  <c r="J113" i="25"/>
  <c r="J112" i="25"/>
  <c r="J111" i="25"/>
  <c r="J110" i="25"/>
  <c r="J109" i="25"/>
  <c r="J108" i="25"/>
  <c r="J107" i="25"/>
  <c r="J106" i="25"/>
  <c r="J105" i="25"/>
  <c r="J104" i="25"/>
  <c r="J103" i="25"/>
  <c r="J102" i="25"/>
  <c r="J101" i="25"/>
  <c r="J100" i="25"/>
  <c r="J99" i="25"/>
  <c r="J98" i="25"/>
  <c r="J97" i="25"/>
  <c r="O14" i="26"/>
  <c r="O7" i="26"/>
  <c r="O6" i="26"/>
  <c r="Q122" i="7"/>
  <c r="Q121" i="7"/>
  <c r="Q117" i="7"/>
  <c r="Q116" i="7"/>
  <c r="Q112" i="7"/>
  <c r="L10" i="1" s="1"/>
  <c r="Q111" i="7"/>
  <c r="Q107" i="7"/>
  <c r="Q103" i="7"/>
  <c r="C43" i="11" l="1"/>
  <c r="C40" i="11"/>
  <c r="C44" i="11" s="1"/>
  <c r="C41" i="11"/>
  <c r="C182" i="10"/>
  <c r="G108" i="7"/>
  <c r="L9" i="1"/>
  <c r="C18" i="8"/>
  <c r="C173" i="10"/>
  <c r="C189" i="10"/>
  <c r="E183" i="10"/>
  <c r="Q45" i="28"/>
  <c r="Q16" i="5"/>
  <c r="J17" i="5" s="1"/>
  <c r="C5" i="8"/>
  <c r="C13" i="8" s="1"/>
  <c r="E209" i="11"/>
  <c r="L27" i="1"/>
  <c r="G173" i="10"/>
  <c r="K10" i="8"/>
  <c r="L11" i="1"/>
  <c r="M104" i="7"/>
  <c r="G104" i="7"/>
  <c r="C104" i="7"/>
  <c r="E104" i="7"/>
  <c r="N104" i="7"/>
  <c r="H104" i="7"/>
  <c r="P104" i="7"/>
  <c r="K104" i="7"/>
  <c r="F104" i="7"/>
  <c r="B104" i="7"/>
  <c r="O104" i="7"/>
  <c r="J104" i="7"/>
  <c r="D104" i="7"/>
  <c r="C187" i="10"/>
  <c r="K67" i="8"/>
  <c r="K66" i="8"/>
  <c r="L108" i="7"/>
  <c r="M108" i="7"/>
  <c r="F108" i="7"/>
  <c r="B108" i="7"/>
  <c r="O108" i="7"/>
  <c r="D108" i="7"/>
  <c r="H108" i="7"/>
  <c r="P108" i="7"/>
  <c r="K108" i="7"/>
  <c r="E108" i="7"/>
  <c r="J108" i="7"/>
  <c r="N108" i="7"/>
  <c r="C108" i="7"/>
  <c r="I188" i="10"/>
  <c r="O61" i="8"/>
  <c r="Q123" i="7"/>
  <c r="Q118" i="7"/>
  <c r="C64" i="8"/>
  <c r="C63" i="8"/>
  <c r="C67" i="8"/>
  <c r="K51" i="8"/>
  <c r="K56" i="8"/>
  <c r="K181" i="10"/>
  <c r="C180" i="10"/>
  <c r="C172" i="10"/>
  <c r="R169" i="10"/>
  <c r="E220" i="11"/>
  <c r="E219" i="11"/>
  <c r="O6" i="8"/>
  <c r="C62" i="8"/>
  <c r="C66" i="8"/>
  <c r="O68" i="8"/>
  <c r="C9" i="8"/>
  <c r="C27" i="8"/>
  <c r="C61" i="8"/>
  <c r="C69" i="8" s="1"/>
  <c r="C65" i="8"/>
  <c r="K162" i="10"/>
  <c r="K35" i="8"/>
  <c r="K37" i="8"/>
  <c r="K5" i="8"/>
  <c r="C251" i="11"/>
  <c r="C213" i="11"/>
  <c r="C237" i="11"/>
  <c r="E214" i="11"/>
  <c r="C231" i="11"/>
  <c r="C240" i="11"/>
  <c r="R44" i="4"/>
  <c r="S41" i="4"/>
  <c r="R43" i="4"/>
  <c r="S40" i="4"/>
  <c r="S42" i="4"/>
  <c r="R45" i="4"/>
  <c r="Q9" i="3"/>
  <c r="L10" i="3" s="1"/>
  <c r="Q16" i="3"/>
  <c r="R13" i="3" s="1"/>
  <c r="Q9" i="5"/>
  <c r="H10" i="5" s="1"/>
  <c r="O10" i="8"/>
  <c r="O18" i="8"/>
  <c r="O5" i="8"/>
  <c r="O12" i="8"/>
  <c r="O20" i="8"/>
  <c r="K18" i="8"/>
  <c r="O16" i="8"/>
  <c r="O62" i="8"/>
  <c r="K9" i="8"/>
  <c r="K28" i="8"/>
  <c r="K38" i="8"/>
  <c r="C53" i="8"/>
  <c r="K61" i="8"/>
  <c r="O37" i="8"/>
  <c r="O51" i="8"/>
  <c r="O55" i="8"/>
  <c r="K7" i="8"/>
  <c r="K11" i="8"/>
  <c r="K16" i="8"/>
  <c r="K20" i="8"/>
  <c r="C30" i="8"/>
  <c r="O19" i="8"/>
  <c r="O28" i="8"/>
  <c r="O38" i="8"/>
  <c r="O52" i="8"/>
  <c r="O56" i="8"/>
  <c r="O66" i="8"/>
  <c r="K8" i="8"/>
  <c r="K12" i="8"/>
  <c r="K17" i="8"/>
  <c r="K21" i="8"/>
  <c r="K68" i="8"/>
  <c r="C8" i="8"/>
  <c r="C17" i="8"/>
  <c r="C26" i="8"/>
  <c r="C31" i="8"/>
  <c r="C52" i="8"/>
  <c r="O53" i="8"/>
  <c r="O17" i="8"/>
  <c r="O35" i="8"/>
  <c r="O50" i="8"/>
  <c r="K6" i="8"/>
  <c r="K64" i="8"/>
  <c r="C12" i="8"/>
  <c r="C21" i="8"/>
  <c r="C28" i="8"/>
  <c r="C35" i="8"/>
  <c r="C39" i="8" s="1"/>
  <c r="C56" i="8"/>
  <c r="C36" i="8"/>
  <c r="C6" i="8"/>
  <c r="C10" i="8"/>
  <c r="C19" i="8"/>
  <c r="C37" i="8"/>
  <c r="C50" i="8"/>
  <c r="C57" i="8" s="1"/>
  <c r="C54" i="8"/>
  <c r="C7" i="8"/>
  <c r="C16" i="8"/>
  <c r="C22" i="8" s="1"/>
  <c r="C25" i="8"/>
  <c r="C32" i="8" s="1"/>
  <c r="C51" i="8"/>
  <c r="K29" i="8"/>
  <c r="K26" i="8"/>
  <c r="K30" i="8"/>
  <c r="K62" i="8"/>
  <c r="K27" i="8"/>
  <c r="K63" i="8"/>
  <c r="O25" i="8"/>
  <c r="O29" i="8"/>
  <c r="O26" i="8"/>
  <c r="O30" i="8"/>
  <c r="O27" i="8"/>
  <c r="O64" i="8"/>
  <c r="C7" i="11"/>
  <c r="C10" i="11"/>
  <c r="C17" i="11"/>
  <c r="C13" i="11"/>
  <c r="E18" i="11"/>
  <c r="C243" i="11"/>
  <c r="E210" i="11"/>
  <c r="E215" i="11"/>
  <c r="C250" i="11"/>
  <c r="E212" i="11"/>
  <c r="E211" i="11"/>
  <c r="E216" i="11"/>
  <c r="C33" i="11"/>
  <c r="C244" i="11"/>
  <c r="E213" i="11"/>
  <c r="E221" i="11"/>
  <c r="C230" i="11"/>
  <c r="C236" i="11"/>
  <c r="C246" i="11"/>
  <c r="C8" i="11"/>
  <c r="C36" i="11"/>
  <c r="C245" i="11"/>
  <c r="E222" i="11"/>
  <c r="C249" i="11"/>
  <c r="C212" i="11"/>
  <c r="C215" i="11"/>
  <c r="C20" i="11"/>
  <c r="E27" i="11"/>
  <c r="C6" i="11"/>
  <c r="C14" i="11" s="1"/>
  <c r="C11" i="11"/>
  <c r="E16" i="11"/>
  <c r="E22" i="11" s="1"/>
  <c r="C21" i="11"/>
  <c r="C34" i="11"/>
  <c r="C32" i="11"/>
  <c r="C37" i="11"/>
  <c r="C31" i="11"/>
  <c r="C38" i="11" s="1"/>
  <c r="C35" i="11"/>
  <c r="C27" i="11"/>
  <c r="C19" i="11"/>
  <c r="E8" i="11"/>
  <c r="E12" i="11"/>
  <c r="E6" i="11"/>
  <c r="E14" i="11" s="1"/>
  <c r="E10" i="11"/>
  <c r="C9" i="11"/>
  <c r="C12" i="11"/>
  <c r="E21" i="11"/>
  <c r="E11" i="11"/>
  <c r="E13" i="11"/>
  <c r="E17" i="11"/>
  <c r="C26" i="11"/>
  <c r="C29" i="11" s="1"/>
  <c r="C42" i="11"/>
  <c r="C46" i="11"/>
  <c r="C49" i="11" s="1"/>
  <c r="C16" i="11"/>
  <c r="C22" i="11" s="1"/>
  <c r="C18" i="11"/>
  <c r="E26" i="11"/>
  <c r="E29" i="11" s="1"/>
  <c r="C219" i="11"/>
  <c r="C221" i="11"/>
  <c r="C225" i="11"/>
  <c r="E229" i="11"/>
  <c r="E231" i="11"/>
  <c r="C211" i="11"/>
  <c r="C217" i="11"/>
  <c r="C224" i="11"/>
  <c r="C234" i="11"/>
  <c r="C238" i="11"/>
  <c r="C241" i="11"/>
  <c r="C214" i="11"/>
  <c r="C220" i="11"/>
  <c r="C235" i="11"/>
  <c r="Q9" i="28"/>
  <c r="R8" i="28" s="1"/>
  <c r="Q54" i="28"/>
  <c r="D55" i="28" s="1"/>
  <c r="Q131" i="27"/>
  <c r="H132" i="27" s="1"/>
  <c r="E190" i="10"/>
  <c r="G187" i="10"/>
  <c r="I189" i="10"/>
  <c r="R191" i="10"/>
  <c r="M190" i="10"/>
  <c r="O187" i="10"/>
  <c r="Q188" i="10"/>
  <c r="Q189" i="10"/>
  <c r="O181" i="10"/>
  <c r="O184" i="10"/>
  <c r="O183" i="10"/>
  <c r="O180" i="10"/>
  <c r="O179" i="10"/>
  <c r="M183" i="10"/>
  <c r="M182" i="10"/>
  <c r="M179" i="10"/>
  <c r="G180" i="10"/>
  <c r="G183" i="10"/>
  <c r="G184" i="10"/>
  <c r="G181" i="10"/>
  <c r="G179" i="10"/>
  <c r="E182" i="10"/>
  <c r="C181" i="10"/>
  <c r="C184" i="10"/>
  <c r="Q161" i="10"/>
  <c r="C161" i="10"/>
  <c r="Q171" i="10"/>
  <c r="Q175" i="10"/>
  <c r="O173" i="10"/>
  <c r="K172" i="10"/>
  <c r="K176" i="10"/>
  <c r="K173" i="10"/>
  <c r="K171" i="10"/>
  <c r="K175" i="10"/>
  <c r="I171" i="10"/>
  <c r="Q165" i="10"/>
  <c r="K167" i="10"/>
  <c r="I165" i="10"/>
  <c r="C165" i="10"/>
  <c r="M168" i="10"/>
  <c r="M167" i="10"/>
  <c r="M164" i="10"/>
  <c r="M163" i="10"/>
  <c r="K166" i="10"/>
  <c r="K163" i="10"/>
  <c r="I161" i="10"/>
  <c r="E167" i="10"/>
  <c r="E163" i="10"/>
  <c r="E168" i="10"/>
  <c r="E164" i="10"/>
  <c r="C166" i="10"/>
  <c r="C167" i="10"/>
  <c r="C164" i="10"/>
  <c r="K189" i="10"/>
  <c r="K190" i="10"/>
  <c r="M187" i="10"/>
  <c r="E187" i="10"/>
  <c r="O189" i="10"/>
  <c r="G189" i="10"/>
  <c r="M188" i="10"/>
  <c r="E188" i="10"/>
  <c r="K187" i="10"/>
  <c r="O190" i="10"/>
  <c r="M189" i="10"/>
  <c r="K188" i="10"/>
  <c r="Q187" i="10"/>
  <c r="I187" i="10"/>
  <c r="Q184" i="10"/>
  <c r="I184" i="10"/>
  <c r="Q180" i="10"/>
  <c r="I180" i="10"/>
  <c r="K182" i="10"/>
  <c r="Q181" i="10"/>
  <c r="I181" i="10"/>
  <c r="R185" i="10"/>
  <c r="M184" i="10"/>
  <c r="E184" i="10"/>
  <c r="K183" i="10"/>
  <c r="Q182" i="10"/>
  <c r="I182" i="10"/>
  <c r="M180" i="10"/>
  <c r="E180" i="10"/>
  <c r="K179" i="10"/>
  <c r="K184" i="10"/>
  <c r="Q183" i="10"/>
  <c r="I183" i="10"/>
  <c r="M176" i="10"/>
  <c r="E176" i="10"/>
  <c r="E172" i="10"/>
  <c r="O174" i="10"/>
  <c r="G174" i="10"/>
  <c r="M173" i="10"/>
  <c r="E173" i="10"/>
  <c r="Q176" i="10"/>
  <c r="I176" i="10"/>
  <c r="O175" i="10"/>
  <c r="G175" i="10"/>
  <c r="M174" i="10"/>
  <c r="E174" i="10"/>
  <c r="Q172" i="10"/>
  <c r="I172" i="10"/>
  <c r="O171" i="10"/>
  <c r="G171" i="10"/>
  <c r="O176" i="10"/>
  <c r="G176" i="10"/>
  <c r="M175" i="10"/>
  <c r="E175" i="10"/>
  <c r="O168" i="10"/>
  <c r="G164" i="10"/>
  <c r="Q166" i="10"/>
  <c r="O165" i="10"/>
  <c r="G165" i="10"/>
  <c r="Q162" i="10"/>
  <c r="G161" i="10"/>
  <c r="Q168" i="10"/>
  <c r="I168" i="10"/>
  <c r="O167" i="10"/>
  <c r="G167" i="10"/>
  <c r="M166" i="10"/>
  <c r="E166" i="10"/>
  <c r="K165" i="10"/>
  <c r="Q164" i="10"/>
  <c r="I164" i="10"/>
  <c r="O163" i="10"/>
  <c r="G163" i="10"/>
  <c r="E162" i="10"/>
  <c r="K161" i="10"/>
  <c r="O164" i="10"/>
  <c r="I162" i="10"/>
  <c r="O161" i="10"/>
  <c r="K168" i="10"/>
  <c r="Q167" i="10"/>
  <c r="I167" i="10"/>
  <c r="O166" i="10"/>
  <c r="G166" i="10"/>
  <c r="M165" i="10"/>
  <c r="E165" i="10"/>
  <c r="R177" i="10"/>
  <c r="C171" i="10"/>
  <c r="C174" i="10"/>
  <c r="C175" i="10"/>
  <c r="C179" i="10"/>
  <c r="J116" i="25"/>
  <c r="K97" i="25" s="1"/>
  <c r="Q113" i="7"/>
  <c r="Q190" i="4"/>
  <c r="P190" i="4"/>
  <c r="O190" i="4"/>
  <c r="N190" i="4"/>
  <c r="M190" i="4"/>
  <c r="L190" i="4"/>
  <c r="K190" i="4"/>
  <c r="J190" i="4"/>
  <c r="I190" i="4"/>
  <c r="H190" i="4"/>
  <c r="G190" i="4"/>
  <c r="F190" i="4"/>
  <c r="E190" i="4"/>
  <c r="D190" i="4"/>
  <c r="C190" i="4"/>
  <c r="Q189" i="4"/>
  <c r="P189" i="4"/>
  <c r="O189" i="4"/>
  <c r="N189" i="4"/>
  <c r="M189" i="4"/>
  <c r="L189" i="4"/>
  <c r="K189" i="4"/>
  <c r="J189" i="4"/>
  <c r="I189" i="4"/>
  <c r="H189" i="4"/>
  <c r="G189" i="4"/>
  <c r="F189" i="4"/>
  <c r="E189" i="4"/>
  <c r="D189" i="4"/>
  <c r="C189" i="4"/>
  <c r="Q188" i="4"/>
  <c r="P188" i="4"/>
  <c r="O188" i="4"/>
  <c r="N188" i="4"/>
  <c r="M188" i="4"/>
  <c r="L188" i="4"/>
  <c r="K188" i="4"/>
  <c r="J188" i="4"/>
  <c r="I188" i="4"/>
  <c r="H188" i="4"/>
  <c r="G188" i="4"/>
  <c r="F188" i="4"/>
  <c r="E188" i="4"/>
  <c r="D188" i="4"/>
  <c r="C188" i="4"/>
  <c r="R187" i="4"/>
  <c r="R186" i="4"/>
  <c r="R185" i="4"/>
  <c r="R184" i="4"/>
  <c r="R183" i="4"/>
  <c r="R182" i="4"/>
  <c r="R181" i="4"/>
  <c r="R180" i="4"/>
  <c r="R179" i="4"/>
  <c r="R178" i="4"/>
  <c r="R177" i="4"/>
  <c r="R176" i="4"/>
  <c r="R171" i="4"/>
  <c r="R170" i="4"/>
  <c r="R169" i="4"/>
  <c r="R168" i="4"/>
  <c r="R167" i="4"/>
  <c r="R166" i="4"/>
  <c r="R165" i="4"/>
  <c r="R164" i="4"/>
  <c r="R163" i="4"/>
  <c r="R162" i="4"/>
  <c r="R161" i="4"/>
  <c r="R160" i="4"/>
  <c r="P80" i="5"/>
  <c r="O80" i="5"/>
  <c r="N80" i="5"/>
  <c r="M80" i="5"/>
  <c r="L80" i="5"/>
  <c r="K80" i="5"/>
  <c r="J80" i="5"/>
  <c r="I80" i="5"/>
  <c r="H80" i="5"/>
  <c r="G80" i="5"/>
  <c r="F80" i="5"/>
  <c r="E80" i="5"/>
  <c r="D80" i="5"/>
  <c r="C80" i="5"/>
  <c r="B80" i="5"/>
  <c r="Q79" i="5"/>
  <c r="Q78" i="5"/>
  <c r="Q77" i="5"/>
  <c r="Q76" i="5"/>
  <c r="P73" i="5"/>
  <c r="C73" i="5"/>
  <c r="B73" i="5"/>
  <c r="Q72" i="5"/>
  <c r="Q71" i="5"/>
  <c r="Q70" i="5"/>
  <c r="Q69" i="5"/>
  <c r="I191" i="10" l="1"/>
  <c r="N17" i="5"/>
  <c r="P17" i="5"/>
  <c r="R14" i="5"/>
  <c r="I17" i="5"/>
  <c r="S181" i="4"/>
  <c r="C191" i="10"/>
  <c r="S178" i="4"/>
  <c r="S168" i="4"/>
  <c r="C232" i="11"/>
  <c r="O17" i="5"/>
  <c r="L17" i="5"/>
  <c r="K17" i="5"/>
  <c r="B17" i="5"/>
  <c r="Q17" i="5" s="1"/>
  <c r="M17" i="5"/>
  <c r="E17" i="5"/>
  <c r="R13" i="5"/>
  <c r="C17" i="5"/>
  <c r="H17" i="5"/>
  <c r="G17" i="5"/>
  <c r="F17" i="5"/>
  <c r="R15" i="5"/>
  <c r="D17" i="5"/>
  <c r="R12" i="5"/>
  <c r="R16" i="5" s="1"/>
  <c r="E10" i="5"/>
  <c r="K57" i="8"/>
  <c r="K109" i="25"/>
  <c r="K115" i="25"/>
  <c r="D193" i="4"/>
  <c r="S187" i="4"/>
  <c r="S160" i="4"/>
  <c r="S180" i="4"/>
  <c r="P192" i="4"/>
  <c r="K177" i="10"/>
  <c r="K99" i="25"/>
  <c r="J193" i="4"/>
  <c r="N193" i="4"/>
  <c r="G117" i="25"/>
  <c r="I17" i="3"/>
  <c r="B10" i="5"/>
  <c r="Q10" i="5" s="1"/>
  <c r="I10" i="3"/>
  <c r="K106" i="25"/>
  <c r="B117" i="25"/>
  <c r="M192" i="4"/>
  <c r="F192" i="4"/>
  <c r="S179" i="4"/>
  <c r="G192" i="4"/>
  <c r="S162" i="4"/>
  <c r="S163" i="4"/>
  <c r="E217" i="11"/>
  <c r="E225" i="11"/>
  <c r="C177" i="10"/>
  <c r="M191" i="10"/>
  <c r="G185" i="10"/>
  <c r="D17" i="3"/>
  <c r="F117" i="25"/>
  <c r="K111" i="25"/>
  <c r="K102" i="25"/>
  <c r="K105" i="25"/>
  <c r="K112" i="25"/>
  <c r="C185" i="10"/>
  <c r="B17" i="3"/>
  <c r="Q17" i="3" s="1"/>
  <c r="I117" i="25"/>
  <c r="L26" i="1"/>
  <c r="K107" i="25"/>
  <c r="K98" i="25"/>
  <c r="K101" i="25"/>
  <c r="K100" i="25"/>
  <c r="Q191" i="10"/>
  <c r="K191" i="10"/>
  <c r="O191" i="10"/>
  <c r="G191" i="10"/>
  <c r="O17" i="3"/>
  <c r="K103" i="25"/>
  <c r="K114" i="25"/>
  <c r="K113" i="25"/>
  <c r="Q104" i="7"/>
  <c r="S169" i="4"/>
  <c r="Q185" i="10"/>
  <c r="O185" i="10"/>
  <c r="I185" i="10"/>
  <c r="O177" i="10"/>
  <c r="M177" i="10"/>
  <c r="E177" i="10"/>
  <c r="O13" i="8"/>
  <c r="M169" i="10"/>
  <c r="D117" i="25"/>
  <c r="C117" i="25"/>
  <c r="E117" i="25"/>
  <c r="H117" i="25"/>
  <c r="K69" i="8"/>
  <c r="K39" i="8"/>
  <c r="K32" i="8"/>
  <c r="K22" i="8"/>
  <c r="K13" i="8"/>
  <c r="Q108" i="7"/>
  <c r="S182" i="4"/>
  <c r="S186" i="4"/>
  <c r="E191" i="4"/>
  <c r="I191" i="4"/>
  <c r="M191" i="4"/>
  <c r="Q191" i="4"/>
  <c r="J192" i="4"/>
  <c r="N192" i="4"/>
  <c r="C193" i="4"/>
  <c r="K193" i="4"/>
  <c r="O193" i="4"/>
  <c r="L193" i="4"/>
  <c r="S165" i="4"/>
  <c r="S161" i="4"/>
  <c r="S166" i="4"/>
  <c r="I10" i="28"/>
  <c r="P10" i="28"/>
  <c r="J10" i="28"/>
  <c r="D10" i="28"/>
  <c r="K10" i="28"/>
  <c r="R7" i="28"/>
  <c r="C10" i="28"/>
  <c r="O10" i="28"/>
  <c r="B10" i="28"/>
  <c r="Q10" i="28" s="1"/>
  <c r="M10" i="28"/>
  <c r="L10" i="28"/>
  <c r="R5" i="28"/>
  <c r="R9" i="28" s="1"/>
  <c r="N10" i="28"/>
  <c r="M132" i="27"/>
  <c r="J132" i="27"/>
  <c r="S170" i="4"/>
  <c r="J191" i="4"/>
  <c r="C192" i="4"/>
  <c r="K192" i="4"/>
  <c r="S167" i="4"/>
  <c r="S171" i="4"/>
  <c r="S176" i="4"/>
  <c r="S184" i="4"/>
  <c r="C191" i="4"/>
  <c r="G191" i="4"/>
  <c r="K191" i="4"/>
  <c r="O191" i="4"/>
  <c r="D192" i="4"/>
  <c r="L192" i="4"/>
  <c r="E193" i="4"/>
  <c r="I193" i="4"/>
  <c r="M193" i="4"/>
  <c r="Q193" i="4"/>
  <c r="S183" i="4"/>
  <c r="F191" i="4"/>
  <c r="N191" i="4"/>
  <c r="O192" i="4"/>
  <c r="S164" i="4"/>
  <c r="S172" i="4"/>
  <c r="S177" i="4"/>
  <c r="S185" i="4"/>
  <c r="D191" i="4"/>
  <c r="L191" i="4"/>
  <c r="P191" i="4"/>
  <c r="E192" i="4"/>
  <c r="I192" i="4"/>
  <c r="Q192" i="4"/>
  <c r="F193" i="4"/>
  <c r="K17" i="3"/>
  <c r="H17" i="3"/>
  <c r="M17" i="3"/>
  <c r="R8" i="3"/>
  <c r="G17" i="3"/>
  <c r="E17" i="3"/>
  <c r="L17" i="3"/>
  <c r="F17" i="3"/>
  <c r="R12" i="3"/>
  <c r="R16" i="3" s="1"/>
  <c r="C17" i="3"/>
  <c r="R14" i="3"/>
  <c r="N17" i="3"/>
  <c r="K10" i="3"/>
  <c r="C10" i="3"/>
  <c r="P17" i="3"/>
  <c r="R5" i="3"/>
  <c r="R9" i="3" s="1"/>
  <c r="B10" i="3"/>
  <c r="Q10" i="3" s="1"/>
  <c r="J10" i="3"/>
  <c r="F10" i="3"/>
  <c r="N10" i="3"/>
  <c r="D10" i="3"/>
  <c r="R6" i="3"/>
  <c r="G10" i="3"/>
  <c r="E10" i="3"/>
  <c r="R15" i="3"/>
  <c r="H10" i="3"/>
  <c r="R7" i="3"/>
  <c r="J17" i="3"/>
  <c r="M10" i="3"/>
  <c r="O10" i="3"/>
  <c r="P10" i="3"/>
  <c r="L10" i="5"/>
  <c r="N10" i="5"/>
  <c r="R5" i="5"/>
  <c r="R9" i="5" s="1"/>
  <c r="R8" i="5"/>
  <c r="O10" i="5"/>
  <c r="K10" i="5"/>
  <c r="G10" i="5"/>
  <c r="C10" i="5"/>
  <c r="J10" i="5"/>
  <c r="M10" i="5"/>
  <c r="D10" i="5"/>
  <c r="R6" i="5"/>
  <c r="F10" i="5"/>
  <c r="I10" i="5"/>
  <c r="P10" i="5"/>
  <c r="R7" i="5"/>
  <c r="O57" i="8"/>
  <c r="O39" i="8"/>
  <c r="O22" i="8"/>
  <c r="O32" i="8"/>
  <c r="E232" i="11"/>
  <c r="H55" i="28"/>
  <c r="M55" i="28"/>
  <c r="R54" i="28"/>
  <c r="R50" i="28"/>
  <c r="O55" i="28"/>
  <c r="G55" i="28"/>
  <c r="Q55" i="28"/>
  <c r="N55" i="28"/>
  <c r="B55" i="28"/>
  <c r="R53" i="28"/>
  <c r="R52" i="28"/>
  <c r="K55" i="28"/>
  <c r="C55" i="28"/>
  <c r="R51" i="28"/>
  <c r="J55" i="28"/>
  <c r="F55" i="28"/>
  <c r="P55" i="28"/>
  <c r="I55" i="28"/>
  <c r="L55" i="28"/>
  <c r="E55" i="28"/>
  <c r="E10" i="28"/>
  <c r="H10" i="28"/>
  <c r="G10" i="28"/>
  <c r="F10" i="28"/>
  <c r="R6" i="28"/>
  <c r="C132" i="27"/>
  <c r="R131" i="27"/>
  <c r="D132" i="27"/>
  <c r="I132" i="27"/>
  <c r="G132" i="27"/>
  <c r="Q132" i="27"/>
  <c r="F132" i="27"/>
  <c r="P132" i="27"/>
  <c r="R129" i="27"/>
  <c r="E132" i="27"/>
  <c r="K132" i="27"/>
  <c r="R128" i="27"/>
  <c r="B132" i="27"/>
  <c r="L132" i="27"/>
  <c r="R126" i="27"/>
  <c r="R130" i="27"/>
  <c r="O132" i="27"/>
  <c r="N132" i="27"/>
  <c r="R127" i="27"/>
  <c r="E185" i="10"/>
  <c r="I177" i="10"/>
  <c r="E169" i="10"/>
  <c r="I169" i="10"/>
  <c r="E191" i="10"/>
  <c r="K185" i="10"/>
  <c r="M185" i="10"/>
  <c r="Q177" i="10"/>
  <c r="G177" i="10"/>
  <c r="G169" i="10"/>
  <c r="K169" i="10"/>
  <c r="O169" i="10"/>
  <c r="Q169" i="10"/>
  <c r="C169" i="10"/>
  <c r="R189" i="4"/>
  <c r="R188" i="4"/>
  <c r="R190" i="4"/>
  <c r="Q80" i="5"/>
  <c r="B81" i="5" s="1"/>
  <c r="Q73" i="5"/>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Q6" i="2"/>
  <c r="R77" i="5" l="1"/>
  <c r="F74" i="5"/>
  <c r="D74" i="5"/>
  <c r="I74" i="5"/>
  <c r="E74" i="5"/>
  <c r="G74" i="5"/>
  <c r="H74" i="5"/>
  <c r="I81" i="5"/>
  <c r="C74" i="5"/>
  <c r="R4" i="2"/>
  <c r="R5" i="2"/>
  <c r="M4" i="1"/>
  <c r="R79" i="5"/>
  <c r="H81" i="5"/>
  <c r="N74" i="5"/>
  <c r="J74" i="5"/>
  <c r="O74" i="5"/>
  <c r="M74" i="5"/>
  <c r="K74" i="5"/>
  <c r="R76" i="5"/>
  <c r="L7" i="1"/>
  <c r="S188" i="4"/>
  <c r="R70" i="5"/>
  <c r="R71" i="5"/>
  <c r="D81" i="5"/>
  <c r="L6" i="1"/>
  <c r="P74" i="5"/>
  <c r="C81" i="5"/>
  <c r="B74" i="5"/>
  <c r="P81" i="5"/>
  <c r="O81" i="5"/>
  <c r="N81" i="5"/>
  <c r="M81" i="5"/>
  <c r="K81" i="5"/>
  <c r="J81" i="5"/>
  <c r="G81" i="5"/>
  <c r="F81" i="5"/>
  <c r="E81" i="5"/>
  <c r="S190" i="4"/>
  <c r="R191" i="4"/>
  <c r="R192" i="4"/>
  <c r="R72" i="5"/>
  <c r="Q80" i="3"/>
  <c r="I81" i="3" s="1"/>
  <c r="Q73" i="3"/>
  <c r="R71" i="3" s="1"/>
  <c r="R267" i="4"/>
  <c r="R211" i="4"/>
  <c r="R6" i="2" l="1"/>
  <c r="C81" i="3"/>
  <c r="I74" i="3"/>
  <c r="L8" i="1"/>
  <c r="M6" i="1"/>
  <c r="Q81" i="5"/>
  <c r="R73" i="5"/>
  <c r="Q74" i="5" s="1"/>
  <c r="R80" i="5"/>
  <c r="N74" i="3"/>
  <c r="J74" i="3"/>
  <c r="F74" i="3"/>
  <c r="B74" i="3"/>
  <c r="M74" i="3"/>
  <c r="E74" i="3"/>
  <c r="L74" i="3"/>
  <c r="H74" i="3"/>
  <c r="O74" i="3"/>
  <c r="K74" i="3"/>
  <c r="G74" i="3"/>
  <c r="C74" i="3"/>
  <c r="D74" i="3"/>
  <c r="O81" i="3"/>
  <c r="K81" i="3"/>
  <c r="G81" i="3"/>
  <c r="N81" i="3"/>
  <c r="J81" i="3"/>
  <c r="F81" i="3"/>
  <c r="B81" i="3"/>
  <c r="M81" i="3"/>
  <c r="E81" i="3"/>
  <c r="R77" i="3"/>
  <c r="L81" i="3"/>
  <c r="H81" i="3"/>
  <c r="D81" i="3"/>
  <c r="R79" i="3"/>
  <c r="R76" i="3"/>
  <c r="R78" i="3"/>
  <c r="R72" i="3"/>
  <c r="R70" i="3"/>
  <c r="R69" i="3"/>
  <c r="D231" i="10"/>
  <c r="E227" i="10" l="1"/>
  <c r="E230" i="10"/>
  <c r="E229" i="10"/>
  <c r="Q81" i="3"/>
  <c r="R80" i="3"/>
  <c r="Q74" i="3"/>
  <c r="R73" i="3"/>
  <c r="E231" i="10" l="1"/>
  <c r="C233" i="4"/>
  <c r="D233" i="4"/>
  <c r="E233" i="4"/>
  <c r="F233" i="4"/>
  <c r="G233" i="4"/>
  <c r="H233" i="4"/>
  <c r="I233" i="4"/>
  <c r="J233" i="4"/>
  <c r="K233" i="4"/>
  <c r="L233" i="4"/>
  <c r="M233" i="4"/>
  <c r="N233" i="4"/>
  <c r="O233" i="4"/>
  <c r="P233" i="4"/>
  <c r="Q233" i="4"/>
  <c r="C234" i="4"/>
  <c r="D234" i="4"/>
  <c r="E234" i="4"/>
  <c r="F234" i="4"/>
  <c r="G234" i="4"/>
  <c r="H234" i="4"/>
  <c r="I234" i="4"/>
  <c r="J234" i="4"/>
  <c r="K234" i="4"/>
  <c r="L234" i="4"/>
  <c r="M234" i="4"/>
  <c r="N234" i="4"/>
  <c r="O234" i="4"/>
  <c r="P234" i="4"/>
  <c r="Q234" i="4"/>
  <c r="C235" i="4"/>
  <c r="D235" i="4"/>
  <c r="E235" i="4"/>
  <c r="F235" i="4"/>
  <c r="G235" i="4"/>
  <c r="H235" i="4"/>
  <c r="I235" i="4"/>
  <c r="J235" i="4"/>
  <c r="K235" i="4"/>
  <c r="L235" i="4"/>
  <c r="M235" i="4"/>
  <c r="N235" i="4"/>
  <c r="O235" i="4"/>
  <c r="P235" i="4"/>
  <c r="Q235" i="4"/>
  <c r="D238" i="4" l="1"/>
  <c r="O238" i="4"/>
  <c r="K238" i="4"/>
  <c r="G238" i="4"/>
  <c r="C238" i="4"/>
  <c r="N237" i="4"/>
  <c r="J237" i="4"/>
  <c r="F237" i="4"/>
  <c r="Q236" i="4"/>
  <c r="M236" i="4"/>
  <c r="I236" i="4"/>
  <c r="E236" i="4"/>
  <c r="P236" i="4"/>
  <c r="L236" i="4"/>
  <c r="D236" i="4"/>
  <c r="Q237" i="4"/>
  <c r="I237" i="4"/>
  <c r="I238" i="4"/>
  <c r="E238" i="4"/>
  <c r="P237" i="4"/>
  <c r="L237" i="4"/>
  <c r="D237" i="4"/>
  <c r="O236" i="4"/>
  <c r="K236" i="4"/>
  <c r="G236" i="4"/>
  <c r="C236" i="4"/>
  <c r="F238" i="4"/>
  <c r="M237" i="4"/>
  <c r="E237" i="4"/>
  <c r="P238" i="4"/>
  <c r="O237" i="4"/>
  <c r="K237" i="4"/>
  <c r="G237" i="4"/>
  <c r="C237" i="4"/>
  <c r="N236" i="4"/>
  <c r="J236" i="4"/>
  <c r="F236" i="4"/>
  <c r="Q173" i="7" l="1"/>
  <c r="K239" i="33"/>
  <c r="K240" i="33"/>
  <c r="K241" i="33"/>
  <c r="D242" i="33"/>
  <c r="D243" i="33" s="1"/>
  <c r="E242" i="33"/>
  <c r="E243" i="33" s="1"/>
  <c r="F242" i="33"/>
  <c r="F243" i="33" s="1"/>
  <c r="G242" i="33"/>
  <c r="G243" i="33" s="1"/>
  <c r="H242" i="33"/>
  <c r="H243" i="33" s="1"/>
  <c r="I242" i="33"/>
  <c r="I243" i="33" s="1"/>
  <c r="J242" i="33"/>
  <c r="J243" i="33" s="1"/>
  <c r="K248" i="33"/>
  <c r="K249" i="33"/>
  <c r="K250" i="33"/>
  <c r="K251" i="33"/>
  <c r="K252" i="33"/>
  <c r="D253" i="33"/>
  <c r="E253" i="33"/>
  <c r="F253" i="33"/>
  <c r="G253" i="33"/>
  <c r="H253" i="33"/>
  <c r="I253" i="33"/>
  <c r="J253" i="33"/>
  <c r="K258" i="33"/>
  <c r="K259" i="33"/>
  <c r="K260" i="33"/>
  <c r="K261" i="33"/>
  <c r="K262" i="33"/>
  <c r="D263" i="33"/>
  <c r="E263" i="33"/>
  <c r="F263" i="33"/>
  <c r="G263" i="33"/>
  <c r="H263" i="33"/>
  <c r="I263" i="33"/>
  <c r="J263" i="33"/>
  <c r="K278" i="33"/>
  <c r="K279" i="33"/>
  <c r="K242" i="33" l="1"/>
  <c r="K243" i="33" s="1"/>
  <c r="K280" i="33"/>
  <c r="I269" i="33"/>
  <c r="I268" i="33" s="1"/>
  <c r="E269" i="33"/>
  <c r="E268" i="33" s="1"/>
  <c r="H269" i="33"/>
  <c r="H268" i="33" s="1"/>
  <c r="D269" i="33"/>
  <c r="D268" i="33" s="1"/>
  <c r="K263" i="33"/>
  <c r="J269" i="33"/>
  <c r="J268" i="33" s="1"/>
  <c r="F269" i="33"/>
  <c r="F268" i="33" s="1"/>
  <c r="K253" i="33"/>
  <c r="G269" i="33"/>
  <c r="G268" i="33" s="1"/>
  <c r="Q168" i="7"/>
  <c r="K269" i="33" l="1"/>
  <c r="K268" i="33" s="1"/>
  <c r="Q162" i="7"/>
  <c r="Q174" i="7" s="1"/>
  <c r="Q169" i="7" l="1"/>
  <c r="J6" i="1" l="1"/>
  <c r="Q93" i="3"/>
  <c r="R201" i="10" l="1"/>
  <c r="N217" i="10"/>
  <c r="L217" i="10"/>
  <c r="J217" i="10"/>
  <c r="H217" i="10"/>
  <c r="F217" i="10"/>
  <c r="D217" i="10"/>
  <c r="B217" i="10"/>
  <c r="L57" i="8"/>
  <c r="K78" i="15"/>
  <c r="D282" i="11"/>
  <c r="K97" i="15"/>
  <c r="K93" i="15"/>
  <c r="K89" i="15"/>
  <c r="K83" i="15"/>
  <c r="K84" i="15" s="1"/>
  <c r="K75" i="15"/>
  <c r="K76" i="15" s="1"/>
  <c r="G212" i="10" l="1"/>
  <c r="G211" i="10"/>
  <c r="G216" i="10"/>
  <c r="G213" i="10"/>
  <c r="G214" i="10"/>
  <c r="O211" i="10"/>
  <c r="O212" i="10"/>
  <c r="O213" i="10"/>
  <c r="O216" i="10"/>
  <c r="O215" i="10"/>
  <c r="C215" i="10"/>
  <c r="C214" i="10"/>
  <c r="C213" i="10"/>
  <c r="C212" i="10"/>
  <c r="C216" i="10"/>
  <c r="C211" i="10"/>
  <c r="K216" i="10"/>
  <c r="K215" i="10"/>
  <c r="K213" i="10"/>
  <c r="K212" i="10"/>
  <c r="K211" i="10"/>
  <c r="E214" i="10"/>
  <c r="E215" i="10"/>
  <c r="E216" i="10"/>
  <c r="E212" i="10"/>
  <c r="E211" i="10"/>
  <c r="E213" i="10"/>
  <c r="M213" i="10"/>
  <c r="M214" i="10"/>
  <c r="M211" i="10"/>
  <c r="M215" i="10"/>
  <c r="M216" i="10"/>
  <c r="I212" i="10"/>
  <c r="I211" i="10"/>
  <c r="I216" i="10"/>
  <c r="I215" i="10"/>
  <c r="I214" i="10"/>
  <c r="M53" i="8"/>
  <c r="M55" i="8"/>
  <c r="M51" i="8"/>
  <c r="M56" i="8"/>
  <c r="M54" i="8"/>
  <c r="M52" i="8"/>
  <c r="M50" i="8"/>
  <c r="E279" i="11"/>
  <c r="E280" i="11"/>
  <c r="R202" i="4"/>
  <c r="R203" i="4"/>
  <c r="R204" i="4"/>
  <c r="R205" i="4"/>
  <c r="R206" i="4"/>
  <c r="R207" i="4"/>
  <c r="R208" i="4"/>
  <c r="R209" i="4"/>
  <c r="R210" i="4"/>
  <c r="R212" i="4"/>
  <c r="R213" i="4"/>
  <c r="S213" i="4" l="1"/>
  <c r="S208" i="4"/>
  <c r="S204" i="4"/>
  <c r="S207" i="4"/>
  <c r="S210" i="4"/>
  <c r="S209" i="4"/>
  <c r="S205" i="4"/>
  <c r="S212" i="4"/>
  <c r="S211" i="4"/>
  <c r="S203" i="4"/>
  <c r="S206" i="4"/>
  <c r="S202" i="4"/>
  <c r="E282" i="11"/>
  <c r="R264" i="4"/>
  <c r="R265" i="4"/>
  <c r="R266" i="4"/>
  <c r="R268" i="4"/>
  <c r="R269" i="4"/>
  <c r="R270" i="4"/>
  <c r="R271" i="4"/>
  <c r="R272" i="4"/>
  <c r="R273" i="4"/>
  <c r="R274" i="4"/>
  <c r="R275" i="4"/>
  <c r="S275" i="4" l="1"/>
  <c r="S266" i="4"/>
  <c r="S271" i="4"/>
  <c r="S274" i="4"/>
  <c r="S265" i="4"/>
  <c r="S273" i="4"/>
  <c r="S269" i="4"/>
  <c r="S264" i="4"/>
  <c r="S270" i="4"/>
  <c r="S272" i="4"/>
  <c r="S268" i="4"/>
  <c r="S267" i="4"/>
  <c r="B207" i="12"/>
  <c r="B199" i="12"/>
  <c r="C174" i="7"/>
  <c r="D174" i="7"/>
  <c r="E174" i="7"/>
  <c r="F174" i="7"/>
  <c r="H174" i="7"/>
  <c r="I174" i="7"/>
  <c r="J174" i="7"/>
  <c r="K174" i="7"/>
  <c r="L174" i="7"/>
  <c r="M174" i="7"/>
  <c r="N174" i="7"/>
  <c r="O174" i="7"/>
  <c r="P174" i="7"/>
  <c r="B174" i="7"/>
  <c r="C169" i="7"/>
  <c r="D169" i="7"/>
  <c r="E169" i="7"/>
  <c r="F169" i="7"/>
  <c r="H169" i="7"/>
  <c r="I169" i="7"/>
  <c r="J169" i="7"/>
  <c r="K169" i="7"/>
  <c r="L169" i="7"/>
  <c r="M169" i="7"/>
  <c r="N169" i="7"/>
  <c r="O169" i="7"/>
  <c r="P169" i="7"/>
  <c r="B169" i="7"/>
  <c r="C198" i="12" l="1"/>
  <c r="C193" i="12"/>
  <c r="C197" i="12"/>
  <c r="C192" i="12"/>
  <c r="C196" i="12"/>
  <c r="C191" i="12"/>
  <c r="C199" i="12"/>
  <c r="C194" i="12"/>
  <c r="C203" i="12"/>
  <c r="C206" i="12"/>
  <c r="C202" i="12"/>
  <c r="C205" i="12"/>
  <c r="C201" i="12"/>
  <c r="C204" i="12"/>
  <c r="Q154" i="7"/>
  <c r="M155" i="7" l="1"/>
  <c r="H155" i="7"/>
  <c r="D155" i="7"/>
  <c r="P155" i="7"/>
  <c r="L155" i="7"/>
  <c r="G155" i="7"/>
  <c r="C155" i="7"/>
  <c r="O155" i="7"/>
  <c r="K155" i="7"/>
  <c r="F155" i="7"/>
  <c r="B155" i="7"/>
  <c r="N155" i="7"/>
  <c r="J155" i="7"/>
  <c r="E155" i="7"/>
  <c r="D164" i="7"/>
  <c r="E164" i="7"/>
  <c r="F164" i="7"/>
  <c r="H164" i="7"/>
  <c r="I164" i="7"/>
  <c r="J164" i="7"/>
  <c r="K164" i="7"/>
  <c r="L164" i="7"/>
  <c r="M164" i="7"/>
  <c r="N164" i="7"/>
  <c r="O164" i="7"/>
  <c r="P164" i="7"/>
  <c r="C164" i="7"/>
  <c r="B164" i="7"/>
  <c r="Q163" i="7"/>
  <c r="Q164" i="7" s="1"/>
  <c r="Q158" i="7"/>
  <c r="N159" i="7" l="1"/>
  <c r="J159" i="7"/>
  <c r="F159" i="7"/>
  <c r="B159" i="7"/>
  <c r="M159" i="7"/>
  <c r="I159" i="7"/>
  <c r="E159" i="7"/>
  <c r="P159" i="7"/>
  <c r="L159" i="7"/>
  <c r="H159" i="7"/>
  <c r="D159" i="7"/>
  <c r="O159" i="7"/>
  <c r="K159" i="7"/>
  <c r="G159" i="7"/>
  <c r="C159" i="7"/>
  <c r="F84" i="15"/>
  <c r="F76" i="15"/>
  <c r="E80" i="15"/>
  <c r="F80" i="15"/>
  <c r="G80" i="15"/>
  <c r="D80" i="15"/>
  <c r="C80" i="15"/>
  <c r="E84" i="15"/>
  <c r="G84" i="15"/>
  <c r="D84" i="15"/>
  <c r="C84" i="15"/>
  <c r="J76" i="15"/>
  <c r="I76" i="15"/>
  <c r="J98" i="15" l="1"/>
  <c r="H98" i="15"/>
  <c r="E94" i="15"/>
  <c r="F94" i="15"/>
  <c r="G94" i="15"/>
  <c r="D94" i="15"/>
  <c r="G98" i="15" l="1"/>
  <c r="F98" i="15"/>
  <c r="E98" i="15"/>
  <c r="D98" i="15"/>
  <c r="C98" i="15"/>
  <c r="K96" i="15"/>
  <c r="K98" i="15" s="1"/>
  <c r="C94" i="15"/>
  <c r="K92" i="15"/>
  <c r="K94" i="15" s="1"/>
  <c r="G90" i="15"/>
  <c r="F90" i="15"/>
  <c r="E90" i="15"/>
  <c r="D90" i="15"/>
  <c r="C90" i="15"/>
  <c r="K88" i="15"/>
  <c r="K90" i="15" s="1"/>
  <c r="K79" i="15"/>
  <c r="K80" i="15" s="1"/>
  <c r="G76" i="15"/>
  <c r="E76" i="15"/>
  <c r="D76" i="15"/>
  <c r="C76" i="15"/>
  <c r="B14" i="13"/>
  <c r="B9" i="13"/>
  <c r="B224" i="12"/>
  <c r="B218" i="12"/>
  <c r="B213" i="12"/>
  <c r="B354" i="11"/>
  <c r="C352" i="11" s="1"/>
  <c r="B349" i="11"/>
  <c r="C346" i="11" s="1"/>
  <c r="B343" i="11"/>
  <c r="C338" i="11" s="1"/>
  <c r="D334" i="11"/>
  <c r="E331" i="11" s="1"/>
  <c r="B334" i="11"/>
  <c r="C333" i="11" s="1"/>
  <c r="D325" i="11"/>
  <c r="E324" i="11" s="1"/>
  <c r="B325" i="11"/>
  <c r="C324" i="11" s="1"/>
  <c r="D317" i="11"/>
  <c r="E316" i="11" s="1"/>
  <c r="B317" i="11"/>
  <c r="B302" i="11"/>
  <c r="B297" i="11"/>
  <c r="B291" i="11"/>
  <c r="B282" i="11"/>
  <c r="D275" i="11"/>
  <c r="B275" i="11"/>
  <c r="D267" i="11"/>
  <c r="B267" i="11"/>
  <c r="P45" i="28"/>
  <c r="O45" i="28"/>
  <c r="N45" i="28"/>
  <c r="M45" i="28"/>
  <c r="L45" i="28"/>
  <c r="K45" i="28"/>
  <c r="J45" i="28"/>
  <c r="I45" i="28"/>
  <c r="H45" i="28"/>
  <c r="G45" i="28"/>
  <c r="F45" i="28"/>
  <c r="E45" i="28"/>
  <c r="D45" i="28"/>
  <c r="C45" i="28"/>
  <c r="B45" i="28"/>
  <c r="P106" i="27"/>
  <c r="O106" i="27"/>
  <c r="N106" i="27"/>
  <c r="M106" i="27"/>
  <c r="L106" i="27"/>
  <c r="K106" i="27"/>
  <c r="J106" i="27"/>
  <c r="I106" i="27"/>
  <c r="H106" i="27"/>
  <c r="G106" i="27"/>
  <c r="F106" i="27"/>
  <c r="E106" i="27"/>
  <c r="D106" i="27"/>
  <c r="C106" i="27"/>
  <c r="B106" i="27"/>
  <c r="Q105" i="27"/>
  <c r="Q104" i="27"/>
  <c r="Q103" i="27"/>
  <c r="Q102" i="27"/>
  <c r="Q101" i="27"/>
  <c r="P231" i="10"/>
  <c r="Q74" i="10" s="1"/>
  <c r="N231" i="10"/>
  <c r="O74" i="10" s="1"/>
  <c r="L231" i="10"/>
  <c r="M74" i="10" s="1"/>
  <c r="J231" i="10"/>
  <c r="K74" i="10" s="1"/>
  <c r="H231" i="10"/>
  <c r="I74" i="10" s="1"/>
  <c r="F231" i="10"/>
  <c r="G74" i="10" s="1"/>
  <c r="B231" i="10"/>
  <c r="R230" i="10"/>
  <c r="R229" i="10"/>
  <c r="R228" i="10"/>
  <c r="R227" i="10"/>
  <c r="P225" i="10"/>
  <c r="N225" i="10"/>
  <c r="L225" i="10"/>
  <c r="J225" i="10"/>
  <c r="H225" i="10"/>
  <c r="F225" i="10"/>
  <c r="D225" i="10"/>
  <c r="B225" i="10"/>
  <c r="R224" i="10"/>
  <c r="R223" i="10"/>
  <c r="R222" i="10"/>
  <c r="R221" i="10"/>
  <c r="R220" i="10"/>
  <c r="R219" i="10"/>
  <c r="P217" i="10"/>
  <c r="E217" i="10"/>
  <c r="R216" i="10"/>
  <c r="R215" i="10"/>
  <c r="R214" i="10"/>
  <c r="R213" i="10"/>
  <c r="R212" i="10"/>
  <c r="R211" i="10"/>
  <c r="P209" i="10"/>
  <c r="N209" i="10"/>
  <c r="L209" i="10"/>
  <c r="J209" i="10"/>
  <c r="H209" i="10"/>
  <c r="F209" i="10"/>
  <c r="D209" i="10"/>
  <c r="B209" i="10"/>
  <c r="R208" i="10"/>
  <c r="R207" i="10"/>
  <c r="R206" i="10"/>
  <c r="R205" i="10"/>
  <c r="R204" i="10"/>
  <c r="R203" i="10"/>
  <c r="R202" i="10"/>
  <c r="I166" i="25"/>
  <c r="H166" i="25"/>
  <c r="G166" i="25"/>
  <c r="F166" i="25"/>
  <c r="E166" i="25"/>
  <c r="D166" i="25"/>
  <c r="C166" i="25"/>
  <c r="B166" i="25"/>
  <c r="J165" i="25"/>
  <c r="J164" i="25"/>
  <c r="J163" i="25"/>
  <c r="J162" i="25"/>
  <c r="J161" i="25"/>
  <c r="J160" i="25"/>
  <c r="J159" i="25"/>
  <c r="J158" i="25"/>
  <c r="J157" i="25"/>
  <c r="J156" i="25"/>
  <c r="J155" i="25"/>
  <c r="J154" i="25"/>
  <c r="J153" i="25"/>
  <c r="J152" i="25"/>
  <c r="J151" i="25"/>
  <c r="J150" i="25"/>
  <c r="J149" i="25"/>
  <c r="J148" i="25"/>
  <c r="J147" i="25"/>
  <c r="I141" i="25"/>
  <c r="H141" i="25"/>
  <c r="G141" i="25"/>
  <c r="F141" i="25"/>
  <c r="E141" i="25"/>
  <c r="D141" i="25"/>
  <c r="C141" i="25"/>
  <c r="B141" i="25"/>
  <c r="J140" i="25"/>
  <c r="J139" i="25"/>
  <c r="J138" i="25"/>
  <c r="J137" i="25"/>
  <c r="J136" i="25"/>
  <c r="J135" i="25"/>
  <c r="J134" i="25"/>
  <c r="J133" i="25"/>
  <c r="J132" i="25"/>
  <c r="J131" i="25"/>
  <c r="J130" i="25"/>
  <c r="J129" i="25"/>
  <c r="J128" i="25"/>
  <c r="J127" i="25"/>
  <c r="J126" i="25"/>
  <c r="J125" i="25"/>
  <c r="J124" i="25"/>
  <c r="J123" i="25"/>
  <c r="J122" i="25"/>
  <c r="L69" i="8"/>
  <c r="L39" i="8"/>
  <c r="L32" i="8"/>
  <c r="L22" i="8"/>
  <c r="L13" i="8"/>
  <c r="Q148" i="7"/>
  <c r="Q147" i="7"/>
  <c r="Q143" i="7"/>
  <c r="Q142" i="7"/>
  <c r="Q138" i="7"/>
  <c r="Q137" i="7"/>
  <c r="Q133" i="7"/>
  <c r="Q129" i="7"/>
  <c r="R256" i="4"/>
  <c r="R255" i="4"/>
  <c r="R254" i="4"/>
  <c r="R253" i="4"/>
  <c r="R252" i="4"/>
  <c r="R251" i="4"/>
  <c r="R250" i="4"/>
  <c r="R249" i="4"/>
  <c r="R248" i="4"/>
  <c r="R247" i="4"/>
  <c r="R246" i="4"/>
  <c r="R245" i="4"/>
  <c r="R232" i="4"/>
  <c r="R231" i="4"/>
  <c r="R230" i="4"/>
  <c r="R229" i="4"/>
  <c r="R228" i="4"/>
  <c r="R227" i="4"/>
  <c r="R226" i="4"/>
  <c r="R225" i="4"/>
  <c r="R224" i="4"/>
  <c r="R223" i="4"/>
  <c r="R222" i="4"/>
  <c r="R221" i="4"/>
  <c r="P111" i="5"/>
  <c r="O111" i="5"/>
  <c r="N111" i="5"/>
  <c r="M111" i="5"/>
  <c r="L111" i="5"/>
  <c r="K111" i="5"/>
  <c r="J111" i="5"/>
  <c r="I111" i="5"/>
  <c r="H111" i="5"/>
  <c r="G111" i="5"/>
  <c r="F111" i="5"/>
  <c r="E111" i="5"/>
  <c r="D111" i="5"/>
  <c r="C111" i="5"/>
  <c r="B111" i="5"/>
  <c r="Q110" i="5"/>
  <c r="Q109" i="5"/>
  <c r="Q108" i="5"/>
  <c r="Q107" i="5"/>
  <c r="P104" i="5"/>
  <c r="O104" i="5"/>
  <c r="N104" i="5"/>
  <c r="M104" i="5"/>
  <c r="L104" i="5"/>
  <c r="K104" i="5"/>
  <c r="J104" i="5"/>
  <c r="I104" i="5"/>
  <c r="H104" i="5"/>
  <c r="G104" i="5"/>
  <c r="F104" i="5"/>
  <c r="E104" i="5"/>
  <c r="D104" i="5"/>
  <c r="C104" i="5"/>
  <c r="B104" i="5"/>
  <c r="Q103" i="5"/>
  <c r="Q102" i="5"/>
  <c r="Q101" i="5"/>
  <c r="Q100" i="5"/>
  <c r="P96" i="5"/>
  <c r="O96" i="5"/>
  <c r="N96" i="5"/>
  <c r="M96" i="5"/>
  <c r="L96" i="5"/>
  <c r="K96" i="5"/>
  <c r="J96" i="5"/>
  <c r="I96" i="5"/>
  <c r="H96" i="5"/>
  <c r="G96" i="5"/>
  <c r="F96" i="5"/>
  <c r="E96" i="5"/>
  <c r="D96" i="5"/>
  <c r="C96" i="5"/>
  <c r="B96" i="5"/>
  <c r="Q95" i="5"/>
  <c r="Q94" i="5"/>
  <c r="Q93" i="5"/>
  <c r="Q92" i="5"/>
  <c r="P89" i="5"/>
  <c r="O89" i="5"/>
  <c r="N89" i="5"/>
  <c r="M89" i="5"/>
  <c r="L89" i="5"/>
  <c r="K89" i="5"/>
  <c r="J89" i="5"/>
  <c r="I89" i="5"/>
  <c r="H89" i="5"/>
  <c r="G89" i="5"/>
  <c r="F89" i="5"/>
  <c r="E89" i="5"/>
  <c r="D89" i="5"/>
  <c r="C89" i="5"/>
  <c r="B89" i="5"/>
  <c r="Q88" i="5"/>
  <c r="Q87" i="5"/>
  <c r="Q86" i="5"/>
  <c r="Q85" i="5"/>
  <c r="P112" i="3"/>
  <c r="O112" i="3"/>
  <c r="N112" i="3"/>
  <c r="M112" i="3"/>
  <c r="L112" i="3"/>
  <c r="K112" i="3"/>
  <c r="J112" i="3"/>
  <c r="I112" i="3"/>
  <c r="H112" i="3"/>
  <c r="G112" i="3"/>
  <c r="F112" i="3"/>
  <c r="E112" i="3"/>
  <c r="D112" i="3"/>
  <c r="C112" i="3"/>
  <c r="B112" i="3"/>
  <c r="Q111" i="3"/>
  <c r="Q110" i="3"/>
  <c r="Q109" i="3"/>
  <c r="Q108" i="3"/>
  <c r="P105" i="3"/>
  <c r="O105" i="3"/>
  <c r="N105" i="3"/>
  <c r="M105" i="3"/>
  <c r="L105" i="3"/>
  <c r="K105" i="3"/>
  <c r="J105" i="3"/>
  <c r="I105" i="3"/>
  <c r="H105" i="3"/>
  <c r="G105" i="3"/>
  <c r="F105" i="3"/>
  <c r="E105" i="3"/>
  <c r="D105" i="3"/>
  <c r="C105" i="3"/>
  <c r="B105" i="3"/>
  <c r="Q104" i="3"/>
  <c r="Q103" i="3"/>
  <c r="Q102" i="3"/>
  <c r="Q101" i="3"/>
  <c r="P96" i="3"/>
  <c r="O96" i="3"/>
  <c r="N96" i="3"/>
  <c r="M96" i="3"/>
  <c r="L96" i="3"/>
  <c r="K96" i="3"/>
  <c r="J96" i="3"/>
  <c r="I96" i="3"/>
  <c r="H96" i="3"/>
  <c r="G96" i="3"/>
  <c r="F96" i="3"/>
  <c r="E96" i="3"/>
  <c r="D96" i="3"/>
  <c r="C96" i="3"/>
  <c r="B96" i="3"/>
  <c r="Q95" i="3"/>
  <c r="Q94" i="3"/>
  <c r="Q92" i="3"/>
  <c r="P89" i="3"/>
  <c r="O89" i="3"/>
  <c r="N89" i="3"/>
  <c r="M89" i="3"/>
  <c r="L89" i="3"/>
  <c r="K89" i="3"/>
  <c r="J89" i="3"/>
  <c r="I89" i="3"/>
  <c r="H89" i="3"/>
  <c r="G89" i="3"/>
  <c r="F89" i="3"/>
  <c r="E89" i="3"/>
  <c r="D89" i="3"/>
  <c r="C89" i="3"/>
  <c r="B89" i="3"/>
  <c r="Q88" i="3"/>
  <c r="Q87" i="3"/>
  <c r="Q86" i="3"/>
  <c r="Q85" i="3"/>
  <c r="Q18" i="2"/>
  <c r="O18" i="2"/>
  <c r="M18" i="2"/>
  <c r="K18" i="2"/>
  <c r="I18" i="2"/>
  <c r="G18" i="2"/>
  <c r="E18" i="2"/>
  <c r="C18" i="2"/>
  <c r="Q12" i="2"/>
  <c r="R10" i="2" l="1"/>
  <c r="R11" i="2"/>
  <c r="R8" i="2"/>
  <c r="R9" i="2"/>
  <c r="S227" i="4"/>
  <c r="H18" i="2"/>
  <c r="P18" i="2"/>
  <c r="J18" i="2"/>
  <c r="P130" i="7"/>
  <c r="L130" i="7"/>
  <c r="G130" i="7"/>
  <c r="C130" i="7"/>
  <c r="O130" i="7"/>
  <c r="K130" i="7"/>
  <c r="F130" i="7"/>
  <c r="B130" i="7"/>
  <c r="N130" i="7"/>
  <c r="J130" i="7"/>
  <c r="D130" i="7"/>
  <c r="M130" i="7"/>
  <c r="H130" i="7"/>
  <c r="E130" i="7"/>
  <c r="D18" i="2"/>
  <c r="L18" i="2"/>
  <c r="M134" i="7"/>
  <c r="I134" i="7"/>
  <c r="E134" i="7"/>
  <c r="P134" i="7"/>
  <c r="L134" i="7"/>
  <c r="H134" i="7"/>
  <c r="D134" i="7"/>
  <c r="O134" i="7"/>
  <c r="K134" i="7"/>
  <c r="G134" i="7"/>
  <c r="C134" i="7"/>
  <c r="B134" i="7"/>
  <c r="N134" i="7"/>
  <c r="J134" i="7"/>
  <c r="F134" i="7"/>
  <c r="F18" i="2"/>
  <c r="N18" i="2"/>
  <c r="S245" i="4"/>
  <c r="S230" i="4"/>
  <c r="S221" i="4"/>
  <c r="S225" i="4"/>
  <c r="S229" i="4"/>
  <c r="R14" i="2"/>
  <c r="R17" i="2"/>
  <c r="R16" i="2"/>
  <c r="C8" i="13"/>
  <c r="C7" i="13"/>
  <c r="C12" i="13"/>
  <c r="C11" i="13"/>
  <c r="C14" i="13" s="1"/>
  <c r="C13" i="13"/>
  <c r="C6" i="13"/>
  <c r="C221" i="12"/>
  <c r="C220" i="12"/>
  <c r="C224" i="12"/>
  <c r="C223" i="12"/>
  <c r="C215" i="12"/>
  <c r="C217" i="12"/>
  <c r="C216" i="12"/>
  <c r="C209" i="12"/>
  <c r="C212" i="12"/>
  <c r="C211" i="12"/>
  <c r="C210" i="12"/>
  <c r="G204" i="10"/>
  <c r="G208" i="10"/>
  <c r="G207" i="10"/>
  <c r="G206" i="10"/>
  <c r="G202" i="10"/>
  <c r="G205" i="10"/>
  <c r="G201" i="10"/>
  <c r="O204" i="10"/>
  <c r="O203" i="10"/>
  <c r="O208" i="10"/>
  <c r="O205" i="10"/>
  <c r="O201" i="10"/>
  <c r="O206" i="10"/>
  <c r="O202" i="10"/>
  <c r="C221" i="10"/>
  <c r="C224" i="10"/>
  <c r="C220" i="10"/>
  <c r="C223" i="10"/>
  <c r="C219" i="10"/>
  <c r="C222" i="10"/>
  <c r="K224" i="10"/>
  <c r="K223" i="10"/>
  <c r="K219" i="10"/>
  <c r="K221" i="10"/>
  <c r="K220" i="10"/>
  <c r="C231" i="10"/>
  <c r="C227" i="10"/>
  <c r="C230" i="10"/>
  <c r="C229" i="10"/>
  <c r="C228" i="10"/>
  <c r="M227" i="10"/>
  <c r="M230" i="10"/>
  <c r="M229" i="10"/>
  <c r="M231" i="10"/>
  <c r="I208" i="10"/>
  <c r="I207" i="10"/>
  <c r="I204" i="10"/>
  <c r="I205" i="10"/>
  <c r="I203" i="10"/>
  <c r="I201" i="10"/>
  <c r="I202" i="10"/>
  <c r="I206" i="10"/>
  <c r="Q208" i="10"/>
  <c r="Q207" i="10"/>
  <c r="Q206" i="10"/>
  <c r="Q203" i="10"/>
  <c r="Q202" i="10"/>
  <c r="Q204" i="10"/>
  <c r="Q205" i="10"/>
  <c r="Q201" i="10"/>
  <c r="Q214" i="10"/>
  <c r="Q211" i="10"/>
  <c r="Q216" i="10"/>
  <c r="Q215" i="10"/>
  <c r="Q212" i="10"/>
  <c r="Q213" i="10"/>
  <c r="E222" i="10"/>
  <c r="E221" i="10"/>
  <c r="E220" i="10"/>
  <c r="E224" i="10"/>
  <c r="E223" i="10"/>
  <c r="M221" i="10"/>
  <c r="M220" i="10"/>
  <c r="M224" i="10"/>
  <c r="M223" i="10"/>
  <c r="M222" i="10"/>
  <c r="G228" i="10"/>
  <c r="G230" i="10"/>
  <c r="G229" i="10"/>
  <c r="G231" i="10"/>
  <c r="G227" i="10"/>
  <c r="O230" i="10"/>
  <c r="O229" i="10"/>
  <c r="O228" i="10"/>
  <c r="O227" i="10"/>
  <c r="O231" i="10"/>
  <c r="C206" i="10"/>
  <c r="C202" i="10"/>
  <c r="C205" i="10"/>
  <c r="C201" i="10"/>
  <c r="C203" i="10"/>
  <c r="C208" i="10"/>
  <c r="C207" i="10"/>
  <c r="C204" i="10"/>
  <c r="K206" i="10"/>
  <c r="K202" i="10"/>
  <c r="K204" i="10"/>
  <c r="K208" i="10"/>
  <c r="K207" i="10"/>
  <c r="K205" i="10"/>
  <c r="K203" i="10"/>
  <c r="K201" i="10"/>
  <c r="G222" i="10"/>
  <c r="G221" i="10"/>
  <c r="G220" i="10"/>
  <c r="G219" i="10"/>
  <c r="G224" i="10"/>
  <c r="G223" i="10"/>
  <c r="O221" i="10"/>
  <c r="O220" i="10"/>
  <c r="O219" i="10"/>
  <c r="O224" i="10"/>
  <c r="O223" i="10"/>
  <c r="O222" i="10"/>
  <c r="I230" i="10"/>
  <c r="I229" i="10"/>
  <c r="I231" i="10"/>
  <c r="I227" i="10"/>
  <c r="I228" i="10"/>
  <c r="Q230" i="10"/>
  <c r="Q229" i="10"/>
  <c r="Q228" i="10"/>
  <c r="Q231" i="10"/>
  <c r="Q227" i="10"/>
  <c r="E205" i="10"/>
  <c r="E201" i="10"/>
  <c r="E206" i="10"/>
  <c r="E202" i="10"/>
  <c r="E208" i="10"/>
  <c r="E207" i="10"/>
  <c r="E204" i="10"/>
  <c r="M205" i="10"/>
  <c r="M201" i="10"/>
  <c r="M208" i="10"/>
  <c r="M207" i="10"/>
  <c r="M206" i="10"/>
  <c r="M202" i="10"/>
  <c r="M204" i="10"/>
  <c r="I222" i="10"/>
  <c r="I221" i="10"/>
  <c r="I220" i="10"/>
  <c r="I224" i="10"/>
  <c r="I223" i="10"/>
  <c r="Q221" i="10"/>
  <c r="Q220" i="10"/>
  <c r="Q219" i="10"/>
  <c r="Q224" i="10"/>
  <c r="Q223" i="10"/>
  <c r="Q222" i="10"/>
  <c r="K231" i="10"/>
  <c r="K227" i="10"/>
  <c r="K228" i="10"/>
  <c r="K230" i="10"/>
  <c r="K229" i="10"/>
  <c r="S249" i="4"/>
  <c r="S253" i="4"/>
  <c r="S254" i="4"/>
  <c r="S222" i="4"/>
  <c r="S250" i="4"/>
  <c r="S223" i="4"/>
  <c r="S231" i="4"/>
  <c r="S247" i="4"/>
  <c r="S251" i="4"/>
  <c r="S255" i="4"/>
  <c r="S226" i="4"/>
  <c r="S246" i="4"/>
  <c r="S224" i="4"/>
  <c r="S228" i="4"/>
  <c r="S232" i="4"/>
  <c r="S248" i="4"/>
  <c r="S252" i="4"/>
  <c r="S256" i="4"/>
  <c r="M36" i="8"/>
  <c r="M37" i="8"/>
  <c r="M35" i="8"/>
  <c r="M19" i="8"/>
  <c r="M21" i="8"/>
  <c r="M17" i="8"/>
  <c r="M20" i="8"/>
  <c r="M18" i="8"/>
  <c r="M16" i="8"/>
  <c r="M12" i="8"/>
  <c r="M6" i="8"/>
  <c r="M8" i="8"/>
  <c r="M11" i="8"/>
  <c r="M9" i="8"/>
  <c r="M7" i="8"/>
  <c r="M5" i="8"/>
  <c r="M10" i="8"/>
  <c r="M67" i="8"/>
  <c r="M63" i="8"/>
  <c r="M65" i="8"/>
  <c r="M68" i="8"/>
  <c r="M66" i="8"/>
  <c r="M64" i="8"/>
  <c r="M62" i="8"/>
  <c r="M61" i="8"/>
  <c r="M30" i="8"/>
  <c r="M29" i="8"/>
  <c r="M27" i="8"/>
  <c r="M26" i="8"/>
  <c r="C271" i="11"/>
  <c r="C269" i="11"/>
  <c r="C275" i="11"/>
  <c r="C273" i="11"/>
  <c r="C274" i="11"/>
  <c r="C272" i="11"/>
  <c r="C270" i="11"/>
  <c r="C296" i="11"/>
  <c r="C295" i="11"/>
  <c r="C294" i="11"/>
  <c r="C297" i="11"/>
  <c r="E273" i="11"/>
  <c r="E274" i="11"/>
  <c r="E271" i="11"/>
  <c r="E269" i="11"/>
  <c r="E270" i="11"/>
  <c r="C302" i="11"/>
  <c r="C301" i="11"/>
  <c r="C299" i="11"/>
  <c r="C261" i="11"/>
  <c r="C259" i="11"/>
  <c r="C267" i="11"/>
  <c r="C262" i="11"/>
  <c r="C266" i="11"/>
  <c r="C264" i="11"/>
  <c r="C265" i="11"/>
  <c r="C263" i="11"/>
  <c r="C260" i="11"/>
  <c r="C281" i="11"/>
  <c r="C279" i="11"/>
  <c r="C280" i="11"/>
  <c r="E265" i="11"/>
  <c r="E263" i="11"/>
  <c r="E260" i="11"/>
  <c r="E266" i="11"/>
  <c r="E261" i="11"/>
  <c r="E259" i="11"/>
  <c r="E264" i="11"/>
  <c r="C290" i="11"/>
  <c r="C286" i="11"/>
  <c r="C285" i="11"/>
  <c r="C288" i="11"/>
  <c r="C291" i="11"/>
  <c r="C287" i="11"/>
  <c r="C289" i="11"/>
  <c r="C284" i="11"/>
  <c r="K217" i="10"/>
  <c r="C319" i="11"/>
  <c r="C321" i="11"/>
  <c r="C331" i="11"/>
  <c r="R225" i="10"/>
  <c r="E309" i="11"/>
  <c r="Q106" i="27"/>
  <c r="R103" i="27" s="1"/>
  <c r="E320" i="11"/>
  <c r="O217" i="10"/>
  <c r="E312" i="11"/>
  <c r="E321" i="11"/>
  <c r="E314" i="11"/>
  <c r="E319" i="11"/>
  <c r="C323" i="11"/>
  <c r="C332" i="11"/>
  <c r="I217" i="10"/>
  <c r="C348" i="11"/>
  <c r="C347" i="11"/>
  <c r="J141" i="25"/>
  <c r="K124" i="25" s="1"/>
  <c r="J166" i="25"/>
  <c r="K153" i="25" s="1"/>
  <c r="C316" i="11"/>
  <c r="C309" i="11"/>
  <c r="C340" i="11"/>
  <c r="C339" i="11"/>
  <c r="G217" i="10"/>
  <c r="R217" i="10"/>
  <c r="R231" i="10"/>
  <c r="Q139" i="7"/>
  <c r="Q149" i="7"/>
  <c r="E313" i="11"/>
  <c r="R209" i="10"/>
  <c r="M217" i="10"/>
  <c r="Q144" i="7"/>
  <c r="R259" i="4"/>
  <c r="C5" i="13"/>
  <c r="C9" i="13" s="1"/>
  <c r="Q104" i="5"/>
  <c r="H105" i="5" s="1"/>
  <c r="R257" i="4"/>
  <c r="R258" i="4"/>
  <c r="R233" i="4"/>
  <c r="C217" i="10"/>
  <c r="E322" i="11"/>
  <c r="E332" i="11"/>
  <c r="C337" i="11"/>
  <c r="C341" i="11"/>
  <c r="C353" i="11"/>
  <c r="C314" i="11"/>
  <c r="C351" i="11"/>
  <c r="C312" i="11"/>
  <c r="C310" i="11"/>
  <c r="C313" i="11"/>
  <c r="C320" i="11"/>
  <c r="C322" i="11"/>
  <c r="R234" i="4"/>
  <c r="R278" i="4"/>
  <c r="R276" i="4"/>
  <c r="R277" i="4"/>
  <c r="Q155" i="7"/>
  <c r="R235" i="4"/>
  <c r="Q96" i="5"/>
  <c r="H97" i="5" s="1"/>
  <c r="Q89" i="5"/>
  <c r="E90" i="5" s="1"/>
  <c r="Q112" i="3"/>
  <c r="K113" i="3" s="1"/>
  <c r="Q111" i="5"/>
  <c r="R108" i="5" s="1"/>
  <c r="Q96" i="3"/>
  <c r="B97" i="3" s="1"/>
  <c r="Q105" i="3"/>
  <c r="J106" i="3" s="1"/>
  <c r="Q89" i="3"/>
  <c r="D90" i="3" s="1"/>
  <c r="Q159" i="7"/>
  <c r="R18" i="2" l="1"/>
  <c r="R12" i="2"/>
  <c r="O90" i="3"/>
  <c r="C142" i="25"/>
  <c r="J97" i="3"/>
  <c r="R236" i="4"/>
  <c r="K7" i="1"/>
  <c r="K5" i="1"/>
  <c r="K6" i="1" s="1"/>
  <c r="S233" i="4"/>
  <c r="D142" i="25"/>
  <c r="K126" i="25"/>
  <c r="H97" i="3"/>
  <c r="F142" i="25"/>
  <c r="O97" i="3"/>
  <c r="I225" i="10"/>
  <c r="K123" i="25"/>
  <c r="F90" i="3"/>
  <c r="K129" i="25"/>
  <c r="N97" i="5"/>
  <c r="L97" i="5"/>
  <c r="R237" i="4"/>
  <c r="H106" i="3"/>
  <c r="K105" i="5"/>
  <c r="F105" i="5"/>
  <c r="P105" i="5"/>
  <c r="G97" i="5"/>
  <c r="H142" i="25"/>
  <c r="K127" i="25"/>
  <c r="E97" i="3"/>
  <c r="G142" i="25"/>
  <c r="K130" i="25"/>
  <c r="L97" i="3"/>
  <c r="J90" i="3"/>
  <c r="K133" i="25"/>
  <c r="C97" i="3"/>
  <c r="K136" i="25"/>
  <c r="N97" i="3"/>
  <c r="P90" i="3"/>
  <c r="G106" i="3"/>
  <c r="G105" i="5"/>
  <c r="M105" i="5"/>
  <c r="D105" i="5"/>
  <c r="M90" i="3"/>
  <c r="K132" i="25"/>
  <c r="L90" i="3"/>
  <c r="F106" i="3"/>
  <c r="N105" i="5"/>
  <c r="I105" i="5"/>
  <c r="F97" i="5"/>
  <c r="K135" i="25"/>
  <c r="M97" i="3"/>
  <c r="K90" i="3"/>
  <c r="K138" i="25"/>
  <c r="K122" i="25"/>
  <c r="P97" i="5"/>
  <c r="D97" i="3"/>
  <c r="B90" i="3"/>
  <c r="B142" i="25"/>
  <c r="K125" i="25"/>
  <c r="K97" i="3"/>
  <c r="I90" i="3"/>
  <c r="I142" i="25"/>
  <c r="K128" i="25"/>
  <c r="F97" i="3"/>
  <c r="H90" i="3"/>
  <c r="O105" i="5"/>
  <c r="J105" i="5"/>
  <c r="E105" i="5"/>
  <c r="K131" i="25"/>
  <c r="I97" i="3"/>
  <c r="C90" i="3"/>
  <c r="K134" i="25"/>
  <c r="P97" i="3"/>
  <c r="N90" i="3"/>
  <c r="K137" i="25"/>
  <c r="G97" i="3"/>
  <c r="E90" i="3"/>
  <c r="E142" i="25"/>
  <c r="D97" i="5"/>
  <c r="O97" i="5"/>
  <c r="M97" i="5"/>
  <c r="I97" i="5"/>
  <c r="C97" i="5"/>
  <c r="B97" i="5"/>
  <c r="K97" i="5"/>
  <c r="E97" i="5"/>
  <c r="J97" i="5"/>
  <c r="H90" i="5"/>
  <c r="G90" i="5"/>
  <c r="F90" i="5"/>
  <c r="B90" i="5"/>
  <c r="D90" i="5"/>
  <c r="C90" i="5"/>
  <c r="M90" i="5"/>
  <c r="P90" i="5"/>
  <c r="O90" i="5"/>
  <c r="N90" i="5"/>
  <c r="I90" i="5"/>
  <c r="L90" i="5"/>
  <c r="K90" i="5"/>
  <c r="J90" i="5"/>
  <c r="R102" i="27"/>
  <c r="R101" i="27"/>
  <c r="O107" i="27"/>
  <c r="N107" i="27"/>
  <c r="M107" i="27"/>
  <c r="L107" i="27"/>
  <c r="K107" i="27"/>
  <c r="J107" i="27"/>
  <c r="E107" i="27"/>
  <c r="H107" i="27"/>
  <c r="G107" i="27"/>
  <c r="B107" i="27"/>
  <c r="R105" i="27"/>
  <c r="D107" i="27"/>
  <c r="C213" i="12"/>
  <c r="K149" i="25"/>
  <c r="D167" i="25"/>
  <c r="K159" i="25"/>
  <c r="K165" i="25"/>
  <c r="K152" i="25"/>
  <c r="K151" i="25"/>
  <c r="F167" i="25"/>
  <c r="B167" i="25"/>
  <c r="K150" i="25"/>
  <c r="C167" i="25"/>
  <c r="K154" i="25"/>
  <c r="K160" i="25"/>
  <c r="K161" i="25"/>
  <c r="G167" i="25"/>
  <c r="K155" i="25"/>
  <c r="K162" i="25"/>
  <c r="K157" i="25"/>
  <c r="K164" i="25"/>
  <c r="K148" i="25"/>
  <c r="I167" i="25"/>
  <c r="K163" i="25"/>
  <c r="K147" i="25"/>
  <c r="E167" i="25"/>
  <c r="H167" i="25"/>
  <c r="K156" i="25"/>
  <c r="K158" i="25"/>
  <c r="S235" i="4"/>
  <c r="R238" i="4"/>
  <c r="R219" i="4"/>
  <c r="R279" i="4"/>
  <c r="S276" i="4"/>
  <c r="S234" i="4"/>
  <c r="R260" i="4"/>
  <c r="S257" i="4"/>
  <c r="S215" i="4"/>
  <c r="R218" i="4"/>
  <c r="S277" i="4"/>
  <c r="R280" i="4"/>
  <c r="S258" i="4"/>
  <c r="R261" i="4"/>
  <c r="S278" i="4"/>
  <c r="R281" i="4"/>
  <c r="R217" i="4"/>
  <c r="S214" i="4"/>
  <c r="S259" i="4"/>
  <c r="R262" i="4"/>
  <c r="P112" i="5"/>
  <c r="O112" i="5"/>
  <c r="N112" i="5"/>
  <c r="I112" i="5"/>
  <c r="L112" i="5"/>
  <c r="K112" i="5"/>
  <c r="J112" i="5"/>
  <c r="E112" i="5"/>
  <c r="H112" i="5"/>
  <c r="G112" i="5"/>
  <c r="F112" i="5"/>
  <c r="D112" i="5"/>
  <c r="C105" i="5"/>
  <c r="C112" i="5"/>
  <c r="B105" i="5"/>
  <c r="B112" i="5"/>
  <c r="M112" i="5"/>
  <c r="B113" i="3"/>
  <c r="M113" i="3"/>
  <c r="H113" i="3"/>
  <c r="G113" i="3"/>
  <c r="N113" i="3"/>
  <c r="M106" i="3"/>
  <c r="E113" i="3"/>
  <c r="D106" i="3"/>
  <c r="D113" i="3"/>
  <c r="C106" i="3"/>
  <c r="C113" i="3"/>
  <c r="B106" i="3"/>
  <c r="J113" i="3"/>
  <c r="I106" i="3"/>
  <c r="P106" i="3"/>
  <c r="P113" i="3"/>
  <c r="O106" i="3"/>
  <c r="O113" i="3"/>
  <c r="N106" i="3"/>
  <c r="F113" i="3"/>
  <c r="E106" i="3"/>
  <c r="L106" i="3"/>
  <c r="L113" i="3"/>
  <c r="K106" i="3"/>
  <c r="R43" i="28"/>
  <c r="R44" i="28"/>
  <c r="R41" i="28"/>
  <c r="R42" i="28"/>
  <c r="B46" i="28"/>
  <c r="P46" i="28"/>
  <c r="O46" i="28"/>
  <c r="N46" i="28"/>
  <c r="M46" i="28"/>
  <c r="L46" i="28"/>
  <c r="K46" i="28"/>
  <c r="J46" i="28"/>
  <c r="H46" i="28"/>
  <c r="G46" i="28"/>
  <c r="F46" i="28"/>
  <c r="E46" i="28"/>
  <c r="D46" i="28"/>
  <c r="C46" i="28"/>
  <c r="Q107" i="27"/>
  <c r="R106" i="27"/>
  <c r="F107" i="27"/>
  <c r="I107" i="27"/>
  <c r="P107" i="27"/>
  <c r="R104" i="27"/>
  <c r="C107" i="27"/>
  <c r="O209" i="10"/>
  <c r="K209" i="10"/>
  <c r="C209" i="10"/>
  <c r="M225" i="10"/>
  <c r="G225" i="10"/>
  <c r="G209" i="10"/>
  <c r="K116" i="25"/>
  <c r="C334" i="11"/>
  <c r="C349" i="11"/>
  <c r="R109" i="5"/>
  <c r="R107" i="5"/>
  <c r="R103" i="3"/>
  <c r="R86" i="5"/>
  <c r="C354" i="11"/>
  <c r="E225" i="10"/>
  <c r="O225" i="10"/>
  <c r="M209" i="10"/>
  <c r="C325" i="11"/>
  <c r="R95" i="3"/>
  <c r="Q217" i="10"/>
  <c r="E209" i="10"/>
  <c r="I209" i="10"/>
  <c r="E275" i="11"/>
  <c r="E317" i="11"/>
  <c r="R93" i="5"/>
  <c r="E325" i="11"/>
  <c r="Q225" i="10"/>
  <c r="R101" i="5"/>
  <c r="C282" i="11"/>
  <c r="C343" i="11"/>
  <c r="C317" i="11"/>
  <c r="E334" i="11"/>
  <c r="K225" i="10"/>
  <c r="Q209" i="10"/>
  <c r="M32" i="8"/>
  <c r="R85" i="5"/>
  <c r="C207" i="12"/>
  <c r="M69" i="8"/>
  <c r="M39" i="8"/>
  <c r="C225" i="10"/>
  <c r="C218" i="12"/>
  <c r="E267" i="11"/>
  <c r="Q130" i="7"/>
  <c r="M22" i="8"/>
  <c r="R100" i="5"/>
  <c r="R102" i="5"/>
  <c r="R103" i="5"/>
  <c r="M13" i="8"/>
  <c r="M57" i="8"/>
  <c r="Q134" i="7"/>
  <c r="R110" i="3"/>
  <c r="R108" i="3"/>
  <c r="R94" i="5"/>
  <c r="R110" i="5"/>
  <c r="R95" i="5"/>
  <c r="R92" i="5"/>
  <c r="R88" i="5"/>
  <c r="R87" i="5"/>
  <c r="R101" i="3"/>
  <c r="R102" i="3"/>
  <c r="R94" i="3"/>
  <c r="R104" i="3"/>
  <c r="R109" i="3"/>
  <c r="R111" i="3"/>
  <c r="R88" i="3"/>
  <c r="R86" i="3"/>
  <c r="R85" i="3"/>
  <c r="R87" i="3"/>
  <c r="R45" i="28" l="1"/>
  <c r="Q46" i="28"/>
  <c r="J117" i="25"/>
  <c r="J142" i="25"/>
  <c r="Q97" i="5"/>
  <c r="K166" i="25"/>
  <c r="K141" i="25"/>
  <c r="J167" i="25"/>
  <c r="R104" i="5"/>
  <c r="R111" i="5"/>
  <c r="Q105" i="5"/>
  <c r="R96" i="5"/>
  <c r="R112" i="3"/>
  <c r="Q113" i="3"/>
  <c r="R89" i="5"/>
  <c r="Q90" i="5"/>
  <c r="Q112" i="5"/>
  <c r="Q106" i="3"/>
  <c r="R96" i="3"/>
  <c r="R105" i="3"/>
  <c r="Q97" i="3"/>
  <c r="R89" i="3"/>
  <c r="Q90" i="3"/>
  <c r="M18" i="1"/>
  <c r="H81" i="8"/>
</calcChain>
</file>

<file path=xl/sharedStrings.xml><?xml version="1.0" encoding="utf-8"?>
<sst xmlns="http://schemas.openxmlformats.org/spreadsheetml/2006/main" count="4341" uniqueCount="889">
  <si>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</si>
  <si>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</si>
  <si>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</si>
  <si>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</si>
  <si>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</si>
  <si>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</si>
  <si>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</si>
  <si>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</si>
  <si>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</si>
  <si>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and Percentage of Children Receiving Visitation In the Last Month of Reporting Period</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</si>
  <si>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</si>
  <si>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</si>
  <si>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</si>
  <si>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</si>
  <si>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</si>
  <si>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</si>
  <si>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</si>
  <si>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Neglect</t>
  </si>
  <si>
    <t>Physical Abuse</t>
  </si>
  <si>
    <t>Sexual Abuse</t>
  </si>
  <si>
    <t>Emotional Abuse</t>
  </si>
  <si>
    <t>Total</t>
  </si>
  <si>
    <t>October 2015 – March 2016</t>
  </si>
  <si>
    <t>April 2016 – September 2016</t>
  </si>
  <si>
    <t>October 2016 – March 2017</t>
  </si>
  <si>
    <t>April 2017 – September 2017</t>
  </si>
  <si>
    <t>Total Reports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</si>
  <si>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</si>
  <si>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</si>
  <si>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</si>
  <si>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</si>
  <si>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</si>
  <si>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</si>
  <si>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</si>
  <si>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</si>
  <si>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</si>
  <si>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</si>
  <si>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</si>
  <si>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</si>
  <si>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</si>
  <si>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</si>
  <si>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</si>
  <si>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</si>
  <si>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</si>
  <si>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</si>
  <si>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</si>
  <si>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</si>
  <si>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</si>
  <si>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</si>
  <si>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</si>
  <si>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</si>
  <si>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</si>
  <si>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</si>
  <si>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</si>
  <si>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</si>
  <si>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</si>
  <si>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</si>
  <si>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</si>
  <si>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</si>
  <si>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</si>
  <si>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</si>
  <si>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</si>
  <si>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</si>
  <si>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</si>
  <si>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</si>
  <si>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</si>
  <si>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</si>
  <si>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</si>
  <si>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</si>
  <si>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</si>
  <si>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</si>
  <si>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</si>
  <si>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</si>
  <si>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</si>
  <si>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</si>
  <si>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</si>
  <si>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</si>
  <si>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</si>
  <si>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</si>
  <si>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</si>
  <si>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</si>
  <si>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</si>
  <si>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</si>
  <si>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</si>
  <si>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</si>
  <si>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</si>
  <si>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</si>
  <si>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</si>
  <si>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</si>
  <si>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</si>
  <si>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</si>
  <si>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</si>
  <si>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</si>
  <si>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</si>
  <si>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</si>
  <si>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</si>
  <si>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</si>
  <si>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</si>
  <si>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</si>
  <si>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</si>
  <si>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</si>
  <si>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</si>
  <si>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</si>
  <si>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</si>
  <si>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</si>
  <si>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</si>
  <si>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</si>
  <si>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</si>
  <si>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</si>
  <si>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</si>
  <si>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</si>
  <si>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</si>
  <si>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</si>
  <si>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</si>
  <si>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</si>
  <si>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</si>
  <si>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</si>
  <si>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</si>
  <si>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Infants Delivered to Safe Haven</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</si>
  <si>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</si>
  <si>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</si>
  <si>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</si>
  <si>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</si>
  <si>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</si>
  <si>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</si>
  <si>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</si>
  <si>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</si>
  <si>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</si>
  <si>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</si>
  <si>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</si>
  <si>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</si>
  <si>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</si>
  <si>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</si>
  <si>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</si>
  <si>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</si>
  <si>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</si>
  <si>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</si>
  <si>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</si>
  <si>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</si>
  <si>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</si>
  <si>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</si>
  <si>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</si>
  <si>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</si>
  <si>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</si>
  <si>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</si>
  <si>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</si>
  <si>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</si>
  <si>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</si>
  <si>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</si>
  <si>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</si>
  <si>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</si>
  <si>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</si>
  <si>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</si>
  <si>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</si>
  <si>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</si>
  <si>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</si>
  <si>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</si>
  <si>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</si>
  <si>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</si>
  <si>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</si>
  <si>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</si>
  <si>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</si>
  <si>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</si>
  <si>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</si>
  <si>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</si>
  <si>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</si>
  <si>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</si>
  <si>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</si>
  <si>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</si>
  <si>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</si>
  <si>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</si>
  <si>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</si>
  <si>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</si>
  <si>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</si>
  <si>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</si>
  <si>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</si>
  <si>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</si>
  <si>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</si>
  <si>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</si>
  <si>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</si>
  <si>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</si>
  <si>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</si>
  <si>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</si>
  <si>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</si>
  <si>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</si>
  <si>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</si>
  <si>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</si>
  <si>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</si>
  <si>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</si>
  <si>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</si>
  <si>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</si>
  <si>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</si>
  <si>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</si>
  <si>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</si>
  <si>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</si>
  <si>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</si>
  <si>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</si>
  <si>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</si>
  <si>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</si>
  <si>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</si>
  <si>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</si>
  <si>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</si>
  <si>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</si>
  <si>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</si>
  <si>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</si>
  <si>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</si>
  <si>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</si>
  <si>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</si>
  <si>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</si>
  <si>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</si>
  <si>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</si>
  <si>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</si>
  <si>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</si>
  <si>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</si>
  <si>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</si>
  <si>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</si>
  <si>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</si>
  <si>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</si>
  <si>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</si>
  <si>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</si>
  <si>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</si>
  <si>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</si>
  <si>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</si>
  <si>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</si>
  <si>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</si>
  <si>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</si>
  <si>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</si>
  <si>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</si>
  <si>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</si>
  <si>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</si>
  <si>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</si>
  <si>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</si>
  <si>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</si>
  <si>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</si>
  <si>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</si>
  <si>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Number and Percentage of Children not  Receiving Visitation</t>
  </si>
  <si>
    <t>Oct 2014 - Mar 2015</t>
  </si>
  <si>
    <t>Apr 2016 - Sep 2016</t>
  </si>
  <si>
    <t>Oct 2016 - Mar 2017</t>
  </si>
  <si>
    <t>SEMI-ANNUAL COMPARISONS</t>
  </si>
  <si>
    <t>Reports -No Jurisdiction (military/tribal)</t>
  </si>
  <si>
    <t>Oct 2015 - Mar 2016</t>
  </si>
  <si>
    <t>Apr 2017 - Sep 2017</t>
  </si>
  <si>
    <t>Jul 2018 - Dec 2018</t>
  </si>
  <si>
    <t>Jan 2018 - Jun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</si>
  <si>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</si>
  <si>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</si>
  <si>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</si>
  <si>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</si>
  <si>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</si>
  <si>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</si>
  <si>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</si>
  <si>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</si>
  <si>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</si>
  <si>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</si>
  <si>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Total OOH Population</t>
  </si>
  <si>
    <t>Children Not Receiving Visits</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</si>
  <si>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</si>
  <si>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</si>
  <si>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</si>
  <si>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</si>
  <si>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FY 2018</t>
  </si>
  <si>
    <t>FY 2019</t>
  </si>
  <si>
    <t>FY 2020</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</si>
  <si>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</si>
  <si>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</si>
  <si>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</si>
  <si>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</si>
  <si>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10/1/2017 through 3/31/2018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</si>
  <si>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</si>
  <si>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</si>
  <si>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</si>
  <si>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</si>
  <si>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</si>
  <si>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</si>
  <si>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</si>
  <si>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</si>
  <si>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</si>
  <si>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</si>
  <si>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</si>
  <si>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</si>
  <si>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</si>
  <si>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</si>
  <si>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</si>
  <si>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</si>
  <si>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 xml:space="preserve">Newly enrolled during period </t>
  </si>
  <si>
    <t>Enrolled at beginning of period</t>
  </si>
  <si>
    <t xml:space="preserve">Enrolled at end of period </t>
  </si>
  <si>
    <t>Employee Rating for Specialists completing the training academy.</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</si>
  <si>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</si>
  <si>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</si>
  <si>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</si>
  <si>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</si>
  <si>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</si>
  <si>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</si>
  <si>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</si>
  <si>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</si>
  <si>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</si>
  <si>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</si>
  <si>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</si>
  <si>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original dependency cases court denied or dismissed.</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</si>
  <si>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</si>
  <si>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</si>
  <si>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</si>
  <si>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</si>
  <si>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</si>
  <si>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</si>
  <si>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</si>
  <si>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</si>
  <si>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</si>
  <si>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</si>
  <si>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</si>
  <si>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</si>
  <si>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</si>
  <si>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</si>
  <si>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</si>
  <si>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</si>
  <si>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</si>
  <si>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</si>
  <si>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</si>
  <si>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</si>
  <si>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</si>
  <si>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Live with Other Relatives</t>
  </si>
  <si>
    <t>Long Term Foster Care</t>
  </si>
  <si>
    <t>Case Plan Goal being Developed</t>
  </si>
  <si>
    <r>
      <t xml:space="preserve">Percent Upheld </t>
    </r>
    <r>
      <rPr>
        <b/>
        <vertAlign val="superscript"/>
        <sz val="12"/>
        <color theme="1"/>
        <rFont val="Calibri"/>
        <family val="2"/>
        <scheme val="minor"/>
      </rPr>
      <t>7</t>
    </r>
  </si>
  <si>
    <r>
      <rPr>
        <vertAlign val="superscript"/>
        <sz val="9"/>
        <color theme="1"/>
        <rFont val="Calibri"/>
        <family val="2"/>
        <scheme val="minor"/>
      </rPr>
      <t xml:space="preserve">7 </t>
    </r>
    <r>
      <rPr>
        <sz val="9"/>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</si>
  <si>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</si>
  <si>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</si>
  <si>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</si>
  <si>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</si>
  <si>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</si>
  <si>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</si>
  <si>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</si>
  <si>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</si>
  <si>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</si>
  <si>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t xml:space="preserve">The number of child maltreatment deaths presented in the Semi-Annual Report is not comparable to child maltreatment deaths reported on the website by the Arizona Department of Child Safety (ADCS). </t>
  </si>
  <si>
    <t>3 to 5</t>
  </si>
  <si>
    <t>6 to 9</t>
  </si>
  <si>
    <t>10 to 12</t>
  </si>
  <si>
    <t>Range Minimum</t>
  </si>
  <si>
    <t>Range Maximum</t>
  </si>
  <si>
    <t>1 to 2 years</t>
  </si>
  <si>
    <t>2 to 3 years</t>
  </si>
  <si>
    <t>Average Length</t>
  </si>
  <si>
    <t>Children Receiving Visits *</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</si>
  <si>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</si>
  <si>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</si>
  <si>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</si>
  <si>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</si>
  <si>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</si>
  <si>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</si>
  <si>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</si>
  <si>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</si>
  <si>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</si>
  <si>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</si>
  <si>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</si>
  <si>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</si>
  <si>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</si>
  <si>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</si>
  <si>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</si>
  <si>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</si>
  <si>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</si>
  <si>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</si>
  <si>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</si>
  <si>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</si>
  <si>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</si>
  <si>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</si>
  <si>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</si>
  <si>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</si>
  <si>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</si>
  <si>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</si>
  <si>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</si>
  <si>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</si>
  <si>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</si>
  <si>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</si>
  <si>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</si>
  <si>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</si>
  <si>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</si>
  <si>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</si>
  <si>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</si>
  <si>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</si>
  <si>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</si>
  <si>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</si>
  <si>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</si>
  <si>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</si>
  <si>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</si>
  <si>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</si>
  <si>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</si>
  <si>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</si>
  <si>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</si>
  <si>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</si>
  <si>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</si>
  <si>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</si>
  <si>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</si>
  <si>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</si>
  <si>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</si>
  <si>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</si>
  <si>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</si>
  <si>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</si>
  <si>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</si>
  <si>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</si>
  <si>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</si>
  <si>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</si>
  <si>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</si>
  <si>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</si>
  <si>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</si>
  <si>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</si>
  <si>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</si>
  <si>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</si>
  <si>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</si>
  <si>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</si>
  <si>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</si>
  <si>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</si>
  <si>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</si>
  <si>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</si>
  <si>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</si>
  <si>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</si>
  <si>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t>Percent of Office of Administrative Hearings (OAH) decisions 
where case findings are affirmed.</t>
  </si>
  <si>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</si>
  <si>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</si>
  <si>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</si>
  <si>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t xml:space="preserve">4  </t>
    </r>
    <r>
      <rPr>
        <sz val="10"/>
        <color theme="1"/>
        <rFont val="Calibri"/>
        <family val="2"/>
        <scheme val="minor"/>
      </rPr>
      <t>Data is provided by HRSS provider agencies.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</si>
  <si>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</si>
  <si>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</si>
  <si>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</si>
  <si>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</si>
  <si>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</si>
  <si>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</si>
  <si>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</si>
  <si>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</si>
  <si>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</si>
  <si>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</si>
  <si>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</si>
  <si>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</si>
  <si>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</si>
  <si>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t>Unlicensed Kinship Homes</t>
  </si>
  <si>
    <t>BED SPACES</t>
  </si>
  <si>
    <t># of Reports</t>
  </si>
  <si>
    <t># of Report</t>
  </si>
  <si>
    <t>Percentage of Parents Receiving Visitation</t>
  </si>
  <si>
    <t># of FOSTER HOMES</t>
  </si>
  <si>
    <t>as of 03/31/2017</t>
  </si>
  <si>
    <t>Total Licensed Foster Homes</t>
  </si>
  <si>
    <t>2 years 10 months</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</si>
  <si>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</si>
  <si>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</si>
  <si>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</si>
  <si>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</si>
  <si>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</si>
  <si>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</si>
  <si>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</si>
  <si>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</si>
  <si>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Unsubstantiated</t>
  </si>
  <si>
    <t xml:space="preserve">  % OF TOTAL</t>
  </si>
  <si>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</si>
  <si>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</si>
  <si>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</si>
  <si>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</si>
  <si>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</si>
  <si>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</si>
  <si>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</si>
  <si>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</si>
  <si>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</si>
  <si>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</si>
  <si>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</si>
  <si>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</si>
  <si>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</si>
  <si>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</si>
  <si>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</si>
  <si>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</si>
  <si>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</si>
  <si>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</si>
  <si>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</si>
  <si>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</si>
  <si>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</si>
  <si>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</si>
  <si>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</si>
  <si>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</si>
  <si>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</si>
  <si>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</si>
  <si>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</si>
  <si>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</si>
  <si>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</si>
  <si>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</si>
  <si>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</si>
  <si>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DCS SPECIALISTS</t>
    </r>
    <r>
      <rPr>
        <sz val="14"/>
        <color theme="0"/>
        <rFont val="Calibri"/>
        <family val="2"/>
        <scheme val="minor"/>
      </rPr>
      <t xml:space="preserve"> </t>
    </r>
    <r>
      <rPr>
        <b/>
        <sz val="12"/>
        <color theme="0"/>
        <rFont val="Calibri"/>
        <family val="2"/>
        <scheme val="minor"/>
      </rPr>
      <t>(B4 and  B31)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</si>
  <si>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</si>
  <si>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</si>
  <si>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</si>
  <si>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</si>
  <si>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</si>
  <si>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</si>
  <si>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</si>
  <si>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</si>
  <si>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</si>
  <si>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</si>
  <si>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</si>
  <si>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</si>
  <si>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</si>
  <si>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and Percentage of Foster Homes not Receiving Visitation</t>
    </r>
    <r>
      <rPr>
        <b/>
        <vertAlign val="superscript"/>
        <sz val="10"/>
        <color rgb="FF000000"/>
        <rFont val="Calibri"/>
        <family val="2"/>
        <scheme val="minor"/>
      </rPr>
      <t>4</t>
    </r>
  </si>
  <si>
    <t>July 2018 - 
December 2018</t>
  </si>
  <si>
    <t>July 2018 – 
December 2018</t>
  </si>
  <si>
    <t>as of 12/31/2018</t>
  </si>
  <si>
    <r>
      <t xml:space="preserve"> RUNAWAY / ABSCONDED </t>
    </r>
    <r>
      <rPr>
        <b/>
        <vertAlign val="superscript"/>
        <sz val="10"/>
        <color theme="1"/>
        <rFont val="Calibri"/>
        <family val="2"/>
      </rPr>
      <t>12</t>
    </r>
  </si>
  <si>
    <t>As of 3/31/2018</t>
  </si>
  <si>
    <t>Success in meeting training requirements. 
(The DCS training academy is approximately 22 weeks.)</t>
  </si>
  <si>
    <t>As of 12/31/2018</t>
  </si>
  <si>
    <t>as of TEMPLATE</t>
  </si>
  <si>
    <t>Template as of 12/31/2018</t>
  </si>
  <si>
    <r>
      <t xml:space="preserve">as of 12/31/2018 </t>
    </r>
    <r>
      <rPr>
        <b/>
        <vertAlign val="superscript"/>
        <sz val="12"/>
        <color theme="0"/>
        <rFont val="Calibri"/>
        <family val="2"/>
        <scheme val="minor"/>
      </rPr>
      <t>16</t>
    </r>
  </si>
  <si>
    <r>
      <t xml:space="preserve">Template as of 12/31/2018 </t>
    </r>
    <r>
      <rPr>
        <b/>
        <vertAlign val="superscript"/>
        <sz val="12"/>
        <color theme="0"/>
        <rFont val="Calibri"/>
        <family val="2"/>
        <scheme val="minor"/>
      </rPr>
      <t>16</t>
    </r>
  </si>
  <si>
    <t>as of DD/MM/YYY</t>
  </si>
  <si>
    <t>DD/MM/YYYY through DD/MM/YYYY</t>
  </si>
  <si>
    <t>275 </t>
  </si>
  <si>
    <t>232 </t>
  </si>
  <si>
    <t> 250</t>
  </si>
  <si>
    <t> 5</t>
  </si>
  <si>
    <t> 63</t>
  </si>
  <si>
    <t>*Previous enrollment and graduation counts included individuals who completed training but had not submitted a required checklist.  Beginning the reporting period of July 2018-December 2018, this is no longer used to determine enrollment.</t>
  </si>
  <si>
    <r>
      <t>Jul 2018 - Dec 2018</t>
    </r>
    <r>
      <rPr>
        <b/>
        <sz val="8"/>
        <rFont val="Calibri"/>
        <family val="2"/>
        <scheme val="minor"/>
      </rPr>
      <t>*</t>
    </r>
  </si>
  <si>
    <t>DDD FOSTER HOME</t>
  </si>
  <si>
    <t>MISSING CHILD</t>
  </si>
  <si>
    <t>RELATIVE PLACEMENT</t>
  </si>
  <si>
    <t xml:space="preserve">FAMILY FOSTER CARE </t>
  </si>
  <si>
    <t>Drug Overdose - Accidental</t>
  </si>
  <si>
    <t>Pending Office of Medical Examiner Report</t>
  </si>
  <si>
    <t xml:space="preserve">Autopsy Not Done </t>
  </si>
  <si>
    <t>Licensed Community Foster Homes</t>
  </si>
  <si>
    <t>as of  12/31/2018</t>
  </si>
  <si>
    <t>FAM REJECT CHLD</t>
  </si>
  <si>
    <t xml:space="preserve">FAMILY CRISIS  </t>
  </si>
  <si>
    <t>LIC/CERT REVOKE</t>
  </si>
  <si>
    <t xml:space="preserve">NO COPE W/CHLD </t>
  </si>
  <si>
    <t>8 months</t>
  </si>
  <si>
    <t>0 days</t>
  </si>
  <si>
    <t>1 year 6 months</t>
  </si>
  <si>
    <t>10 years 6 months</t>
  </si>
  <si>
    <t>INDEPENDENT LIVING</t>
  </si>
  <si>
    <t>UNLICENSED REALATIVE</t>
  </si>
  <si>
    <t>HOSPITAL</t>
  </si>
  <si>
    <t>SEMI-ANNUAL CHILD WELFARE REPORT</t>
  </si>
  <si>
    <t>Total Affirmed Findings</t>
  </si>
  <si>
    <t>Total Decisions</t>
  </si>
  <si>
    <t>Percent of Original dependency cases where court denied or dismissed.</t>
  </si>
  <si>
    <t>5 years 2 months</t>
  </si>
  <si>
    <t>5 years 1 month</t>
  </si>
  <si>
    <t>Backlog Privatization</t>
  </si>
  <si>
    <r>
      <t>FY 2020 TOTAL DCS ESTIMATED EXPENDITURES</t>
    </r>
    <r>
      <rPr>
        <b/>
        <vertAlign val="superscript"/>
        <sz val="16"/>
        <color theme="0"/>
        <rFont val="Arial"/>
        <family val="2"/>
      </rPr>
      <t>1/</t>
    </r>
  </si>
  <si>
    <t>Reports Assigned to DCS</t>
  </si>
  <si>
    <t>Employee satisfaction (engagement) for employees in Department of Child Safety.</t>
  </si>
  <si>
    <t>Total Decisions Denied/Dismissed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</si>
  <si>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</si>
  <si>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t xml:space="preserve">TRANSFER FROM ANOTHER STATE AGENCY </t>
  </si>
  <si>
    <r>
      <t xml:space="preserve">RATIO OF FILLED SUPERVISOR POSITIONS TO FILLED DCS SPECIALIST POSITIONS: </t>
    </r>
    <r>
      <rPr>
        <b/>
        <u/>
        <sz val="10"/>
        <rFont val="Calibri"/>
        <family val="2"/>
        <scheme val="minor"/>
      </rPr>
      <t>1:6</t>
    </r>
  </si>
  <si>
    <r>
      <t xml:space="preserve">Maximum Range </t>
    </r>
    <r>
      <rPr>
        <b/>
        <vertAlign val="superscript"/>
        <sz val="10"/>
        <color rgb="FF000000"/>
        <rFont val="Calibri"/>
        <family val="2"/>
      </rPr>
      <t>8</t>
    </r>
  </si>
  <si>
    <r>
      <rPr>
        <b/>
        <vertAlign val="superscript"/>
        <sz val="8"/>
        <rFont val="Calibri"/>
        <family val="2"/>
      </rPr>
      <t>9</t>
    </r>
    <r>
      <rPr>
        <b/>
        <sz val="8"/>
        <rFont val="Calibri"/>
        <family val="2"/>
      </rPr>
      <t>Age Breakout has been changed since the prior reporting period.</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</si>
  <si>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</si>
  <si>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Total Licensed Kinship Foster Homes</t>
  </si>
  <si>
    <t>Unable to Determine (Medical Examiner)</t>
  </si>
  <si>
    <t>Sudden Unexplained Infant Death</t>
  </si>
  <si>
    <t>* Number and percentage of children receiving visitation In the last month of reporting period.
** Number and percentage of foster homes receiving visitation in the last quarter of reporting period.</t>
  </si>
  <si>
    <t>Foster Homes Receiving Visits **</t>
  </si>
  <si>
    <t>Licensed Kinship Foster Homes with NO Out-Of-Home Child(ren) Placed</t>
  </si>
  <si>
    <r>
      <t xml:space="preserve">Licensed Kinship Foster Homes with Out-Of-Home Child(ren) Placed </t>
    </r>
    <r>
      <rPr>
        <b/>
        <i/>
        <vertAlign val="superscript"/>
        <sz val="10"/>
        <color rgb="FF000000"/>
        <rFont val="Calibri"/>
        <family val="2"/>
      </rPr>
      <t>9</t>
    </r>
  </si>
  <si>
    <r>
      <t xml:space="preserve">BED SPACES </t>
    </r>
    <r>
      <rPr>
        <b/>
        <vertAlign val="superscript"/>
        <sz val="10"/>
        <color rgb="FF000000"/>
        <rFont val="Calibri"/>
        <family val="2"/>
      </rPr>
      <t>10</t>
    </r>
  </si>
  <si>
    <r>
      <t>3.43</t>
    </r>
    <r>
      <rPr>
        <b/>
        <sz val="12"/>
        <color theme="1"/>
        <rFont val="Calibri"/>
        <family val="2"/>
        <scheme val="minor"/>
      </rPr>
      <t>*</t>
    </r>
  </si>
  <si>
    <t xml:space="preserve">Percent of OAH decisions where case findings are affirmed. </t>
  </si>
  <si>
    <r>
      <t xml:space="preserve">76.92% </t>
    </r>
    <r>
      <rPr>
        <vertAlign val="superscript"/>
        <sz val="10"/>
        <color theme="1"/>
        <rFont val="Calibri"/>
        <family val="2"/>
        <scheme val="minor"/>
      </rPr>
      <t>23</t>
    </r>
  </si>
  <si>
    <r>
      <t xml:space="preserve">Number of Licensed Foster Homes </t>
    </r>
    <r>
      <rPr>
        <b/>
        <vertAlign val="superscript"/>
        <sz val="10"/>
        <color theme="1"/>
        <rFont val="Calibri"/>
        <family val="2"/>
        <scheme val="minor"/>
      </rPr>
      <t>2</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</si>
  <si>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</si>
  <si>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PROJECTED ANNUALIZED DCS TURNOVER RATE </t>
    </r>
    <r>
      <rPr>
        <b/>
        <vertAlign val="superscript"/>
        <sz val="11"/>
        <rFont val="Calibri"/>
        <family val="2"/>
        <scheme val="minor"/>
      </rPr>
      <t>21</t>
    </r>
  </si>
  <si>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</si>
  <si>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t>10-11</t>
  </si>
  <si>
    <t>15-16</t>
  </si>
  <si>
    <t>18-19</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</si>
  <si>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</si>
  <si>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23</t>
  </si>
  <si>
    <t>29-30</t>
  </si>
  <si>
    <t>32-33</t>
  </si>
  <si>
    <t>% Reported of Statewide</t>
  </si>
  <si>
    <t>% Removed of Statewide</t>
  </si>
  <si>
    <t>calvindcs</t>
  </si>
  <si>
    <t>January 2019 - 
June 2019</t>
  </si>
  <si>
    <t>January 2019 – 
June 2019</t>
  </si>
  <si>
    <t>63 </t>
  </si>
  <si>
    <r>
      <t xml:space="preserve"> RUNAWAY</t>
    </r>
    <r>
      <rPr>
        <b/>
        <vertAlign val="superscript"/>
        <sz val="10"/>
        <color theme="1"/>
        <rFont val="Calibri"/>
        <family val="2"/>
      </rPr>
      <t>12</t>
    </r>
  </si>
  <si>
    <r>
      <t>MISSING CHILD</t>
    </r>
    <r>
      <rPr>
        <b/>
        <vertAlign val="superscript"/>
        <sz val="10"/>
        <color theme="1"/>
        <rFont val="Calibri"/>
        <family val="2"/>
      </rPr>
      <t>12</t>
    </r>
  </si>
  <si>
    <t>Child Rejected Family</t>
  </si>
  <si>
    <t>28 days</t>
  </si>
  <si>
    <t>7 years 9 months</t>
  </si>
  <si>
    <t>1 Year 11 Months</t>
  </si>
  <si>
    <t>2 years 0 Months</t>
  </si>
  <si>
    <t xml:space="preserve">1482  </t>
  </si>
  <si>
    <r>
      <t>3.52</t>
    </r>
    <r>
      <rPr>
        <b/>
        <sz val="12"/>
        <color theme="1"/>
        <rFont val="Calibri"/>
        <family val="2"/>
        <scheme val="minor"/>
      </rPr>
      <t>*</t>
    </r>
  </si>
  <si>
    <t>0.77% </t>
  </si>
  <si>
    <t>South</t>
  </si>
  <si>
    <t>Northwest</t>
  </si>
  <si>
    <t>Northeast</t>
  </si>
  <si>
    <t>Maricopa West</t>
  </si>
  <si>
    <r>
      <t>Number of Reports Substantiated</t>
    </r>
    <r>
      <rPr>
        <vertAlign val="superscript"/>
        <sz val="11"/>
        <color theme="1"/>
        <rFont val="Calibri"/>
        <family val="2"/>
        <scheme val="minor"/>
      </rPr>
      <t xml:space="preserve"> 1</t>
    </r>
  </si>
  <si>
    <t xml:space="preserve"> RUNAWAY</t>
  </si>
  <si>
    <t>Maricopa East</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</si>
  <si>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</si>
  <si>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t>Runaway *</t>
  </si>
  <si>
    <t>AUTO ACCIDENT</t>
  </si>
  <si>
    <t>STROKE</t>
  </si>
  <si>
    <t>AICARDI SYNDROME</t>
  </si>
  <si>
    <t>DRUG OVERDOSE</t>
  </si>
  <si>
    <t>NATURAL CAUSES</t>
  </si>
  <si>
    <t>PENDING OME</t>
  </si>
  <si>
    <t>BLUNT FORCE</t>
  </si>
  <si>
    <t>ACUTE BRONCHITIS</t>
  </si>
  <si>
    <t>GROUP HOME</t>
  </si>
  <si>
    <t>DDD FC ZERO RT</t>
  </si>
  <si>
    <t>RUNAWAY/GROUP HOME</t>
  </si>
  <si>
    <t>FAMILY FOSTER CARE</t>
  </si>
  <si>
    <t>KINSHIP CARE</t>
  </si>
  <si>
    <t>CYTOMEGALOVIRUS *</t>
  </si>
  <si>
    <t xml:space="preserve">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the 2016-2020 Strategic Plan that outlined a clear and thoughtful approach to accomplishing these goals.  </t>
  </si>
  <si>
    <t>Standardize referral and delivery of In-Home Case Management</t>
  </si>
  <si>
    <t>Increase successful transition to adulthood of all children 14+ while in foster care</t>
  </si>
  <si>
    <t>Improve supports to kinship families</t>
  </si>
  <si>
    <t>Improve the system-wide placement array for children in foster care (Traditional, Medical, DDD, BH and Detention)</t>
  </si>
  <si>
    <t xml:space="preserve">In addition to the strategic objectives and initiatives, the Department works diligently to provide safe, permanent homes for abused and neglected children.  DCS has achieved numerous successes and continues to pursue additional improvement opportunities.  </t>
  </si>
  <si>
    <t>The Department’s five-year strategic priorities are:</t>
  </si>
  <si>
    <r>
      <t>1.</t>
    </r>
    <r>
      <rPr>
        <sz val="7"/>
        <color rgb="FF000000"/>
        <rFont val="Times New Roman"/>
        <family val="1"/>
      </rPr>
      <t xml:space="preserve">      </t>
    </r>
    <r>
      <rPr>
        <sz val="12"/>
        <color rgb="FF000000"/>
        <rFont val="Times New Roman"/>
        <family val="1"/>
      </rPr>
      <t>Improve objective decision making in investigations and case management.</t>
    </r>
  </si>
  <si>
    <r>
      <t>2.</t>
    </r>
    <r>
      <rPr>
        <sz val="7"/>
        <color rgb="FF000000"/>
        <rFont val="Times New Roman"/>
        <family val="1"/>
      </rPr>
      <t xml:space="preserve">      </t>
    </r>
    <r>
      <rPr>
        <sz val="12"/>
        <color rgb="FF000000"/>
        <rFont val="Times New Roman"/>
        <family val="1"/>
      </rPr>
      <t>Develop and retain a highly effective workforce that engages with child welfare partners to serve children and families.</t>
    </r>
  </si>
  <si>
    <r>
      <t>4.</t>
    </r>
    <r>
      <rPr>
        <sz val="7"/>
        <color rgb="FF000000"/>
        <rFont val="Times New Roman"/>
        <family val="1"/>
      </rPr>
      <t xml:space="preserve">      </t>
    </r>
    <r>
      <rPr>
        <sz val="12"/>
        <color rgb="FF000000"/>
        <rFont val="Times New Roman"/>
        <family val="1"/>
      </rPr>
      <t>Provide a quality experience for children while in out-of-home care.</t>
    </r>
  </si>
  <si>
    <r>
      <t>5.</t>
    </r>
    <r>
      <rPr>
        <sz val="7"/>
        <color rgb="FF000000"/>
        <rFont val="Times New Roman"/>
        <family val="1"/>
      </rPr>
      <t xml:space="preserve">      </t>
    </r>
    <r>
      <rPr>
        <sz val="12"/>
        <color rgb="FF000000"/>
        <rFont val="Times New Roman"/>
        <family val="1"/>
      </rPr>
      <t>Reduce recurrence of maltreatment by providing quality service.</t>
    </r>
  </si>
  <si>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</si>
  <si>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r>
      <t>1.</t>
    </r>
    <r>
      <rPr>
        <sz val="7"/>
        <color rgb="FF000000"/>
        <rFont val="Times New Roman"/>
        <family val="1"/>
      </rPr>
      <t xml:space="preserve">      </t>
    </r>
    <r>
      <rPr>
        <sz val="12"/>
        <color rgb="FF000000"/>
        <rFont val="Times New Roman"/>
        <family val="1"/>
      </rPr>
      <t>Improve timeliness of permanency.</t>
    </r>
  </si>
  <si>
    <r>
      <t>2.</t>
    </r>
    <r>
      <rPr>
        <sz val="7"/>
        <color rgb="FF000000"/>
        <rFont val="Times New Roman"/>
        <family val="1"/>
      </rPr>
      <t xml:space="preserve">      </t>
    </r>
    <r>
      <rPr>
        <sz val="12"/>
        <color rgb="FF000000"/>
        <rFont val="Times New Roman"/>
        <family val="1"/>
      </rPr>
      <t>Increase the placement of children in a family like setting.</t>
    </r>
  </si>
  <si>
    <r>
      <t>3.</t>
    </r>
    <r>
      <rPr>
        <sz val="7"/>
        <color rgb="FF000000"/>
        <rFont val="Times New Roman"/>
        <family val="1"/>
      </rPr>
      <t xml:space="preserve">      </t>
    </r>
    <r>
      <rPr>
        <sz val="12"/>
        <color rgb="FF000000"/>
        <rFont val="Times New Roman"/>
        <family val="1"/>
      </rPr>
      <t>Improve employee retention through improved supervision.</t>
    </r>
  </si>
  <si>
    <r>
      <t>4.</t>
    </r>
    <r>
      <rPr>
        <sz val="7"/>
        <color rgb="FF000000"/>
        <rFont val="Times New Roman"/>
        <family val="1"/>
      </rPr>
      <t xml:space="preserve">      </t>
    </r>
    <r>
      <rPr>
        <sz val="12"/>
        <color rgb="FF000000"/>
        <rFont val="Times New Roman"/>
        <family val="1"/>
      </rPr>
      <t>Develop and implement the agency IT infrastructure.</t>
    </r>
  </si>
  <si>
    <r>
      <t>5.</t>
    </r>
    <r>
      <rPr>
        <sz val="7"/>
        <color rgb="FF000000"/>
        <rFont val="Times New Roman"/>
        <family val="1"/>
      </rPr>
      <t xml:space="preserve">      </t>
    </r>
    <r>
      <rPr>
        <sz val="12"/>
        <color rgb="FF000000"/>
        <rFont val="Times New Roman"/>
        <family val="1"/>
      </rPr>
      <t>Implementation of an Integrated Health Plan</t>
    </r>
    <r>
      <rPr>
        <sz val="12"/>
        <color theme="1"/>
        <rFont val="Times New Roman"/>
        <family val="1"/>
      </rPr>
      <t>.</t>
    </r>
  </si>
  <si>
    <t>Objective #1: Improve Timeliness of Permanency</t>
  </si>
  <si>
    <t>Initiatives</t>
  </si>
  <si>
    <t>Accomplishments</t>
  </si>
  <si>
    <t>Objective #4:  Develop and Implement the Agency IT Infrastructure</t>
  </si>
  <si>
    <t>Objectives</t>
  </si>
  <si>
    <t>Objective #5:  Implementation of Integrated Health Plan</t>
  </si>
  <si>
    <t>Initiative</t>
  </si>
  <si>
    <t>Employee Retention</t>
  </si>
  <si>
    <t>Licensed Foster Care, Adoption and Kinship Homes</t>
  </si>
  <si>
    <t>Objective #2:  Increase the placement of children in a family like setting</t>
  </si>
  <si>
    <t>Objective #3:  Improve Employee Retention through improved Supervision</t>
  </si>
  <si>
    <t>1-5</t>
  </si>
  <si>
    <t>July 2019 – 
December 2019</t>
  </si>
  <si>
    <t xml:space="preserve">  </t>
  </si>
  <si>
    <t>as of 12/31/2019</t>
  </si>
  <si>
    <t>CARDIAC ARREST</t>
  </si>
  <si>
    <t>10 years 7 months</t>
  </si>
  <si>
    <t>13 days</t>
  </si>
  <si>
    <t>5 years 10 months</t>
  </si>
  <si>
    <t>198 </t>
  </si>
  <si>
    <t>UNLICENSED RELATIVE PLACEMENT</t>
  </si>
  <si>
    <t>INFECTION</t>
  </si>
  <si>
    <t>RESPIRATORY FAILURE</t>
  </si>
  <si>
    <t>HEAT EXPOSURE</t>
  </si>
  <si>
    <t>POSITIONAL ASPHYXIA</t>
  </si>
  <si>
    <t>BLUNT FORCE TRAUMA</t>
  </si>
  <si>
    <t>MUTIPLE MEDICAL ISSUES</t>
  </si>
  <si>
    <t>CANCER</t>
  </si>
  <si>
    <t>CERBERAL PALSY</t>
  </si>
  <si>
    <t>DDD GROUP HOME</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</si>
  <si>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</si>
  <si>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</si>
  <si>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t>OTHER FAMILY MEMBER</t>
  </si>
  <si>
    <t>COCONIO</t>
  </si>
  <si>
    <t>Between 07/01/2019 and 12/31/2019</t>
  </si>
  <si>
    <t xml:space="preserve">COURT DENIED FINALIZATION                                                                           </t>
  </si>
  <si>
    <t>1 year 10 months</t>
  </si>
  <si>
    <t>2 years 3 months</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</si>
  <si>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</si>
  <si>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Pre-Test cohort average scores</t>
  </si>
  <si>
    <t>Post-Test cohort average scores</t>
  </si>
  <si>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March 18, 2020.</t>
    </r>
  </si>
  <si>
    <t xml:space="preserve">Maricopa East </t>
  </si>
  <si>
    <r>
      <t xml:space="preserve">July 2019 - 
December 2019 </t>
    </r>
    <r>
      <rPr>
        <b/>
        <vertAlign val="superscript"/>
        <sz val="10"/>
        <rFont val="Calibri"/>
        <family val="2"/>
        <scheme val="minor"/>
      </rPr>
      <t>3</t>
    </r>
  </si>
  <si>
    <t xml:space="preserve">ALLEGED MALTREATMENT BY PROVIDER                                                                       </t>
  </si>
  <si>
    <t>Hotline/CO</t>
  </si>
  <si>
    <t xml:space="preserve">Hotline/CO </t>
  </si>
  <si>
    <t>*The Department participates in the ADOA employee engagement survey.  In order to align with the Arizona Management System, effective June 2017, the Department will now report annually its results of the overall engagement ratio compared to the overall ratio of the state.  Data for FY 2016 have been updated to include prior ratio results.</t>
  </si>
  <si>
    <r>
      <t>3.</t>
    </r>
    <r>
      <rPr>
        <sz val="7"/>
        <color rgb="FF000000"/>
        <rFont val="Times New Roman"/>
        <family val="1"/>
      </rPr>
      <t xml:space="preserve">      </t>
    </r>
    <r>
      <rPr>
        <sz val="12"/>
        <color rgb="FF000000"/>
        <rFont val="Times New Roman"/>
        <family val="1"/>
      </rPr>
      <t>Reduce length of stay for children in out-of-home care.</t>
    </r>
  </si>
  <si>
    <t xml:space="preserve">For State Fiscal Year 2020 (SFY20), DCS outlined five strategic objectives for its strategic plan.  </t>
  </si>
  <si>
    <t>The Department has a cohesive vision that drives the development of strategic priorities to achieve its mission of successfully engaging children and families to ensure safety, strengthen families, and achieve permanency.  By improving retention and providing a framework for safety assessment and management, DCS provides tools and resources that lead to high quality assessments.  Providing staff with the time and tools to engage with family members leads to decisions about child safety that are consistent and well informed.  In turn, accurate decisions lead to the identification of services and resources that are individualized to the family’s needs and most likely to result in stronger families and timely permanency for children.  Each initiative supports and drives the success of other initiatives.</t>
  </si>
  <si>
    <t>In order to accomplish these priorities, DCS developed objectives and initiatives to accomplish the strategic priorities.  The SFY20 Strategic Plan objectives, goals, and accomplishments are outlined below.</t>
  </si>
  <si>
    <t xml:space="preserve">Improve the timeliness and appropriateness of permanency goals. </t>
  </si>
  <si>
    <t>The Qualified Residential Treatment Program (QRTP) grant was awarded to Devereux, UMOM, Rite of Passage, La Paloma, VisionQuest, and GAP Ministries.  With the help of this grant, the agencies will work to establish accredited programs to become QRTPs under the federal Family First Prevention Services Act (FFPSA).</t>
  </si>
  <si>
    <t>DCS continues to sustain its engagement with the Division of Developmental Disabilities (DDD) using a collaborative “Likely Eligible Tool.” Additionally, the Department collaborated with AHCCCS and Regional Behavioral Health Authorities (RBHAs) to draft additional policy for therapeutic foster homes. These engagements will inform a standardized Statewide Placement process. This collaborative is also informing the development of training and a delivery plan for providers and DCS staff.</t>
  </si>
  <si>
    <t>Implement leader selection and development processes</t>
  </si>
  <si>
    <t>Define and implement training: Day 1 as new Supervisor</t>
  </si>
  <si>
    <t>Design and implement the Supervision Coach Program</t>
  </si>
  <si>
    <t>Implement Guardian</t>
  </si>
  <si>
    <t>Finalize and launch RFP for Behavioral Health-Administrative Services Organization model integration.</t>
  </si>
  <si>
    <t>The Department will continue to conduct closed loop feedback on information conveyed to foster parents (including the receipt of placement packets) through the Department’s Comprehensive Medical and Dental Plan (CMDP) Onboarding outreach.  The development of a foster care portal in the new information management system (Guardian) will provide foster parents direct access to pertinent information about a child in their care.  Additionally, the Department has developed internal strategies to respond to inquiries from prospective foster parents in a timely manner as well as efforts to ensure contractors and Department staff adequately handle intake calls in English and Spanish.</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</si>
  <si>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</si>
  <si>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r>
      <t xml:space="preserve">as of 12/31/2019 </t>
    </r>
    <r>
      <rPr>
        <b/>
        <vertAlign val="superscript"/>
        <sz val="12"/>
        <color theme="0"/>
        <rFont val="Calibri"/>
        <family val="2"/>
        <scheme val="minor"/>
      </rPr>
      <t>16</t>
    </r>
  </si>
  <si>
    <r>
      <rPr>
        <b/>
        <vertAlign val="superscript"/>
        <sz val="10"/>
        <rFont val="Calibri"/>
        <family val="2"/>
        <scheme val="minor"/>
      </rPr>
      <t>19</t>
    </r>
    <r>
      <rPr>
        <sz val="10"/>
        <rFont val="Calibri"/>
        <family val="2"/>
        <scheme val="minor"/>
      </rPr>
      <t xml:space="preserve"> Hotline and Placement staff are excluded from the caseload standard calculations.</t>
    </r>
  </si>
  <si>
    <t xml:space="preserve">Completed new trainee Specialist learning track training during period </t>
  </si>
  <si>
    <t>Left the agency during the period</t>
  </si>
  <si>
    <r>
      <t>3.38</t>
    </r>
    <r>
      <rPr>
        <b/>
        <sz val="10"/>
        <color theme="1"/>
        <rFont val="Calibri"/>
        <family val="2"/>
        <scheme val="minor"/>
      </rPr>
      <t>*</t>
    </r>
  </si>
  <si>
    <r>
      <t>Total Reports Received by Maltreatment Category</t>
    </r>
    <r>
      <rPr>
        <sz val="12"/>
        <color theme="0"/>
        <rFont val="Calibri"/>
        <family val="2"/>
        <scheme val="minor"/>
      </rPr>
      <t xml:space="preserve"> </t>
    </r>
    <r>
      <rPr>
        <sz val="10"/>
        <color theme="0"/>
        <rFont val="Calibri"/>
        <family val="2"/>
        <scheme val="minor"/>
      </rPr>
      <t>(7)</t>
    </r>
  </si>
  <si>
    <r>
      <t xml:space="preserve">Total Reports Received </t>
    </r>
    <r>
      <rPr>
        <sz val="10"/>
        <color theme="0"/>
        <rFont val="Calibri"/>
        <family val="2"/>
        <scheme val="minor"/>
      </rPr>
      <t>(7)</t>
    </r>
  </si>
  <si>
    <r>
      <t xml:space="preserve">Total Reports Received by Priority </t>
    </r>
    <r>
      <rPr>
        <sz val="10"/>
        <color theme="0"/>
        <rFont val="Calibri"/>
        <family val="2"/>
        <scheme val="minor"/>
      </rPr>
      <t>(7)</t>
    </r>
  </si>
  <si>
    <r>
      <t>Total Reports Not Responded to</t>
    </r>
    <r>
      <rPr>
        <b/>
        <sz val="12"/>
        <color theme="0"/>
        <rFont val="Calibri"/>
        <family val="2"/>
        <scheme val="minor"/>
      </rPr>
      <t xml:space="preserve"> </t>
    </r>
    <r>
      <rPr>
        <sz val="10"/>
        <color theme="0"/>
        <rFont val="Calibri"/>
        <family val="2"/>
        <scheme val="minor"/>
      </rPr>
      <t>(8)</t>
    </r>
  </si>
  <si>
    <r>
      <t xml:space="preserve">Reports Assigned for Investigation by Priority and Maltreatment Type and County </t>
    </r>
    <r>
      <rPr>
        <sz val="10"/>
        <color theme="0"/>
        <rFont val="Calibri"/>
        <family val="2"/>
        <scheme val="minor"/>
      </rPr>
      <t xml:space="preserve">(9)  </t>
    </r>
  </si>
  <si>
    <r>
      <t xml:space="preserve">Reports Assigned for Investigation that Remain Open by Priority and Maltreatment Type and County </t>
    </r>
    <r>
      <rPr>
        <sz val="10"/>
        <color theme="0"/>
        <rFont val="Calibri"/>
        <family val="2"/>
        <scheme val="minor"/>
      </rPr>
      <t>(11)</t>
    </r>
  </si>
  <si>
    <r>
      <t>Reports Completed</t>
    </r>
    <r>
      <rPr>
        <sz val="10"/>
        <color theme="0"/>
        <rFont val="Calibri"/>
        <family val="2"/>
        <scheme val="minor"/>
      </rPr>
      <t xml:space="preserve"> (10a -10c)</t>
    </r>
  </si>
  <si>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</si>
  <si>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r>
      <rPr>
        <b/>
        <sz val="12"/>
        <color theme="0"/>
        <rFont val="Calibri"/>
        <family val="2"/>
      </rPr>
      <t>AGE</t>
    </r>
    <r>
      <rPr>
        <b/>
        <sz val="11"/>
        <color theme="0"/>
        <rFont val="Calibri"/>
        <family val="2"/>
      </rPr>
      <t xml:space="preserve"> </t>
    </r>
    <r>
      <rPr>
        <sz val="10"/>
        <color theme="0"/>
        <rFont val="Calibri"/>
        <family val="2"/>
      </rPr>
      <t>(20A)</t>
    </r>
  </si>
  <si>
    <r>
      <t xml:space="preserve">ETHNICITY </t>
    </r>
    <r>
      <rPr>
        <sz val="10"/>
        <color theme="0"/>
        <rFont val="Calibri"/>
        <family val="2"/>
      </rPr>
      <t>(20B)</t>
    </r>
  </si>
  <si>
    <r>
      <t xml:space="preserve">CASE PLAN GOAL (PERMANENCY GOAL) </t>
    </r>
    <r>
      <rPr>
        <sz val="10"/>
        <color theme="0"/>
        <rFont val="Calibri"/>
        <family val="2"/>
      </rPr>
      <t>(20C)</t>
    </r>
  </si>
  <si>
    <r>
      <t xml:space="preserve">LENGTH OF TIME IN CARE </t>
    </r>
    <r>
      <rPr>
        <sz val="10"/>
        <color theme="0"/>
        <rFont val="Calibri"/>
        <family val="2"/>
      </rPr>
      <t>(20E)</t>
    </r>
  </si>
  <si>
    <r>
      <t xml:space="preserve">SHELTER or RECEIVING HOME  &gt; 21 CONSECUTIVE DAYS BY AGE </t>
    </r>
    <r>
      <rPr>
        <vertAlign val="superscript"/>
        <sz val="10"/>
        <color theme="0"/>
        <rFont val="Calibri"/>
        <family val="2"/>
      </rPr>
      <t xml:space="preserve"> </t>
    </r>
    <r>
      <rPr>
        <sz val="10"/>
        <color theme="0"/>
        <rFont val="Calibri"/>
        <family val="2"/>
      </rPr>
      <t>(16)</t>
    </r>
  </si>
  <si>
    <r>
      <t xml:space="preserve">PRIMARY LEGAL STATUS (0 TO 17 YRS OLD) </t>
    </r>
    <r>
      <rPr>
        <sz val="10"/>
        <color theme="0"/>
        <rFont val="Calibri"/>
        <family val="2"/>
      </rPr>
      <t xml:space="preserve"> (20F)</t>
    </r>
  </si>
  <si>
    <r>
      <t xml:space="preserve">UNLICENSED KINSHIP HOMES </t>
    </r>
    <r>
      <rPr>
        <sz val="10"/>
        <color theme="0"/>
        <rFont val="Calibri"/>
        <family val="2"/>
      </rPr>
      <t xml:space="preserve"> (17) </t>
    </r>
  </si>
  <si>
    <r>
      <t>LICENSED COMMUNITY &amp; LICENSED KINSHIP HOMES</t>
    </r>
    <r>
      <rPr>
        <sz val="11"/>
        <color theme="0"/>
        <rFont val="Calibri"/>
        <family val="2"/>
      </rPr>
      <t xml:space="preserve"> (17) </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</si>
  <si>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</si>
  <si>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r>
      <t xml:space="preserve">TYPE OF OUT-OF-PLACEMENT, CATEGORIZED BY AGE </t>
    </r>
    <r>
      <rPr>
        <sz val="10"/>
        <color theme="0"/>
        <rFont val="Calibri"/>
        <family val="2"/>
        <scheme val="minor"/>
      </rPr>
      <t>(20D)</t>
    </r>
  </si>
  <si>
    <r>
      <t>CHILDREN EXITING OUT-OF-HOME CARE</t>
    </r>
    <r>
      <rPr>
        <sz val="10"/>
        <color theme="0"/>
        <rFont val="Calibri"/>
        <family val="2"/>
      </rPr>
      <t xml:space="preserve"> (22)  </t>
    </r>
  </si>
  <si>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</si>
  <si>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</si>
  <si>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</si>
  <si>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</si>
  <si>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</si>
  <si>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r>
      <t xml:space="preserve">Number Of Children In An Open Or Active Child Safety Services Case Who Died As A Result Of Abuse 
as Categorized By The Custodial Relationship And County </t>
    </r>
    <r>
      <rPr>
        <sz val="12"/>
        <color theme="0"/>
        <rFont val="Calibri"/>
        <family val="2"/>
      </rPr>
      <t xml:space="preserve"> </t>
    </r>
    <r>
      <rPr>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</si>
  <si>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</si>
  <si>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</si>
  <si>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DROWNING</t>
  </si>
  <si>
    <t>Implement a Clinical Case Management Practice Model</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</si>
  <si>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</si>
  <si>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</si>
  <si>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</si>
  <si>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r>
      <t xml:space="preserve">LEGAL STATUS </t>
    </r>
    <r>
      <rPr>
        <sz val="10"/>
        <color theme="0"/>
        <rFont val="Calibri"/>
        <family val="2"/>
      </rPr>
      <t>(24D &amp; 25E)</t>
    </r>
  </si>
  <si>
    <r>
      <t>AGE</t>
    </r>
    <r>
      <rPr>
        <sz val="10"/>
        <color theme="0"/>
        <rFont val="Calibri"/>
        <family val="2"/>
      </rPr>
      <t xml:space="preserve"> (26A)</t>
    </r>
  </si>
  <si>
    <r>
      <t>ETHNICITY</t>
    </r>
    <r>
      <rPr>
        <sz val="10"/>
        <color theme="0"/>
        <rFont val="Calibri"/>
        <family val="2"/>
      </rPr>
      <t xml:space="preserve"> (26B)</t>
    </r>
  </si>
  <si>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</si>
  <si>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</si>
  <si>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</si>
  <si>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</si>
  <si>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r>
      <t xml:space="preserve">CASELOADS </t>
    </r>
    <r>
      <rPr>
        <sz val="10"/>
        <color theme="0"/>
        <rFont val="Calibri"/>
        <family val="2"/>
        <scheme val="minor"/>
      </rPr>
      <t>(B2, B4, B5, B6)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</si>
  <si>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</si>
  <si>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DCS SPECIALISTS</t>
    </r>
    <r>
      <rPr>
        <sz val="10"/>
        <color theme="0"/>
        <rFont val="Calibri"/>
        <family val="2"/>
        <scheme val="minor"/>
      </rPr>
      <t xml:space="preserve"> (B4 and  B31)</t>
    </r>
  </si>
  <si>
    <t>INDIANA*</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</si>
  <si>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</si>
  <si>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t>TRAINING</t>
    </r>
    <r>
      <rPr>
        <sz val="9"/>
        <color theme="0"/>
        <rFont val="Calibri"/>
        <family val="2"/>
        <scheme val="minor"/>
      </rPr>
      <t xml:space="preserve"> (B1)</t>
    </r>
  </si>
  <si>
    <t>Reporting Period: January 01, 2020 through June 30, 2020</t>
  </si>
  <si>
    <t>January 2020 - 
June 2020</t>
  </si>
  <si>
    <t>01/01/2020 through 06/30/2020</t>
  </si>
  <si>
    <t>January 2020 – June 2020</t>
  </si>
  <si>
    <t xml:space="preserve"> 01/01/2020 through 06/30/2020</t>
  </si>
  <si>
    <t xml:space="preserve"> 07/01/2019 through 12/31/2019</t>
  </si>
  <si>
    <t>as of 06/30/2020</t>
  </si>
  <si>
    <t xml:space="preserve"> TEMPLATE </t>
  </si>
  <si>
    <t>as of 06/30/2019</t>
  </si>
  <si>
    <t>Template Between 07/01/2019 and 12/31/2019</t>
  </si>
  <si>
    <t>Between 01/01/2020 and 06/30/2020</t>
  </si>
  <si>
    <t>* Death occurred in prior period but was not reported until current reporting period.</t>
  </si>
  <si>
    <t>TEMPLATE Between 07/01/2019 and 12/31/2019</t>
  </si>
  <si>
    <t>07/01/2019 through 12/31/2019</t>
  </si>
  <si>
    <t>01/01/2019 through 06/30/2019</t>
  </si>
  <si>
    <t xml:space="preserve"> 01/01/2019 through 06/30/2019</t>
  </si>
  <si>
    <t xml:space="preserve"> 01/01/2018 through 06/30/2018</t>
  </si>
  <si>
    <t>As of 06/30/2018</t>
  </si>
  <si>
    <t>01/01/2018 through 06/30/2018</t>
  </si>
  <si>
    <t>as of 06/30/2018</t>
  </si>
  <si>
    <t>as of  06/30/2019</t>
  </si>
  <si>
    <t>as of  06/30/2018</t>
  </si>
  <si>
    <t xml:space="preserve"> TEMPLATE as of  06/30/2018</t>
  </si>
  <si>
    <t>Template 01/01/2018 through 06/30/2018</t>
  </si>
  <si>
    <t>as of 06/30/2019 16</t>
  </si>
  <si>
    <t>as of 06/30/2018 16</t>
  </si>
  <si>
    <t>01/01/2019 tnrough 06/30/2019</t>
  </si>
  <si>
    <t xml:space="preserve"> 07/01/2018 through 12/31/2018</t>
  </si>
  <si>
    <t xml:space="preserve"> TEMPLATE 07/01/2018 through 12/31/2018</t>
  </si>
  <si>
    <t>template 07/01/2018 through 12/31/2018</t>
  </si>
  <si>
    <t>07/01/2018 through 12/31/2018</t>
  </si>
  <si>
    <t>Template 07/01/2018 through 12/31/2018</t>
  </si>
  <si>
    <t>As of 06/30/2020</t>
  </si>
  <si>
    <t>TEMPLATE Between 01/01/2020 and 06/30/2020</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</si>
  <si>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</si>
  <si>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06/30/2020 </t>
    </r>
    <r>
      <rPr>
        <b/>
        <vertAlign val="superscript"/>
        <sz val="12"/>
        <color theme="0"/>
        <rFont val="Calibri"/>
        <family val="2"/>
        <scheme val="minor"/>
      </rPr>
      <t>16</t>
    </r>
  </si>
  <si>
    <t>1 year 11 months</t>
  </si>
  <si>
    <t>7 years 5 months</t>
  </si>
  <si>
    <t>1 year 5 months</t>
  </si>
  <si>
    <t>33 days</t>
  </si>
  <si>
    <t>341 </t>
  </si>
  <si>
    <t> 241</t>
  </si>
  <si>
    <t>371 </t>
  </si>
  <si>
    <t>75 </t>
  </si>
  <si>
    <t>136 </t>
  </si>
  <si>
    <r>
      <rPr>
        <b/>
        <sz val="11"/>
        <color theme="1"/>
        <rFont val="Calibri"/>
        <family val="2"/>
        <scheme val="minor"/>
      </rPr>
      <t xml:space="preserve">                                                                       </t>
    </r>
    <r>
      <rPr>
        <b/>
        <u/>
        <sz val="11"/>
        <color theme="1"/>
        <rFont val="Calibri"/>
        <family val="2"/>
        <scheme val="minor"/>
      </rPr>
      <t>FAITH-BASED ORGANIZATIONS</t>
    </r>
    <r>
      <rPr>
        <sz val="11"/>
        <color theme="1"/>
        <rFont val="Calibri"/>
        <family val="2"/>
        <scheme val="minor"/>
      </rPr>
      <t xml:space="preserve">
Information on the level of participation of faith-based organizations for providing services for families and foster homes, and what is being done to encourage these organizations to participate.
</t>
    </r>
    <r>
      <rPr>
        <b/>
        <u/>
        <sz val="11"/>
        <color theme="1"/>
        <rFont val="Calibri"/>
        <family val="2"/>
        <scheme val="minor"/>
      </rPr>
      <t xml:space="preserve">
Arizona 1.27</t>
    </r>
    <r>
      <rPr>
        <sz val="11"/>
        <color theme="1"/>
        <rFont val="Calibri"/>
        <family val="2"/>
        <scheme val="minor"/>
      </rPr>
      <t xml:space="preserve">
Arizona 1.27 is a network of churches that offers foster parent courses, training for potential foster parents, and events.  This organization also partners with CarePortal to help implement the CarePortal program.
During COVID, AZ 1.27 assisted us by storing eggs and milk leftover from the Hickman/Shamrock event. The eggs and milk were distributed to kinship families the next day. Also, AZ 1.27 helped spread awareness about shared parenting on a digital platform.
</t>
    </r>
    <r>
      <rPr>
        <b/>
        <sz val="11"/>
        <color theme="1"/>
        <rFont val="Calibri"/>
        <family val="2"/>
        <scheme val="minor"/>
      </rPr>
      <t xml:space="preserve">
</t>
    </r>
    <r>
      <rPr>
        <b/>
        <u/>
        <sz val="11"/>
        <color theme="1"/>
        <rFont val="Calibri"/>
        <family val="2"/>
        <scheme val="minor"/>
      </rPr>
      <t>CarePortal</t>
    </r>
    <r>
      <rPr>
        <sz val="11"/>
        <color theme="1"/>
        <rFont val="Calibri"/>
        <family val="2"/>
        <scheme val="minor"/>
      </rPr>
      <t xml:space="preserve">
CarePortal is an organization that facilitates a network of churches who help to provide services and tangible goods for families involved with DCS. The program is available in Pima, Maricopa, Coconino, Yavapai, and Yuma Counties.  CarePortal assisted with meeting tangible needs during COVID.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Mothodist,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t>
    </r>
    <r>
      <rPr>
        <b/>
        <u/>
        <sz val="11"/>
        <color theme="1"/>
        <rFont val="Calibri"/>
        <family val="2"/>
        <scheme val="minor"/>
      </rPr>
      <t>Christ’s Church of the Valley (CCV)</t>
    </r>
    <r>
      <rPr>
        <sz val="11"/>
        <color theme="1"/>
        <rFont val="Calibri"/>
        <family val="2"/>
        <scheme val="minor"/>
      </rPr>
      <t xml:space="preserve">
In the spring, Cost Plus donated Easter baskets and candy which they could not sell due to COVID. A team of people from CCV put together the Easter baskets which were distributed to children in our care.
</t>
    </r>
    <r>
      <rPr>
        <b/>
        <u/>
        <sz val="11"/>
        <color theme="1"/>
        <rFont val="Calibri"/>
        <family val="2"/>
        <scheme val="minor"/>
      </rPr>
      <t>Faith Council</t>
    </r>
    <r>
      <rPr>
        <sz val="11"/>
        <color theme="1"/>
        <rFont val="Calibri"/>
        <family val="2"/>
        <scheme val="minor"/>
      </rPr>
      <t xml:space="preserve">
The Faith Council is a network of faith-based, community, and government organizations. This group continues to be a great source of collaboration for the Department of Child Safety and faith-based partners.
</t>
    </r>
    <r>
      <rPr>
        <b/>
        <u/>
        <sz val="11"/>
        <color theme="1"/>
        <rFont val="Calibri"/>
        <family val="2"/>
        <scheme val="minor"/>
      </rPr>
      <t>Grand Canyon University (GCU)</t>
    </r>
    <r>
      <rPr>
        <sz val="11"/>
        <color theme="1"/>
        <rFont val="Calibri"/>
        <family val="2"/>
        <scheme val="minor"/>
      </rPr>
      <t xml:space="preserve">
Our partnership with GCU has benefitted our foster families in many ways. GCU supplied tickets for sporting events in the winter.
</t>
    </r>
    <r>
      <rPr>
        <b/>
        <u/>
        <sz val="11"/>
        <color theme="1"/>
        <rFont val="Calibri"/>
        <family val="2"/>
        <scheme val="minor"/>
      </rPr>
      <t>Hope &amp; A Future</t>
    </r>
    <r>
      <rPr>
        <sz val="11"/>
        <color theme="1"/>
        <rFont val="Calibri"/>
        <family val="2"/>
        <scheme val="minor"/>
      </rPr>
      <t xml:space="preserve">
Hope &amp; A Future donated several thousand dollars’ worth of VISA gift cards that were given to families in need who were affected by COVID.
</t>
    </r>
    <r>
      <rPr>
        <b/>
        <u/>
        <sz val="11"/>
        <color theme="1"/>
        <rFont val="Calibri"/>
        <family val="2"/>
        <scheme val="minor"/>
      </rPr>
      <t>Illuminate Community Church</t>
    </r>
    <r>
      <rPr>
        <sz val="11"/>
        <color theme="1"/>
        <rFont val="Calibri"/>
        <family val="2"/>
        <scheme val="minor"/>
      </rPr>
      <t xml:space="preserve">
Illuminate provided diapers, food and other supplies this spring during the COVID shut-downs.
</t>
    </r>
    <r>
      <rPr>
        <b/>
        <u/>
        <sz val="11"/>
        <color theme="1"/>
        <rFont val="Calibri"/>
        <family val="2"/>
        <scheme val="minor"/>
      </rPr>
      <t>OCJ Kids</t>
    </r>
    <r>
      <rPr>
        <sz val="11"/>
        <color theme="1"/>
        <rFont val="Calibri"/>
        <family val="2"/>
        <scheme val="minor"/>
      </rPr>
      <t xml:space="preserve">
OCJ Kids has several programs which provide mentoring for children in care, as well as pajamas, personal care kits, kinship kits, cowboy camps and more.
</t>
    </r>
    <r>
      <rPr>
        <b/>
        <u/>
        <sz val="11"/>
        <color theme="1"/>
        <rFont val="Calibri"/>
        <family val="2"/>
        <scheme val="minor"/>
      </rPr>
      <t>Pantano Christian Church</t>
    </r>
    <r>
      <rPr>
        <sz val="11"/>
        <color theme="1"/>
        <rFont val="Calibri"/>
        <family val="2"/>
        <scheme val="minor"/>
      </rPr>
      <t xml:space="preserve">
Pantano Christian Church had donated space for us to use for our AZ Families Thrive Conference in Tucson. Unfortunately, the event had to be cancelled due to COVID. We anticipate that we will be able to reschedule the conference at Pantano.
</t>
    </r>
    <r>
      <rPr>
        <b/>
        <u/>
        <sz val="11"/>
        <color theme="1"/>
        <rFont val="Calibri"/>
        <family val="2"/>
        <scheme val="minor"/>
      </rPr>
      <t>Pima Canyon Church</t>
    </r>
    <r>
      <rPr>
        <sz val="11"/>
        <color theme="1"/>
        <rFont val="Calibri"/>
        <family val="2"/>
        <scheme val="minor"/>
      </rPr>
      <t xml:space="preserve">
New children’s clothing were collected throughout the winter and spring by Pima Canyon.
</t>
    </r>
    <r>
      <rPr>
        <b/>
        <u/>
        <sz val="11"/>
        <color theme="1"/>
        <rFont val="Calibri"/>
        <family val="2"/>
        <scheme val="minor"/>
      </rPr>
      <t>Redemption Arcadia Church</t>
    </r>
    <r>
      <rPr>
        <sz val="11"/>
        <color theme="1"/>
        <rFont val="Calibri"/>
        <family val="2"/>
        <scheme val="minor"/>
      </rPr>
      <t xml:space="preserve">
Redemption Arcadia donated food, clothing, and baby items for families affected by COVID.
</t>
    </r>
    <r>
      <rPr>
        <b/>
        <u/>
        <sz val="11"/>
        <color theme="1"/>
        <rFont val="Calibri"/>
        <family val="2"/>
        <scheme val="minor"/>
      </rPr>
      <t>Seventh Day Adventist Church (Apache Junction)</t>
    </r>
    <r>
      <rPr>
        <sz val="11"/>
        <color theme="1"/>
        <rFont val="Calibri"/>
        <family val="2"/>
        <scheme val="minor"/>
      </rPr>
      <t xml:space="preserve">
Throughout the year, a women’s group from the Seventh Day Adventist Church in Apache Junction puts together “Bags of Love.” Each handmade bag contains personal care products and a quilt. The bags are given to children entering foster care. The church donated dozens of Bags of Love.
</t>
    </r>
    <r>
      <rPr>
        <b/>
        <u/>
        <sz val="11"/>
        <color theme="1"/>
        <rFont val="Calibri"/>
        <family val="2"/>
        <scheme val="minor"/>
      </rPr>
      <t>Various Faith Leaders in Arizona</t>
    </r>
    <r>
      <rPr>
        <sz val="11"/>
        <color theme="1"/>
        <rFont val="Calibri"/>
        <family val="2"/>
        <scheme val="minor"/>
      </rPr>
      <t xml:space="preserve">
Many faith leaders statewide have participated in bi-monthly and monthly calls with DCS and the Governor’s Office of Youth, Faith &amp; Family. These calls provided the faith community with updated information on prevention and recruitment campaigns.
</t>
    </r>
  </si>
  <si>
    <t>2 years 2 months</t>
  </si>
  <si>
    <t>UNLICENSED KINSHIP CARE</t>
  </si>
  <si>
    <t>RUNAWAY</t>
  </si>
  <si>
    <t>RESIDENTIAL TREATMENT CENTER</t>
  </si>
  <si>
    <t>UNDETERMINED</t>
  </si>
  <si>
    <t xml:space="preserve">HYPOTENSION </t>
  </si>
  <si>
    <t>UNLICENSED RELATIVE</t>
  </si>
  <si>
    <r>
      <t>CHILDREN RECEIVING VISITATION BY DCS CHILD SAFETY SPECIALIST</t>
    </r>
    <r>
      <rPr>
        <sz val="10"/>
        <color theme="0"/>
        <rFont val="Calibri"/>
        <family val="2"/>
      </rPr>
      <t xml:space="preserve"> (19) </t>
    </r>
  </si>
  <si>
    <r>
      <t xml:space="preserve">PARENT(S) - GOAL of RETURN to PARENT - RECEIVING VISITATION BY DCS CHILD SAFETY SPECIALIST </t>
    </r>
    <r>
      <rPr>
        <b/>
        <sz val="10"/>
        <color theme="0"/>
        <rFont val="Calibri"/>
        <family val="2"/>
      </rPr>
      <t xml:space="preserve">(21) </t>
    </r>
  </si>
  <si>
    <r>
      <t xml:space="preserve">LICENSED FOSTER HOMES RECEIVING VISITATION BY LICENSING AGENCY REPRESENTATIVE </t>
    </r>
    <r>
      <rPr>
        <sz val="10"/>
        <color theme="0"/>
        <rFont val="Calibri"/>
        <family val="2"/>
      </rPr>
      <t xml:space="preserve">(18) </t>
    </r>
  </si>
  <si>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</si>
  <si>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</si>
  <si>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</si>
  <si>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</si>
  <si>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</si>
  <si>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</si>
  <si>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</si>
  <si>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</si>
  <si>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</si>
  <si>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r>
      <t>AGE (</t>
    </r>
    <r>
      <rPr>
        <b/>
        <sz val="10"/>
        <color theme="0"/>
        <rFont val="Calibri"/>
        <family val="2"/>
      </rPr>
      <t>24A &amp; 25A)</t>
    </r>
    <r>
      <rPr>
        <b/>
        <vertAlign val="superscript"/>
        <sz val="10"/>
        <color theme="0"/>
        <rFont val="Calibri"/>
        <family val="2"/>
      </rPr>
      <t>15</t>
    </r>
  </si>
  <si>
    <t>CAUSE of DISRUPTION  (26C)</t>
  </si>
  <si>
    <t xml:space="preserve">CHILD REJECTION of PROVIDER                                                                         </t>
  </si>
  <si>
    <t xml:space="preserve">FAMILY REJECTION of CHILD                                                                           </t>
  </si>
  <si>
    <t>% of total</t>
  </si>
  <si>
    <t>MARITAL STATUS of ADOPTIVE PARENT(S) to CHILD(REN) (26D)</t>
  </si>
  <si>
    <t>toTAL</t>
  </si>
  <si>
    <t>RELATIONSHIP of ADOPTIVE PARENT(S) to CHILD(REN) (26D)</t>
  </si>
  <si>
    <t>MARTIAL STATUS of ADOPTIVE PARENT(S) to CHILD(REN) (26D)</t>
  </si>
  <si>
    <t xml:space="preserve">INABILITY to COPE WITH PROBLEMS of CHILD                                                         </t>
  </si>
  <si>
    <t xml:space="preserve">UNABLE to BOND </t>
  </si>
  <si>
    <r>
      <t>FY 2021 TOTAL DCS ESTIMATED EXPENDITURES</t>
    </r>
    <r>
      <rPr>
        <b/>
        <vertAlign val="superscript"/>
        <sz val="16"/>
        <color theme="0"/>
        <rFont val="Arial"/>
        <family val="2"/>
      </rPr>
      <t>1/</t>
    </r>
  </si>
  <si>
    <t xml:space="preserve">Child Rejection of Provider                                                                         </t>
  </si>
  <si>
    <t xml:space="preserve">Family Rejected Child </t>
  </si>
  <si>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</si>
  <si>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r>
      <t xml:space="preserve">SAFE HAVEN </t>
    </r>
    <r>
      <rPr>
        <b/>
        <vertAlign val="superscript"/>
        <sz val="16"/>
        <color theme="0"/>
        <rFont val="Calibri"/>
        <family val="2"/>
      </rPr>
      <t>*</t>
    </r>
  </si>
  <si>
    <t>* These counts are for newborn infants less than 72 hours old, who qualify pursuant to A.R.S. § 13-3623.01.</t>
  </si>
  <si>
    <t xml:space="preserve"> COMPLICATIONS FROM MEDICAL PROCEDURE</t>
  </si>
  <si>
    <t xml:space="preserve"> COMPLICATIONS FROM MEDICAL ISSUES</t>
  </si>
  <si>
    <t>COMPLICATIONS FROM MEDICAL ISSUES</t>
  </si>
  <si>
    <t>SELF-INFLICTED GUN SHOT</t>
  </si>
  <si>
    <t>GUN SHOT</t>
  </si>
  <si>
    <t>KNIFE WOUND</t>
  </si>
  <si>
    <t>During the SFY 2019, DCS realigned and renamed its Regions.  Therefore, data across Regions will vary significantly from reporting periods prior to July 2019.</t>
  </si>
  <si>
    <t xml:space="preserve">Each year the Department refines its strategic goals to adapt to changing needs, successes and opportunities for improvement. The Department adjusted its five-year strategies for SFY 2021 which will be highlighted in the next edition of this report in March 2021. </t>
  </si>
  <si>
    <t xml:space="preserve">The Department created a standard work for the transfer of cases from investigations to in-home units including direction how to initiate Safety Decision Elevation Process.  The Department has increased referrals to in-home case management due to a revised procedure and improved family engagement practice.  The in-home transfer process was rolled out statewide and was integrated to visual management system. DCS is improving standardized supervision practices for in-home case management. 
</t>
  </si>
  <si>
    <t xml:space="preserve">The Office of Quality Improvement (OQI) created the practice framework based on Values, Principles, Processes, and Practices.  The framework was presented to staff in the form of a “Compassioneers Care Guide” handbook. 
During SFY 2020, the Department developed and implemented standardized supervision discussion guides so that strength-based supervision focuses on critical outcomes and practices. New guides dictate the frequency and timing of the discussions. The revised process encourages frequent, timely, and thorough discussions between the DCS Specialist and the Supervisor, to support critical thinking, increased information collection, and accurate safety and permanency decisions. 
.
</t>
  </si>
  <si>
    <t>DCS revised and published policy that emphasize supportive and inclusive practices relating to voluntary foster care for youth over the age of eighteen (18). Family First Prevention Services Act was passed in 2018, which made it possible to utilize Title IV-E funds to provide foster care services for young adults until their 21st birthday.  As of October 2019, Arizona elected to utilize this provision.</t>
  </si>
  <si>
    <t>During CY 2020, DCS finalized the Transition Team Decision Making (TDM) meeting process for young people ages 14 and 16 years old. The goal of the Transition TDM is to support young people, starting at age 14, to develop individualized transition to adulthood plans and provide connected adults and supportive resources. The Transition TDM assists young people, their families, caregivers, DCS Specialists, and other team members to develop a road map to reach each young person’s interests and goals. These TDMs help the young person transition to the Extended Foster Care Program (EFCP) or achieve permanency. An Age of Majority TDM is held within six months of the youth’s 18th birthday and before discharge from the EFCP.  The Department works to ensure that each youth has access to vital documents, enrolls them in the Youth Adult Transitional Insurance and confirms the transition plan is complete.</t>
  </si>
  <si>
    <t>Youth Thrive is a framework for instilling youth representation, direction and action in child welfare cases.  It is a protective factors approach for older youth by using a protective and promotive factors approach with older children and youth. The framework stresses that professionals working with youth have knowledge of adolescent development, promote social connections, cognitive and social-emotional competencies, establish concrete supports in times of need and promote youth resilience.</t>
  </si>
  <si>
    <r>
      <t>During SFY 2020, DCS TDM Facilitators completed Youth Thrive</t>
    </r>
    <r>
      <rPr>
        <vertAlign val="superscript"/>
        <sz val="12"/>
        <color rgb="FF000000"/>
        <rFont val="Times New Roman"/>
        <family val="1"/>
      </rPr>
      <t>TM</t>
    </r>
    <r>
      <rPr>
        <sz val="12"/>
        <color rgb="FF000000"/>
        <rFont val="Times New Roman"/>
        <family val="1"/>
      </rPr>
      <t xml:space="preserve"> training to ensure they can facilitate conversations around adolescent development, positive youth development, and protective and promotive factors for young people.   
</t>
    </r>
  </si>
  <si>
    <r>
      <t>DCS policy states that youth ages 14 and older take a new Youth Thrive</t>
    </r>
    <r>
      <rPr>
        <vertAlign val="superscript"/>
        <sz val="12"/>
        <color rgb="FF000000"/>
        <rFont val="Times New Roman"/>
        <family val="1"/>
      </rPr>
      <t>TM</t>
    </r>
    <r>
      <rPr>
        <sz val="12"/>
        <color rgb="FF000000"/>
        <rFont val="Times New Roman"/>
        <family val="1"/>
      </rPr>
      <t xml:space="preserve"> survey at least once a year.  The survey is a youth self-report instrument developed by the Center for the Study of Social Policy (CSSP) with the intention to measure the presence, strength and growth of the Youth Thrive</t>
    </r>
    <r>
      <rPr>
        <vertAlign val="superscript"/>
        <sz val="12"/>
        <color rgb="FF000000"/>
        <rFont val="Times New Roman"/>
        <family val="1"/>
      </rPr>
      <t>TM</t>
    </r>
    <r>
      <rPr>
        <sz val="12"/>
        <color rgb="FF000000"/>
        <rFont val="Times New Roman"/>
        <family val="1"/>
      </rPr>
      <t xml:space="preserve"> protective and promotive factors (PPFs).  </t>
    </r>
  </si>
  <si>
    <t xml:space="preserve">The Department has been designing and testing a Permanency Case Consultation (PCC) process that will be fully implemented in CY 2020.  PCC is an internal process to achieve timely permanency for children in out-of-home care. The process involves a clinical supervision conference when a child has been in care for seven to nine months.  The purposes of the PPC process are to: 
     • identify the permanency goal that is in the child’s best interest, 
     • identify required assessments, services, case management tasks, and legal actions   
        necessary for achieving reunification or the identified permanency goal; and 
     • identify and assign action steps to make progress toward permanency. 
</t>
  </si>
  <si>
    <t>The Department recognizes the importance of identifying the most appropriate permanency goal for children.  When children must be removed from the home to ensure their safety, permanency planning efforts must focus on returning them as soon as is safely possible, if appropriate.  Unless the court finds that aggravating circumstances exist, consideration of permanency goals occur in the following order of preference:
     1. Remain with Family;
     2. Family Reunification;
     3. Adoption;
     4. Permanent Guardianship;
     5. Another Planned Permanent Living Arrangement.</t>
  </si>
  <si>
    <t xml:space="preserve">The Department conducts case plan staffings and create the initial written case plan:
     • within 60 days of the case being identified to receive in-home services; or
     • within 60 days of the child(ren)'s removal from home; or
     • within 10 working days of a child's placement with a Voluntary Placement 
       Agreement.
</t>
  </si>
  <si>
    <t>In SFY 2020, the Department partnered with Action for Child Protection (ACP) to create three workshops which were designed to reinforce the accurate application of major concepts in the SAFE AZ model in preparation for the installation of the standardized supervision process.  The first set of workshops was facilitated by ACP staff with Supervision Coaches in attendance. Subsequent workshops were delivered by Supervision Coaches to Program Managers, DCS Supervisors, and DCS Specialists across the state.</t>
  </si>
  <si>
    <t xml:space="preserve">Effective July 1, 2019, the income eligibility requirements for the kinship stipend were removed making all unlicensed kinship (relative or fictive kin) placements eligible to receive the stipend.  Additionally, applications are no longer required which makes the process seamless for unlicensed kinship families.  It also eliminated numerous clerical and administrative duties processing applications saving the Department valuable resources.   
 </t>
  </si>
  <si>
    <t>During SFY 2020, the Kinship Program Coordinator and Kinship Support Specialists increased efforts to support field staff to place children with kin and maintain kinship caregiver living arrangements. The Department created a Practice Guideline on assessing and supporting kinship caregivers. The Practice Guideline assists field staff through the initial assessment process to increase the number of children placed in kinship homes. Also, from January 2020 to April 2020, the Kinship Program Coordinator facilitated 12 presentations to DCS units around the state to share information about financial and non-financial resources available to support kinship caregivers, and encouraged the use of the Kinship Program Coordinator as a resource when the DCS Specialists need support to meet the needs of kinship caregivers. The Department continued its project through a contracted provider who offers supportive services during the first 30 days of placement.  DCS has already helped several families engage with this program.  However, this ended as of June 30, 2020.</t>
  </si>
  <si>
    <t xml:space="preserve">DCS has Kinship Liaison positions who provide outreach and support to new kinship placement for the first 60 days of placement. </t>
  </si>
  <si>
    <t>DCS developed standard work and a statewide screening tool to be used by the Statewide Placement Team to aide in the decision-making process to identify the most appropriate placement for children. The tool helps determine if a kin caregiver is available to care for the child, the child’s behaviors and special needs, if the child is part of a sibling group, and if a previous out-of-home caregiver is available to care for the child. The use of this tool, and the combination of various tracking has reduced data entry time and increased the ability to systematically identify the best living arrangement for children.</t>
  </si>
  <si>
    <t>DCS continues to provide a Warmline to kinship families which assists with information, authorization for services, communication and support.</t>
  </si>
  <si>
    <t>The Foster and Adoption Supports (FAS) contract highlight the need for FAS providers to put an emphasis on administering support to out-of-home care providers, and indicates that families providing care for children with higher needs should receive additional supports and are compensated based on special rates to increase that support.</t>
  </si>
  <si>
    <t>The Department receives daily reports from licensing agencies indicating the number of foster home beds available for children in out-of-home care.  In SFY 2020, these reports were revised to enhance information sharing to better match children with available caregivers. The Department plans to replace these reports during SFY 2021 with a portal within the Department’s new information system, Guardian, that will allow foster and adoption agencies to update bed availability into the computer system in real time.</t>
  </si>
  <si>
    <t>DCS continues working with cohort groups to prepare for QRTPs and is aligning incentives to encourage the best possible placements of children in these groups.  DCS uses congregate care in these and other ways to enhance its placement array, enabling DCS to keep large sibling groups together, to provide behavioral health inpatient settings, or to prepare a child for a foster home or kinship placement.  DCS has progressively developed specialized group home cohorts to address the particular needs of its foster home population, including LGBTQ youth, pregnant and parenting teens, and children who have suffered particular trauma, such as victims of sex-trafficking.  DCS has further collaborated with its group home providers by providing grants for developing QRTP programs that will be eligible for funding under the FFPSA.</t>
  </si>
  <si>
    <t>DCS continues to place children in family-like settings at a high rate.  Throughout this reporting period, children in out-of-home care spent at least 80 percent of their days in care in a family-like setting and 50 percent of their care days in a kinship setting.</t>
  </si>
  <si>
    <t>DCS identified several objectives to improve retention.  Part of this effort is to reduce supervisor turnover.  During SFY 2020, the Department developed the training prerequisite for the recruitment and selection of DCS leaders.  DCS also completed the development and implementation of a new field supervisor knowledge assessment on safety assessment and family engagement practices. The Department implemented a new process for the hiring and selection of new DCS Program Supervisors. The new process mandates that all training be completed prior to application, and includes new interview questions, an assessment of the Predictive Index for each final applicant, and a discussion with the hiring Program Manager.  DCS also standardized onboarding, and on-the-job training experience for new field supervisors.</t>
  </si>
  <si>
    <t>The Department developed the training outline, associated materials and created a curriculum and exam for new supervisors.  The initial pilot was conducted in December 2019.</t>
  </si>
  <si>
    <t xml:space="preserve">Along with the standardized onboarding and on-the-job training experience for new Program Supervisors, the Department requires first day onboarding process by the newly hired Supervisor’s Program Manager, training the first week of hire, facilitated by the Program Administrators, and subsequent training sessions during the first year of hire. </t>
  </si>
  <si>
    <t xml:space="preserve">The Department received technical assistance from Action for Child Protection and the Capacity Building Center for States for development and implementation of the Atlantic Coast Child Welfare Implementation Center coaching model.
</t>
  </si>
  <si>
    <t xml:space="preserve">DCS developed a Supervision Coach program that supports practice fidelity in safety assessment and clinical case management.  DCS has established sixteen (16) Supervision Coach positions statewide. 
</t>
  </si>
  <si>
    <t>Supervision Coaches are housed and assigned to every Region across the state with four in both Maricopa East and Maricopa West Regions, four in South Region, and two in both Northeast and Northwest Region. The Department implemented standard work for the observation and coaching of the Supervision Coaches. A Quality Coaching Manager from the DCS Office of Quality Improvement or Office of Continuous Improvement observes each Supervision Coach monthly, and uses a proficiency assessment tool to provide feedback and coaching related to areas of practice discussed during the coaching session.</t>
  </si>
  <si>
    <t xml:space="preserve">Supervision Coaches meet with Program Supervisors and Program Managers on a monthly basis to help them identify specific professional development goals and action plans to achieve the goals.
</t>
  </si>
  <si>
    <t xml:space="preserve">Guardian’s original ‘go-live’ date was rescheduled to February 1, 2021.  Guardian will be implemented via two releases, V1.0 and V1.1. The development and testing of all V1.0 requirements, which include intake, safety assessment, case management, case planning, financial management, permanency, eligibility, provider management, and reports was completed during SFY 2020. However, to ensure data integrity additional development and testing is continuing. 
</t>
  </si>
  <si>
    <t xml:space="preserve">Several online demonstrations have been developed and shown to managers, administrators, supervisors and are available to all staff for viewing.  Training for “Super-Users” was conducted during this reporting period.  Super-Users will be the first line of support for staff using Guardian.  Each office/unit will have a Super-User to assist with immediate questions and assistance.  Training for field staff began May 2020 and continued through July 2020.  Training for central office personnel, and non-direct support staff and refresher training for field staff will begin in the winter of 2020 prior to ‘go-live’.   
</t>
  </si>
  <si>
    <t>Guardian Specialists conducted ‘roadshows’ throughout the state to familiarize staff with the basic components of Guardian.</t>
  </si>
  <si>
    <t xml:space="preserve">The Department issued a Request for Information (RFI) in the Fall of 2018 for an Administrative Services Organization (ASO) model with Comprehensive Medical Dental Program (CMDP) retaining clinical operations and closely related business operations.  The Department posted the Request for Proposals (RFP) solicitation for Administrative Services Organization (ASO) model whose purpose is to develop a unified model of care, directed by DCS, to implement, manage and provide integrated health services for children in foster care enrolled in CMDP.  
</t>
  </si>
  <si>
    <t>In June 2020, the direct contract was awarded to Mercy Care (MC).  With this contract, CMDP will retain policy and care guideline development, secondary approval authority for prior authorization of services, and clinical and operational oversight of the ASO functions. ASO functions include medical management, utilization management, care coordination, development and maintenance of a health provider network and claims payment. Planning has begun between DCS/CMPD and MC to fully implement integration of services by April 1, 2021.</t>
  </si>
  <si>
    <t>Develop and implement organization and processes that support quantifying and measuring delivery of EPSDT services</t>
  </si>
  <si>
    <t xml:space="preserve">CMDP continues to outreach foster caregivers and health care providers to verify that each child received specialty services identified/referred by a primary care provider during an EPSDT (wellness) exam. Between July and December 2019, 90% of identified EPSDT referral services were delivered and 74% of were delivered within 60 days. 
</t>
  </si>
  <si>
    <t xml:space="preserve">Additionally, DCS and CMDP continue its “onboarding” efforts in which CMDP staff contact foster caregivers for newly enrolled members to gather health information, engage and support the caregiver, help the DCS Specialist ensure youth receive preventative services within the first 30 days and provide health care coordination.  </t>
  </si>
  <si>
    <t xml:space="preserve">This engagement includes answering questions of the caregivers, explaining services available, confirming receipt of the CMDP ID card, and explanation of the RBHA and non-Title XIX behavioral health services.    </t>
  </si>
  <si>
    <t xml:space="preserve">During the fourth quarter of SFY 2020, the Department was forced to address the challenges presented by the COVID-19 pandemic.  Despite this, DCS continued to accept reports of abuse and neglect, respond to those reports within required timelines and continued to maintain monthly contact by DCS Specialist with children in out-of-home care, families and caregivers.  Although the approach to in-person contact had to adjust for a short period based on recommendations of local, state and federal authorities, DCS continued to ensure it carried out its core mission to successfully engage children and families to ensure safety, strengthen families, and achieve permanency.  The Department anticipates that the pandemic will affect the data contained in this report.  For example, DCS experienced a decline in reports to the DCS Child Abuse Hotline, which is directly observable.  Other data is less obvious how it may have been impacted, such as foster parent recruitment, licensing agency home visitation, and employee recruitment/retention.
</t>
  </si>
  <si>
    <t xml:space="preserve">To help support staff, improve supervision and ensure quality work, DCS implemented Active Case Support (ACS), which is a process developed to offer real-time help and guidance in applying Arizona’s Safety Model to some of the most complex investigations. The Department’s intent is that this support will help DCS Specialists continue their learning beyond classroom training and build confidence, consistency and accuracy in their decision-making process.  This real-time support and education will enhance the learning experience and support sound safety decisions.  
</t>
  </si>
  <si>
    <t xml:space="preserve">There has been focused work during the reporting period to fill 100% of positions and achieve turnover goals so that staff are able to provide quality services to children and families. As of May, 2020, the Department had filled 97% of the 1,406 funded Specialist positions. </t>
  </si>
  <si>
    <t xml:space="preserve">In an effort to explore the retention of DCS Specialists who are meeting expectation but have submitted their resignation, each DCS Specialist is contacted to explore if the DCS Specialist would continue employment with the Department if they were offered an office location change, a supervisor change, or a workload type change (such as ongoing versus investigations caseload). This effort has proven to be successful in retaining several staff who would have otherwise left the agency. </t>
  </si>
  <si>
    <t xml:space="preserve">The Department continues to use the Predictive Index (PI) assessment to predict the work style and fit for potential new hires. A profile of the model candidate for the DCS Specialist position was established. Beginning in SFY 2021, DCS will begin using the assessment to determine if an applicant would be a good fit for the position. DCS will also monitor those hired using this method to validate the success of the model built for the position. </t>
  </si>
  <si>
    <t xml:space="preserve">DCS also developed a standard recruitment presentation that will be utilized for hiring and outreach to the three Arizona universities and other state schools. </t>
  </si>
  <si>
    <t xml:space="preserve">Turnover of DCS Specialists is a challenge to any child welfare agency, given the stressful nature of the work.  Facing family crisis and child abuse and neglect on a daily basis can be mentally, physically, and emotionally taxing for DCS Specialists, Case Aides, Program Supervisors, and Program Managers, as well as the staff who support these positions.  Therefore, the Department has adopted several key approaches to help staff better cope and adjust to the strain and pressure that accompanies a child safety worker’s responsibilities.  
</t>
  </si>
  <si>
    <t xml:space="preserve">The Workforce Resilience team provides peer supportive responses, upon request, when an employee experiences a difficult case circumstance, the accumulation of workplace stress, and/or personal and family stress. This program has been well received by staff in need of additional supports.  </t>
  </si>
  <si>
    <t xml:space="preserve">DCS shifted its focus on critical incidents to a culture of safety and utilizing safety science practices.  This approach, which has changed the culture of assessing and examining critical incidents when they occur moving from blame to accountability, is helping Managers, Supervisors and Specialists to feel supported when critical situations arise.  This approach involves them in the process to examine and understand systemic influences and how we can learn as an organization.  It promotes an organizational safety culture within DCS by responding to situations in a manner that promotes learning, transparency, and employee health.  </t>
  </si>
  <si>
    <t xml:space="preserve">DCS realigned its Regional structure to more equitably distribute staff resources, reports and cases across Regions.  Select counties and/or sections were reassigned to different Regions.  This was finalized as of July 1, 2019.  </t>
  </si>
  <si>
    <t>The Foster Care and Adoption Administration within DCS centralizes all the functions that impact the foster care and adoption recruitment process.  The objectives are to support and retain licensed and unlicensed foster parents and maintain children’s placement stability in a family-like setting.  The unit is working to improve DCS Specialist and caregiver relationships; build a customer service team; and improve kinship and foster care supports.  The Department conducts quarterly statewide meetings with licensing agencies to provide relevant information and updates to the provider community and to hear their concerns and comments related to the delivery of services by DCS and to foster homes.</t>
  </si>
  <si>
    <t>The Department continues to recruit foster and adoptive families to care for children of all ages, with the most significant need continuing to be for teens, sibling groups, and children who have complex medical needs.</t>
  </si>
  <si>
    <t>In order to monitor foster home recruitment by Foster and Adoption Services (FAS) contracted agencies more effectively, the Department utilizes Active Contract Management (ACM).  One component of this requires contractors to maintain their websites with information on becoming a foster and/or adoptive parent in English and Spanish as outline in the FAS contract.  Implementation and development of ACM within the Department was completed with technical support from Harvard Government Performance Lab and the Capacity Building Center for States.  Process implementation has already begun with the FAS contract to provide oversight and ensure contract requirements are met.</t>
  </si>
  <si>
    <t xml:space="preserve">Placement stability in family-like settings are always of paramount importance to children and the Department.  The Department, in conjunction with the local Regional Behavioral Health Authorities (RBHA), conduct in-depth review of youth with high number of placement changes to identify any gaps or challenges in services that can support placement stability. These reviews take a critical look at the supports and services needed to address the unique needs of these children and achieve placement stability, permanency, and successful transition to adulthood.  Furthermore, the review seeks to ensure that the child’s current diagnosis is addressed with the identification and delivery of services to the youth and caregiver.
</t>
  </si>
  <si>
    <t xml:space="preserve">The Statewide Placement Administration (SPA) continues to engage in efforts to reduce the number of children in congregate care by identifying youth currently in group homes and searching for kinship or foster home placements.  The SPA tracks children in shelter care to reduce the number of children in shelter care overall as well as tracking youth whose time in shelter becomes extended.  The SPA also supports DCS Specialists in the field by assisting with court reports for youth placed in shelter care.  Additionally, Fostering Sustainable Connections utilizes the Family Finding model to identify kin or fictive kin for older youth and help them to establish long and meaningful relationships and permanent placements.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</si>
</sst>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s>
  <fonts count="143"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u/>
      <sz val="11"/>
      <color theme="1"/>
      <name val="Calibri"/>
      <family val="2"/>
      <scheme val="minor"/>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7"/>
      <color rgb="FF000000"/>
      <name val="Times New Roman"/>
      <family val="1"/>
    </font>
    <font>
      <b/>
      <sz val="12"/>
      <color rgb="FF000000"/>
      <name val="Times New Roman"/>
      <family val="1"/>
    </font>
    <font>
      <b/>
      <sz val="12"/>
      <color rgb="FF000000"/>
      <name val="Times New Roman Bold"/>
    </font>
    <font>
      <b/>
      <i/>
      <sz val="12"/>
      <color rgb="FF000000"/>
      <name val="Times New Roman"/>
      <family val="1"/>
    </font>
    <font>
      <sz val="11"/>
      <color theme="1"/>
      <name val="Times New Roman"/>
      <family val="1"/>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b/>
      <i/>
      <u/>
      <sz val="14"/>
      <color rgb="FF000000"/>
      <name val="Times New Roman"/>
      <family val="1"/>
    </font>
    <font>
      <sz val="9"/>
      <color theme="0"/>
      <name val="Calibri"/>
      <family val="2"/>
      <scheme val="minor"/>
    </font>
    <font>
      <vertAlign val="superscript"/>
      <sz val="12"/>
      <color rgb="FF000000"/>
      <name val="Times New Roman"/>
      <family val="1"/>
    </font>
    <font>
      <sz val="8"/>
      <color rgb="FF000000"/>
      <name val="Calibri"/>
      <family val="2"/>
      <scheme val="minor"/>
    </font>
    <font>
      <b/>
      <vertAlign val="superscript"/>
      <sz val="10"/>
      <color theme="0"/>
      <name val="Calibri"/>
      <family val="2"/>
    </font>
    <font>
      <b/>
      <vertAlign val="superscript"/>
      <sz val="16"/>
      <color theme="0"/>
      <name val="Calibri"/>
      <family val="2"/>
    </font>
    <font>
      <b/>
      <sz val="11"/>
      <color theme="10"/>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s>
  <borders count="1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s>
  <cellStyleXfs count="15">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6" fillId="0" borderId="0" applyFont="0" applyFill="0" applyBorder="0" applyAlignment="0" applyProtection="0"/>
    <xf numFmtId="43" fontId="4" fillId="0" borderId="0" applyFont="0" applyFill="0" applyBorder="0" applyAlignment="0" applyProtection="0"/>
  </cellStyleXfs>
  <cellXfs count="2002">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0" fontId="6"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51" xfId="5" applyFont="1" applyFill="1" applyBorder="1" applyAlignment="1">
      <alignment horizontal="right"/>
    </xf>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43" fillId="8" borderId="14" xfId="0" applyFont="1" applyFill="1" applyBorder="1" applyAlignment="1">
      <alignment horizontal="center" wrapText="1"/>
    </xf>
    <xf numFmtId="0" fontId="0" fillId="8" borderId="18" xfId="0" applyFont="1" applyFill="1" applyBorder="1"/>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61" fillId="2" borderId="22" xfId="0" applyFont="1" applyFill="1" applyBorder="1" applyAlignment="1">
      <alignment horizontal="center" vertical="center"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50" fillId="2" borderId="53" xfId="5" applyFont="1" applyFill="1" applyBorder="1" applyAlignment="1">
      <alignment horizontal="right"/>
    </xf>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50" fillId="2" borderId="28" xfId="0" applyFont="1" applyFill="1" applyBorder="1" applyAlignment="1">
      <alignment horizontal="center" textRotation="90"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3" fillId="0" borderId="89" xfId="1" applyNumberFormat="1" applyBorder="1" applyAlignment="1">
      <alignment horizontal="center"/>
    </xf>
    <xf numFmtId="0" fontId="75" fillId="0" borderId="0" xfId="0" applyFont="1" applyBorder="1" applyAlignment="1">
      <alignment horizontal="center" vertical="center" wrapText="1"/>
    </xf>
    <xf numFmtId="16" fontId="3" fillId="0" borderId="89" xfId="1" quotePrefix="1" applyNumberFormat="1" applyBorder="1" applyAlignment="1">
      <alignment horizontal="center"/>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0" fontId="50" fillId="4" borderId="22" xfId="5" applyFont="1" applyFill="1" applyBorder="1" applyAlignment="1"/>
    <xf numFmtId="0" fontId="50" fillId="4" borderId="9" xfId="5" applyFont="1" applyFill="1" applyBorder="1" applyAlignment="1"/>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10" fillId="0" borderId="0" xfId="1" applyFont="1" applyBorder="1" applyAlignment="1">
      <alignment vertical="center"/>
    </xf>
    <xf numFmtId="0" fontId="10" fillId="0" borderId="0" xfId="0" applyFont="1"/>
    <xf numFmtId="0" fontId="10" fillId="0" borderId="0" xfId="0" applyFont="1" applyAlignment="1">
      <alignment horizontal="center" vertical="center"/>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9" xfId="0" applyBorder="1"/>
    <xf numFmtId="165" fontId="50"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6" fillId="0" borderId="90" xfId="0"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9" fillId="2" borderId="3"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61" fillId="2" borderId="22"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0" fontId="6" fillId="0" borderId="0" xfId="5" applyFont="1" applyFill="1" applyBorder="1" applyAlignment="1">
      <alignment vertical="top"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10" fillId="2" borderId="50" xfId="0" applyFont="1" applyFill="1" applyBorder="1" applyAlignment="1">
      <alignment horizontal="left" vertical="center" wrapText="1"/>
    </xf>
    <xf numFmtId="3" fontId="111" fillId="3" borderId="79" xfId="0" applyNumberFormat="1" applyFont="1" applyFill="1" applyBorder="1" applyAlignment="1">
      <alignment horizontal="center" vertical="center"/>
    </xf>
    <xf numFmtId="10" fontId="112" fillId="13" borderId="22" xfId="0" applyNumberFormat="1" applyFont="1" applyFill="1" applyBorder="1" applyAlignment="1">
      <alignment horizontal="center" vertical="center" wrapText="1"/>
    </xf>
    <xf numFmtId="0" fontId="110" fillId="2" borderId="63" xfId="0" applyFont="1" applyFill="1" applyBorder="1" applyAlignment="1">
      <alignment horizontal="left" vertical="center" wrapText="1"/>
    </xf>
    <xf numFmtId="3" fontId="111" fillId="3" borderId="110" xfId="0" applyNumberFormat="1" applyFont="1" applyFill="1" applyBorder="1" applyAlignment="1">
      <alignment horizontal="center" vertical="center"/>
    </xf>
    <xf numFmtId="10" fontId="112"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0" fontId="17" fillId="2" borderId="64" xfId="0" applyFont="1" applyFill="1" applyBorder="1" applyAlignment="1">
      <alignment horizontal="right" vertical="center" wrapText="1"/>
    </xf>
    <xf numFmtId="3" fontId="52" fillId="0" borderId="4" xfId="0" applyNumberFormat="1" applyFont="1" applyFill="1" applyBorder="1" applyAlignment="1">
      <alignment horizontal="center" vertical="center" wrapText="1"/>
    </xf>
    <xf numFmtId="3" fontId="19" fillId="0" borderId="0" xfId="0" applyNumberFormat="1" applyFont="1"/>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2" fillId="13" borderId="113" xfId="0" applyNumberFormat="1" applyFont="1" applyFill="1" applyBorder="1" applyAlignment="1">
      <alignment horizontal="center" vertical="center" wrapText="1"/>
    </xf>
    <xf numFmtId="1" fontId="112" fillId="13" borderId="114" xfId="0" applyNumberFormat="1" applyFont="1" applyFill="1" applyBorder="1" applyAlignment="1">
      <alignment horizontal="center" vertical="center" wrapText="1"/>
    </xf>
    <xf numFmtId="37" fontId="20" fillId="0" borderId="115" xfId="14"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28" fillId="0" borderId="0" xfId="0" applyFont="1" applyFill="1"/>
    <xf numFmtId="0" fontId="52" fillId="0" borderId="7" xfId="5" applyFont="1" applyBorder="1" applyAlignment="1">
      <alignment horizontal="right"/>
    </xf>
    <xf numFmtId="0" fontId="7" fillId="0" borderId="7" xfId="5" applyFont="1" applyBorder="1"/>
    <xf numFmtId="3" fontId="34"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9" fillId="0" borderId="0" xfId="0" applyFont="1" applyFill="1" applyBorder="1" applyAlignment="1">
      <alignment vertical="top" wrapText="1"/>
    </xf>
    <xf numFmtId="3" fontId="34" fillId="0" borderId="0" xfId="0" applyNumberFormat="1" applyFont="1" applyFill="1" applyBorder="1" applyAlignment="1">
      <alignment horizontal="left" vertical="top" wrapText="1"/>
    </xf>
    <xf numFmtId="0" fontId="0" fillId="0" borderId="0" xfId="0" applyAlignment="1">
      <alignment vertical="center"/>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 fillId="3" borderId="23" xfId="0" applyFont="1" applyFill="1" applyBorder="1" applyAlignment="1">
      <alignment horizontal="right" vertical="center" wrapText="1"/>
    </xf>
    <xf numFmtId="0" fontId="5" fillId="3" borderId="8" xfId="0" applyFont="1" applyFill="1" applyBorder="1" applyAlignment="1">
      <alignment horizontal="right" vertical="center" wrapText="1"/>
    </xf>
    <xf numFmtId="3" fontId="0" fillId="3" borderId="8" xfId="0" applyNumberFormat="1" applyFont="1" applyFill="1" applyBorder="1" applyAlignment="1">
      <alignment horizontal="center" vertical="center" wrapText="1"/>
    </xf>
    <xf numFmtId="10" fontId="0" fillId="3" borderId="8" xfId="0" applyNumberFormat="1" applyFont="1" applyFill="1" applyBorder="1" applyAlignment="1">
      <alignment horizontal="center" vertical="center" wrapText="1"/>
    </xf>
    <xf numFmtId="10" fontId="0" fillId="3" borderId="4" xfId="0" applyNumberFormat="1" applyFont="1" applyFill="1" applyBorder="1" applyAlignment="1">
      <alignment horizontal="center" vertical="center" wrapText="1"/>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0" fillId="2" borderId="23" xfId="5" applyFont="1" applyFill="1" applyBorder="1" applyAlignment="1">
      <alignment horizontal="right"/>
    </xf>
    <xf numFmtId="0" fontId="52" fillId="2" borderId="55" xfId="5" applyFont="1" applyFill="1" applyBorder="1" applyAlignment="1">
      <alignment horizontal="right"/>
    </xf>
    <xf numFmtId="0" fontId="17" fillId="2" borderId="82" xfId="0" applyFont="1" applyFill="1" applyBorder="1" applyAlignment="1">
      <alignment horizontal="right" vertical="center" wrapText="1"/>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10" fontId="10" fillId="6" borderId="57" xfId="5" applyNumberFormat="1" applyFont="1" applyFill="1" applyBorder="1" applyAlignment="1">
      <alignment horizontal="center" vertical="center"/>
    </xf>
    <xf numFmtId="10" fontId="10" fillId="6" borderId="15"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10" fontId="10" fillId="6" borderId="31" xfId="5" applyNumberFormat="1" applyFont="1" applyFill="1" applyBorder="1" applyAlignment="1">
      <alignment horizontal="center" vertical="center"/>
    </xf>
    <xf numFmtId="10" fontId="10" fillId="6" borderId="20"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11" fillId="0" borderId="113" xfId="0" applyNumberFormat="1" applyFont="1" applyFill="1" applyBorder="1" applyAlignment="1">
      <alignment horizontal="center" vertical="center"/>
    </xf>
    <xf numFmtId="3" fontId="111" fillId="0" borderId="117" xfId="0" applyNumberFormat="1" applyFont="1" applyFill="1" applyBorder="1" applyAlignment="1">
      <alignment horizontal="center" vertical="center"/>
    </xf>
    <xf numFmtId="10" fontId="112" fillId="13" borderId="30" xfId="0" applyNumberFormat="1" applyFont="1" applyFill="1" applyBorder="1" applyAlignment="1">
      <alignment horizontal="center" vertical="center" wrapText="1"/>
    </xf>
    <xf numFmtId="10" fontId="112" fillId="13" borderId="104"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8" xfId="0" applyNumberFormat="1" applyFont="1" applyFill="1" applyBorder="1" applyAlignment="1">
      <alignment horizontal="center" vertical="top" wrapText="1" readingOrder="1"/>
    </xf>
    <xf numFmtId="173" fontId="20" fillId="0" borderId="119" xfId="0" applyNumberFormat="1" applyFont="1" applyFill="1" applyBorder="1" applyAlignment="1">
      <alignment horizontal="center" vertical="top" wrapText="1" readingOrder="1"/>
    </xf>
    <xf numFmtId="173" fontId="20" fillId="0" borderId="119" xfId="0" applyNumberFormat="1" applyFont="1" applyFill="1" applyBorder="1" applyAlignment="1">
      <alignment vertical="top" wrapText="1" readingOrder="1"/>
    </xf>
    <xf numFmtId="173" fontId="20" fillId="0" borderId="120"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0" fontId="11" fillId="2" borderId="3" xfId="0" applyFont="1" applyFill="1" applyBorder="1" applyAlignment="1">
      <alignment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69"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10" fillId="0" borderId="57" xfId="5" applyNumberFormat="1" applyFont="1" applyFill="1" applyBorder="1" applyAlignment="1">
      <alignment horizontal="center" vertical="center"/>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61" fillId="2" borderId="50" xfId="0" applyFont="1" applyFill="1" applyBorder="1" applyAlignment="1">
      <alignment horizontal="center" vertical="center"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20" fillId="0" borderId="0" xfId="0" applyFont="1" applyAlignment="1">
      <alignment horizontal="center" vertical="center"/>
    </xf>
    <xf numFmtId="0" fontId="124" fillId="22" borderId="3" xfId="0" applyFont="1" applyFill="1" applyBorder="1" applyAlignment="1">
      <alignment horizontal="center" vertical="center" wrapText="1"/>
    </xf>
    <xf numFmtId="0" fontId="124" fillId="22" borderId="4" xfId="0" applyFont="1" applyFill="1" applyBorder="1" applyAlignment="1">
      <alignment horizontal="center" vertical="center" wrapText="1"/>
    </xf>
    <xf numFmtId="0" fontId="121" fillId="0" borderId="0" xfId="0" applyFont="1" applyAlignment="1">
      <alignment horizontal="left" vertical="top"/>
    </xf>
    <xf numFmtId="0" fontId="121" fillId="0" borderId="58" xfId="0" applyFont="1" applyBorder="1" applyAlignment="1">
      <alignment horizontal="left" vertical="top" wrapText="1"/>
    </xf>
    <xf numFmtId="0" fontId="121" fillId="0" borderId="3" xfId="0" applyFont="1" applyBorder="1" applyAlignment="1">
      <alignment horizontal="left" vertical="top" wrapText="1"/>
    </xf>
    <xf numFmtId="0" fontId="121" fillId="0" borderId="6" xfId="0" applyFont="1" applyBorder="1" applyAlignment="1">
      <alignment horizontal="left" vertical="top" wrapText="1"/>
    </xf>
    <xf numFmtId="0" fontId="124" fillId="22" borderId="4" xfId="0" applyFont="1" applyFill="1" applyBorder="1" applyAlignment="1">
      <alignment horizontal="center" vertical="top" wrapText="1"/>
    </xf>
    <xf numFmtId="0" fontId="123" fillId="22" borderId="3" xfId="0" applyFont="1" applyFill="1" applyBorder="1" applyAlignment="1">
      <alignment horizontal="center" vertical="top" wrapText="1"/>
    </xf>
    <xf numFmtId="0" fontId="124" fillId="22" borderId="4" xfId="0" applyFont="1" applyFill="1" applyBorder="1" applyAlignment="1">
      <alignment horizontal="left" vertical="top" wrapText="1"/>
    </xf>
    <xf numFmtId="0" fontId="123" fillId="22" borderId="3" xfId="0" applyFont="1" applyFill="1" applyBorder="1" applyAlignment="1">
      <alignment horizontal="left" vertical="top" wrapText="1"/>
    </xf>
    <xf numFmtId="0" fontId="125" fillId="0" borderId="0" xfId="0" applyFont="1" applyAlignment="1">
      <alignment horizontal="left" vertical="top"/>
    </xf>
    <xf numFmtId="0" fontId="124" fillId="22" borderId="1" xfId="0" applyFont="1" applyFill="1" applyBorder="1" applyAlignment="1">
      <alignment horizontal="center" vertical="top" wrapText="1"/>
    </xf>
    <xf numFmtId="0" fontId="124"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0" fontId="10" fillId="0" borderId="0" xfId="1" applyFont="1" applyAlignment="1">
      <alignment horizontal="left" vertical="top" wrapText="1"/>
    </xf>
    <xf numFmtId="3" fontId="34" fillId="0" borderId="0" xfId="0" applyNumberFormat="1" applyFont="1" applyFill="1" applyBorder="1" applyAlignment="1">
      <alignment horizontal="left" vertical="top" wrapText="1"/>
    </xf>
    <xf numFmtId="0" fontId="121" fillId="0" borderId="1" xfId="0" applyFont="1" applyBorder="1" applyAlignment="1">
      <alignment horizontal="left" vertical="top" wrapText="1"/>
    </xf>
    <xf numFmtId="0" fontId="23" fillId="10" borderId="0" xfId="0" applyFont="1" applyFill="1" applyBorder="1" applyAlignment="1">
      <alignment horizontal="center"/>
    </xf>
    <xf numFmtId="0" fontId="10" fillId="0" borderId="0" xfId="1" applyFont="1" applyBorder="1" applyAlignment="1">
      <alignment horizontal="left" vertical="top" wrapText="1"/>
    </xf>
    <xf numFmtId="0" fontId="17" fillId="2" borderId="64"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0" fontId="50" fillId="2" borderId="49"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5" xfId="3" applyNumberFormat="1" applyFont="1" applyFill="1" applyBorder="1" applyAlignment="1">
      <alignment horizontal="center" vertical="center"/>
    </xf>
    <xf numFmtId="1" fontId="10" fillId="0" borderId="105" xfId="5"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21" fillId="0" borderId="30" xfId="0" applyFont="1" applyBorder="1" applyAlignment="1">
      <alignment vertical="top" wrapText="1"/>
    </xf>
    <xf numFmtId="0" fontId="2" fillId="0" borderId="5" xfId="0" applyFont="1" applyBorder="1" applyAlignment="1">
      <alignment horizontal="left" vertical="top" wrapText="1"/>
    </xf>
    <xf numFmtId="3" fontId="111"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11" fillId="0" borderId="22" xfId="0" applyNumberFormat="1" applyFont="1" applyFill="1" applyBorder="1" applyAlignment="1">
      <alignment horizontal="center" vertical="center"/>
    </xf>
    <xf numFmtId="3" fontId="111"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2" fillId="13" borderId="49" xfId="0" applyNumberFormat="1" applyFont="1" applyFill="1" applyBorder="1" applyAlignment="1">
      <alignment horizontal="center" vertical="center" wrapText="1"/>
    </xf>
    <xf numFmtId="10" fontId="112"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127" fillId="0" borderId="57" xfId="0" applyFont="1" applyFill="1" applyBorder="1" applyAlignment="1">
      <alignment horizontal="center" vertical="center"/>
    </xf>
    <xf numFmtId="0" fontId="127" fillId="0" borderId="10" xfId="0" applyFont="1" applyFill="1" applyBorder="1" applyAlignment="1">
      <alignment horizontal="center" vertical="center"/>
    </xf>
    <xf numFmtId="0" fontId="127" fillId="0" borderId="31" xfId="0" applyFont="1" applyFill="1" applyBorder="1" applyAlignment="1">
      <alignment horizontal="center" vertical="center"/>
    </xf>
    <xf numFmtId="0" fontId="61" fillId="2" borderId="6" xfId="0" applyFont="1" applyFill="1" applyBorder="1" applyAlignment="1">
      <alignment horizontal="center" vertical="center" wrapText="1"/>
    </xf>
    <xf numFmtId="0" fontId="0" fillId="0" borderId="0" xfId="0" applyBorder="1" applyAlignment="1">
      <alignment horizontal="left" vertical="top"/>
    </xf>
    <xf numFmtId="0" fontId="128" fillId="0" borderId="0" xfId="0" applyFont="1" applyBorder="1" applyAlignment="1">
      <alignment vertical="center"/>
    </xf>
    <xf numFmtId="0" fontId="128"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5"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21" fillId="0" borderId="58" xfId="0" applyFont="1" applyFill="1" applyBorder="1" applyAlignment="1">
      <alignment horizontal="left" vertical="top" wrapText="1"/>
    </xf>
    <xf numFmtId="0" fontId="121" fillId="0" borderId="1" xfId="0" applyFont="1" applyFill="1" applyBorder="1" applyAlignment="1">
      <alignment horizontal="left" vertical="top" wrapText="1"/>
    </xf>
    <xf numFmtId="0" fontId="121" fillId="0" borderId="6" xfId="0" applyFont="1" applyFill="1" applyBorder="1" applyAlignment="1">
      <alignment horizontal="left" vertical="top" wrapText="1"/>
    </xf>
    <xf numFmtId="0" fontId="121" fillId="0" borderId="3" xfId="0" applyFont="1" applyFill="1" applyBorder="1" applyAlignment="1">
      <alignment horizontal="left" vertical="top" wrapText="1"/>
    </xf>
    <xf numFmtId="0" fontId="136" fillId="0" borderId="0" xfId="0" applyFont="1" applyAlignment="1">
      <alignment horizontal="left" vertical="top"/>
    </xf>
    <xf numFmtId="0" fontId="10" fillId="0" borderId="0" xfId="1" applyFont="1" applyAlignment="1">
      <alignment horizontal="left" vertical="top" wrapText="1"/>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0" fontId="17" fillId="2" borderId="82" xfId="0" applyFont="1" applyFill="1" applyBorder="1" applyAlignment="1">
      <alignment horizontal="right" vertical="center" wrapText="1"/>
    </xf>
    <xf numFmtId="0" fontId="6" fillId="0" borderId="0" xfId="5" applyFont="1" applyFill="1" applyBorder="1" applyAlignment="1">
      <alignment horizontal="left"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0" fillId="0" borderId="0" xfId="0" applyAlignment="1">
      <alignment horizontal="center" vertical="top"/>
    </xf>
    <xf numFmtId="0" fontId="121" fillId="0" borderId="0" xfId="0" applyFont="1" applyAlignment="1">
      <alignment horizontal="left" vertical="top" wrapText="1"/>
    </xf>
    <xf numFmtId="0" fontId="121" fillId="0" borderId="0" xfId="0" applyFont="1" applyBorder="1" applyAlignment="1">
      <alignment horizontal="left" vertical="top" wrapText="1"/>
    </xf>
    <xf numFmtId="0" fontId="118" fillId="21" borderId="25" xfId="0" applyFont="1" applyFill="1" applyBorder="1" applyAlignment="1">
      <alignment horizontal="left" vertical="top" wrapText="1"/>
    </xf>
    <xf numFmtId="0" fontId="118" fillId="21" borderId="2" xfId="0" applyFont="1" applyFill="1" applyBorder="1" applyAlignment="1">
      <alignment horizontal="left" vertical="top" wrapText="1"/>
    </xf>
    <xf numFmtId="0" fontId="118" fillId="21" borderId="22" xfId="0" applyFont="1" applyFill="1" applyBorder="1" applyAlignment="1">
      <alignment horizontal="left" vertical="top" wrapText="1"/>
    </xf>
    <xf numFmtId="0" fontId="118" fillId="21" borderId="30" xfId="0" applyFont="1" applyFill="1" applyBorder="1" applyAlignment="1">
      <alignment horizontal="left" vertical="top" wrapText="1"/>
    </xf>
    <xf numFmtId="0" fontId="119" fillId="0" borderId="0" xfId="0" applyFont="1" applyAlignment="1">
      <alignment horizontal="center" vertical="center"/>
    </xf>
    <xf numFmtId="0" fontId="121" fillId="0" borderId="0" xfId="0" applyFont="1" applyAlignment="1">
      <alignment horizontal="left" vertical="top" wrapText="1" indent="5"/>
    </xf>
    <xf numFmtId="0" fontId="118" fillId="21" borderId="25" xfId="0" applyFont="1" applyFill="1" applyBorder="1" applyAlignment="1">
      <alignment vertical="center" wrapText="1"/>
    </xf>
    <xf numFmtId="0" fontId="118" fillId="21" borderId="2" xfId="0" applyFont="1" applyFill="1" applyBorder="1" applyAlignment="1">
      <alignment vertical="center" wrapText="1"/>
    </xf>
    <xf numFmtId="0" fontId="126" fillId="0" borderId="0" xfId="0" applyFont="1" applyBorder="1" applyAlignment="1">
      <alignment horizontal="left" vertical="top" wrapText="1"/>
    </xf>
    <xf numFmtId="0" fontId="126" fillId="0" borderId="0" xfId="0" applyFont="1" applyBorder="1" applyAlignment="1">
      <alignment horizontal="left" vertical="top"/>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89" fillId="0" borderId="0" xfId="0" applyFont="1" applyAlignment="1">
      <alignment horizontal="left" vertical="top"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10" fillId="0" borderId="0" xfId="0" applyFont="1" applyFill="1" applyAlignment="1">
      <alignment horizontal="left" vertical="top" wrapText="1"/>
    </xf>
    <xf numFmtId="0" fontId="89" fillId="0" borderId="0" xfId="0" applyFont="1" applyFill="1" applyAlignment="1">
      <alignment horizontal="left" vertical="top" wrapText="1"/>
    </xf>
    <xf numFmtId="0" fontId="10" fillId="0" borderId="7" xfId="1" applyFont="1" applyBorder="1" applyAlignment="1">
      <alignment horizontal="left" vertical="top" wrapText="1"/>
    </xf>
    <xf numFmtId="0" fontId="10" fillId="0" borderId="0" xfId="1" applyFont="1" applyAlignment="1">
      <alignment horizontal="left" vertical="top" wrapText="1"/>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69" fillId="4" borderId="9" xfId="0" applyFont="1" applyFill="1" applyBorder="1" applyAlignment="1">
      <alignment horizontal="center" vertical="center"/>
    </xf>
    <xf numFmtId="0" fontId="69" fillId="4" borderId="0" xfId="0" applyFont="1" applyFill="1" applyBorder="1" applyAlignment="1">
      <alignment horizontal="center" vertical="center"/>
    </xf>
    <xf numFmtId="0" fontId="23" fillId="10" borderId="2" xfId="0" applyFont="1" applyFill="1" applyBorder="1" applyAlignment="1">
      <alignment horizontal="center"/>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6" fillId="5" borderId="25"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58" fillId="5" borderId="23" xfId="0" applyFont="1" applyFill="1" applyBorder="1" applyAlignment="1">
      <alignment horizontal="center"/>
    </xf>
    <xf numFmtId="0" fontId="58" fillId="5" borderId="8" xfId="0" applyFont="1" applyFill="1" applyBorder="1" applyAlignment="1">
      <alignment horizontal="center"/>
    </xf>
    <xf numFmtId="0" fontId="142" fillId="0" borderId="0" xfId="1" applyFont="1" applyAlignment="1">
      <alignment horizontal="left" vertical="top" wrapText="1"/>
    </xf>
    <xf numFmtId="0" fontId="28" fillId="0" borderId="7" xfId="0" applyFont="1" applyBorder="1" applyAlignment="1">
      <alignment horizontal="left" vertical="top" wrapText="1"/>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169" fontId="42" fillId="8" borderId="25"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22" xfId="0" applyFont="1" applyFill="1" applyBorder="1" applyAlignment="1">
      <alignment horizontal="center" vertical="center" wrapText="1"/>
    </xf>
    <xf numFmtId="0" fontId="14" fillId="5" borderId="3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169" fontId="42" fillId="8" borderId="24" xfId="0" applyNumberFormat="1" applyFont="1" applyFill="1" applyBorder="1" applyAlignment="1">
      <alignment horizontal="center"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16" fillId="3" borderId="7" xfId="0" applyFont="1" applyFill="1" applyBorder="1" applyAlignment="1">
      <alignment horizontal="left" vertical="top"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0" fontId="84" fillId="0" borderId="7" xfId="0" applyFont="1" applyFill="1" applyBorder="1" applyAlignment="1">
      <alignment horizontal="left" vertical="top"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0" fontId="46" fillId="5" borderId="9" xfId="0" applyFont="1" applyFill="1" applyBorder="1" applyAlignment="1">
      <alignment horizontal="center"/>
    </xf>
    <xf numFmtId="0" fontId="46" fillId="5" borderId="0" xfId="0" applyFont="1" applyFill="1" applyBorder="1" applyAlignment="1">
      <alignment horizontal="center"/>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0" fontId="14" fillId="5" borderId="8"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139"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52" fillId="0" borderId="10" xfId="0" applyFont="1" applyBorder="1" applyAlignment="1">
      <alignment horizontal="center" vertical="top"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9" xfId="0" applyFont="1" applyFill="1" applyBorder="1" applyAlignment="1">
      <alignment horizontal="center" vertical="center" wrapText="1"/>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0" fontId="102" fillId="0" borderId="7" xfId="0" applyFont="1" applyFill="1" applyBorder="1" applyAlignment="1">
      <alignment horizontal="left" vertical="top"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57" fillId="8" borderId="4" xfId="0" applyFont="1" applyFill="1" applyBorder="1" applyAlignment="1">
      <alignment horizontal="center" vertical="top"/>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61" fillId="2" borderId="6"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0" fontId="10"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0" fontId="27" fillId="0" borderId="7" xfId="0" applyFont="1" applyBorder="1" applyAlignment="1">
      <alignment horizontal="left" vertical="top" wrapText="1"/>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32" xfId="5" applyFont="1" applyFill="1" applyBorder="1" applyAlignment="1">
      <alignment horizontal="right" wrapText="1"/>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5" fillId="5" borderId="24" xfId="5" applyFont="1" applyFill="1" applyBorder="1" applyAlignment="1">
      <alignment horizontal="center"/>
    </xf>
    <xf numFmtId="0" fontId="55" fillId="5" borderId="2" xfId="5" applyFont="1" applyFill="1" applyBorder="1" applyAlignment="1">
      <alignment horizontal="center"/>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 fillId="0" borderId="0" xfId="5" applyFont="1" applyFill="1" applyBorder="1" applyAlignment="1">
      <alignment vertical="top" wrapText="1"/>
    </xf>
    <xf numFmtId="0" fontId="6" fillId="0" borderId="0" xfId="5" applyFont="1" applyFill="1" applyBorder="1" applyAlignment="1">
      <alignment horizontal="left" vertical="top" wrapText="1"/>
    </xf>
    <xf numFmtId="0" fontId="6" fillId="0" borderId="0" xfId="5" applyFont="1" applyFill="1" applyBorder="1" applyAlignment="1">
      <alignment horizontal="left" wrapText="1"/>
    </xf>
    <xf numFmtId="0" fontId="42" fillId="8" borderId="25" xfId="5" applyFont="1" applyFill="1" applyBorder="1" applyAlignment="1">
      <alignment horizontal="center" vertical="center" wrapText="1"/>
    </xf>
    <xf numFmtId="0" fontId="42" fillId="8" borderId="24" xfId="5" applyFont="1" applyFill="1" applyBorder="1" applyAlignment="1">
      <alignment horizontal="center" vertical="center" wrapText="1"/>
    </xf>
    <xf numFmtId="0" fontId="42" fillId="8" borderId="2" xfId="5" applyFont="1" applyFill="1" applyBorder="1" applyAlignment="1">
      <alignment horizontal="center" vertical="center" wrapText="1"/>
    </xf>
    <xf numFmtId="0" fontId="42" fillId="8" borderId="22" xfId="5" applyFont="1" applyFill="1" applyBorder="1" applyAlignment="1">
      <alignment horizontal="center" vertical="center" wrapText="1"/>
    </xf>
    <xf numFmtId="0" fontId="42" fillId="8" borderId="7" xfId="5" applyFont="1" applyFill="1" applyBorder="1" applyAlignment="1">
      <alignment horizontal="center" vertical="center" wrapText="1"/>
    </xf>
    <xf numFmtId="0" fontId="42" fillId="8" borderId="30" xfId="5" applyFont="1" applyFill="1" applyBorder="1" applyAlignment="1">
      <alignment horizontal="center" vertical="center" wrapText="1"/>
    </xf>
    <xf numFmtId="0" fontId="28" fillId="0" borderId="0" xfId="0" applyFont="1" applyBorder="1" applyAlignment="1">
      <alignment horizontal="left" vertical="top" wrapText="1"/>
    </xf>
    <xf numFmtId="0" fontId="28" fillId="0" borderId="0" xfId="0" applyFont="1" applyAlignment="1">
      <alignment horizontal="left" vertical="top" wrapText="1"/>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4" fontId="10" fillId="0" borderId="25" xfId="5" applyNumberFormat="1" applyFont="1" applyFill="1" applyBorder="1" applyAlignment="1">
      <alignment horizontal="center" vertical="center"/>
    </xf>
    <xf numFmtId="4" fontId="10" fillId="0" borderId="2" xfId="5" applyNumberFormat="1" applyFont="1" applyFill="1" applyBorder="1" applyAlignment="1">
      <alignment horizontal="center" vertical="center"/>
    </xf>
    <xf numFmtId="0" fontId="30" fillId="0" borderId="0" xfId="0" applyFont="1" applyFill="1" applyBorder="1" applyAlignment="1">
      <alignment horizontal="left" vertical="top" wrapText="1"/>
    </xf>
    <xf numFmtId="0" fontId="30" fillId="0" borderId="0" xfId="0" applyFont="1" applyFill="1" applyAlignment="1">
      <alignment horizontal="left" vertical="top" wrapText="1"/>
    </xf>
    <xf numFmtId="0" fontId="116" fillId="0" borderId="24" xfId="5" quotePrefix="1" applyFont="1" applyBorder="1" applyAlignment="1">
      <alignment horizontal="left" vertical="top" wrapText="1"/>
    </xf>
    <xf numFmtId="0" fontId="70" fillId="0" borderId="0" xfId="0" applyFont="1" applyFill="1" applyAlignment="1">
      <alignment vertical="top" wrapText="1"/>
    </xf>
    <xf numFmtId="0" fontId="70" fillId="0" borderId="0" xfId="0" applyFont="1" applyFill="1" applyAlignment="1">
      <alignment vertical="top"/>
    </xf>
    <xf numFmtId="0" fontId="0" fillId="0" borderId="0" xfId="0" applyFont="1" applyAlignment="1">
      <alignment horizontal="left" vertical="top" wrapText="1"/>
    </xf>
    <xf numFmtId="0" fontId="121" fillId="0" borderId="0" xfId="0" applyFont="1" applyAlignment="1">
      <alignment vertical="center" wrapText="1"/>
    </xf>
    <xf numFmtId="0" fontId="121" fillId="0" borderId="7" xfId="0" applyFont="1" applyFill="1" applyBorder="1" applyAlignment="1">
      <alignment horizontal="center" vertical="top" wrapText="1"/>
    </xf>
    <xf numFmtId="0" fontId="121" fillId="0" borderId="0" xfId="0" applyFont="1" applyAlignment="1">
      <alignment horizontal="left" vertical="top"/>
    </xf>
    <xf numFmtId="3" fontId="0" fillId="3" borderId="16" xfId="0" applyNumberFormat="1" applyFont="1" applyFill="1" applyBorder="1" applyAlignment="1">
      <alignment horizontal="center" vertical="center" wrapText="1"/>
    </xf>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10" fontId="0" fillId="3" borderId="75" xfId="2" applyNumberFormat="1"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1" xfId="0" applyFont="1" applyFill="1" applyBorder="1" applyAlignment="1">
      <alignment horizontal="center" vertical="center" wrapTex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21" xfId="0" applyNumberFormat="1" applyFont="1" applyFill="1" applyBorder="1" applyAlignment="1">
      <alignment horizontal="center" vertical="center"/>
    </xf>
    <xf numFmtId="3" fontId="111" fillId="3" borderId="22" xfId="0" applyNumberFormat="1" applyFont="1" applyFill="1" applyBorder="1" applyAlignment="1">
      <alignment horizontal="center" vertical="center"/>
    </xf>
    <xf numFmtId="3" fontId="111"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6"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3" fontId="10" fillId="3" borderId="20" xfId="5" applyNumberFormat="1" applyFont="1" applyFill="1" applyBorder="1" applyAlignment="1">
      <alignment horizontal="center" vertical="center"/>
    </xf>
    <xf numFmtId="4" fontId="10" fillId="3" borderId="20" xfId="5" applyNumberFormat="1" applyFont="1" applyFill="1" applyBorder="1" applyAlignment="1">
      <alignment horizontal="center" vertical="center"/>
    </xf>
    <xf numFmtId="4" fontId="10" fillId="3" borderId="25" xfId="5" applyNumberFormat="1" applyFont="1" applyFill="1" applyBorder="1" applyAlignment="1">
      <alignment horizontal="center" vertical="center"/>
    </xf>
    <xf numFmtId="4" fontId="10" fillId="3" borderId="2" xfId="5" applyNumberFormat="1" applyFont="1" applyFill="1" applyBorder="1" applyAlignment="1">
      <alignment horizontal="center" vertical="center"/>
    </xf>
    <xf numFmtId="10" fontId="7" fillId="3" borderId="60" xfId="5" applyNumberFormat="1" applyFont="1" applyFill="1" applyBorder="1" applyAlignment="1">
      <alignment horizontal="center" vertical="center"/>
    </xf>
    <xf numFmtId="1" fontId="10" fillId="3" borderId="57" xfId="5" applyNumberFormat="1" applyFont="1" applyFill="1" applyBorder="1" applyAlignment="1">
      <alignment horizontal="center" vertical="center"/>
    </xf>
    <xf numFmtId="1" fontId="10" fillId="3" borderId="105" xfId="5" applyNumberFormat="1" applyFont="1" applyFill="1" applyBorder="1" applyAlignment="1">
      <alignment horizontal="center" vertical="center"/>
    </xf>
    <xf numFmtId="10" fontId="10" fillId="3" borderId="60" xfId="5" applyNumberFormat="1" applyFont="1" applyFill="1" applyBorder="1" applyAlignment="1">
      <alignment horizontal="center" vertical="center"/>
    </xf>
    <xf numFmtId="0" fontId="0" fillId="3" borderId="0" xfId="0" applyFont="1" applyFill="1" applyAlignment="1">
      <alignment horizontal="left" vertical="top" wrapText="1"/>
    </xf>
  </cellXfs>
  <cellStyles count="15">
    <cellStyle name="Comma" xfId="14" builtinId="3"/>
    <cellStyle name="Comma 2" xfId="4"/>
    <cellStyle name="Comma 3" xfId="11"/>
    <cellStyle name="Currency" xfId="6" builtinId="4"/>
    <cellStyle name="Hyperlink" xfId="1" builtinId="8"/>
    <cellStyle name="Normal" xfId="0" builtinId="0"/>
    <cellStyle name="Normal 2" xfId="5"/>
    <cellStyle name="Normal 2 2" xfId="8"/>
    <cellStyle name="Normal 3" xfId="3"/>
    <cellStyle name="Normal 3 2" xfId="9"/>
    <cellStyle name="Normal 4" xfId="7"/>
    <cellStyle name="Normal 5" xfId="12"/>
    <cellStyle name="Percent" xfId="2" builtinId="5"/>
    <cellStyle name="Percent 2" xfId="10"/>
    <cellStyle name="Percent 3" xfId="13"/>
  </cellStyles>
  <dxfs count="0"/>
  <tableStyles count="0" defaultTableStyle="TableStyleMedium2" defaultPivotStyle="PivotStyleLight16"/>
  <colors>
    <mruColors>
      <color rgb="FF00FF00"/>
      <color rgb="FF71FF7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layout/>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tx>
            <c:strRef>
              <c:f>'Safe Haven'!$A$3</c:f>
              <c:strCache>
                <c:ptCount val="1"/>
                <c:pt idx="0">
                  <c:v>Infants Delivered to Safe Haven</c:v>
                </c:pt>
              </c:strCache>
            </c:strRef>
          </c:tx>
          <c:spPr>
            <a:solidFill>
              <a:schemeClr val="accent1"/>
            </a:solidFill>
            <a:ln>
              <a:noFill/>
            </a:ln>
            <a:effectLst/>
          </c:spPr>
          <c:invertIfNegative val="0"/>
          <c:dLbls>
            <c:dLbl>
              <c:idx val="5"/>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4A-47B6-8DC9-86193BD5480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'Safe Haven'!$B$2:$L$2</c:f>
              <c:strCache>
                <c:ptCount val="8"/>
                <c:pt idx="0">
                  <c:v>Oct 2016 - Mar 2017</c:v>
                </c:pt>
                <c:pt idx="1">
                  <c:v>Apr 2017 - Sep 2017</c:v>
                </c:pt>
                <c:pt idx="2">
                  <c:v>Oct 2017 - Mar 2018</c:v>
                </c:pt>
                <c:pt idx="3">
                  <c:v>Jan 2018 - Jun 2018</c:v>
                </c:pt>
                <c:pt idx="4">
                  <c:v>Jul 2018 - Dec 2018</c:v>
                </c:pt>
                <c:pt idx="5">
                  <c:v>Jan 2019 - Jun 2019</c:v>
                </c:pt>
                <c:pt idx="6">
                  <c:v>Jul 2019 - Dec 2019</c:v>
                </c:pt>
                <c:pt idx="7">
                  <c:v>Jan 2020 - Jun 2020</c:v>
                </c:pt>
              </c:strCache>
            </c:strRef>
          </c:cat>
          <c:val>
            <c:numRef>
              <c:f>'Safe Haven'!$B$3:$L$3</c:f>
              <c:numCache>
                <c:formatCode>#,##0</c:formatCode>
                <c:ptCount val="8"/>
                <c:pt idx="0">
                  <c:v>0</c:v>
                </c:pt>
                <c:pt idx="1">
                  <c:v>1</c:v>
                </c:pt>
                <c:pt idx="2">
                  <c:v>0</c:v>
                </c:pt>
                <c:pt idx="3">
                  <c:v>2</c:v>
                </c:pt>
                <c:pt idx="4">
                  <c:v>1</c:v>
                </c:pt>
                <c:pt idx="5">
                  <c:v>3</c:v>
                </c:pt>
                <c:pt idx="6">
                  <c:v>1</c:v>
                </c:pt>
                <c:pt idx="7">
                  <c:v>0</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12</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www.azleg.gov/viewdocument/?docName=https://www.azleg.gov/ars/13/03623-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1"/>
  <sheetViews>
    <sheetView showGridLines="0" tabSelected="1" zoomScaleNormal="100" workbookViewId="0">
      <selection activeCell="D5" sqref="D5"/>
    </sheetView>
  </sheetViews>
  <sheetFormatPr defaultColWidth="8.85546875" defaultRowHeight="15" x14ac:dyDescent="0.25"/>
  <cols>
    <col min="1" max="1" width="71.42578125" customWidth="1"/>
    <col min="2" max="2" width="10.85546875" customWidth="1"/>
  </cols>
  <sheetData>
    <row r="1" spans="1:2" s="206" customFormat="1" ht="98.25" customHeight="1" x14ac:dyDescent="0.25">
      <c r="A1" s="1466" t="s">
        <v>301</v>
      </c>
      <c r="B1" s="1466"/>
    </row>
    <row r="2" spans="1:2" ht="45" customHeight="1" x14ac:dyDescent="0.25">
      <c r="A2" s="1469" t="s">
        <v>541</v>
      </c>
      <c r="B2" s="1470"/>
    </row>
    <row r="3" spans="1:2" ht="15.75" x14ac:dyDescent="0.25">
      <c r="A3" s="1468" t="s">
        <v>748</v>
      </c>
      <c r="B3" s="1468"/>
    </row>
    <row r="4" spans="1:2" ht="3.75" customHeight="1" x14ac:dyDescent="0.25">
      <c r="A4" s="245"/>
      <c r="B4" s="86"/>
    </row>
    <row r="5" spans="1:2" ht="36.75" customHeight="1" x14ac:dyDescent="0.25">
      <c r="A5" s="1467" t="s">
        <v>99</v>
      </c>
      <c r="B5" s="1467"/>
    </row>
    <row r="6" spans="1:2" ht="18.75" x14ac:dyDescent="0.3">
      <c r="A6" s="249" t="s">
        <v>260</v>
      </c>
      <c r="B6" s="250" t="s">
        <v>103</v>
      </c>
    </row>
    <row r="7" spans="1:2" ht="20.25" customHeight="1" x14ac:dyDescent="0.25">
      <c r="A7" s="246" t="s">
        <v>100</v>
      </c>
      <c r="B7" s="1280" t="s">
        <v>647</v>
      </c>
    </row>
    <row r="8" spans="1:2" ht="20.25" customHeight="1" x14ac:dyDescent="0.25">
      <c r="A8" s="247" t="s">
        <v>0</v>
      </c>
      <c r="B8" s="284">
        <v>6</v>
      </c>
    </row>
    <row r="9" spans="1:2" ht="20.25" customHeight="1" x14ac:dyDescent="0.25">
      <c r="A9" s="247" t="s">
        <v>101</v>
      </c>
      <c r="B9" s="284">
        <v>7</v>
      </c>
    </row>
    <row r="10" spans="1:2" ht="20.25" customHeight="1" x14ac:dyDescent="0.25">
      <c r="A10" s="247" t="s">
        <v>102</v>
      </c>
      <c r="B10" s="284">
        <v>8</v>
      </c>
    </row>
    <row r="11" spans="1:2" ht="20.25" customHeight="1" x14ac:dyDescent="0.25">
      <c r="A11" s="247" t="s">
        <v>104</v>
      </c>
      <c r="B11" s="284">
        <v>9</v>
      </c>
    </row>
    <row r="12" spans="1:2" ht="20.25" customHeight="1" x14ac:dyDescent="0.25">
      <c r="A12" s="247" t="s">
        <v>106</v>
      </c>
      <c r="B12" s="286" t="s">
        <v>573</v>
      </c>
    </row>
    <row r="13" spans="1:2" ht="20.25" customHeight="1" x14ac:dyDescent="0.25">
      <c r="A13" s="247" t="s">
        <v>107</v>
      </c>
      <c r="B13" s="284">
        <v>12</v>
      </c>
    </row>
    <row r="14" spans="1:2" ht="20.25" customHeight="1" x14ac:dyDescent="0.25">
      <c r="A14" s="248" t="s">
        <v>108</v>
      </c>
      <c r="B14" s="286" t="s">
        <v>452</v>
      </c>
    </row>
    <row r="15" spans="1:2" ht="20.25" customHeight="1" x14ac:dyDescent="0.25">
      <c r="A15" s="248" t="s">
        <v>110</v>
      </c>
      <c r="B15" s="304" t="s">
        <v>574</v>
      </c>
    </row>
    <row r="16" spans="1:2" ht="20.25" customHeight="1" x14ac:dyDescent="0.25">
      <c r="A16" s="247" t="s">
        <v>277</v>
      </c>
      <c r="B16" s="284">
        <v>17</v>
      </c>
    </row>
    <row r="17" spans="1:2" s="206" customFormat="1" ht="20.25" customHeight="1" x14ac:dyDescent="0.25">
      <c r="A17" s="247" t="s">
        <v>278</v>
      </c>
      <c r="B17" s="304" t="s">
        <v>575</v>
      </c>
    </row>
    <row r="18" spans="1:2" ht="20.25" customHeight="1" x14ac:dyDescent="0.25">
      <c r="A18" s="248" t="s">
        <v>109</v>
      </c>
      <c r="B18" s="284">
        <v>20</v>
      </c>
    </row>
    <row r="19" spans="1:2" s="206" customFormat="1" ht="20.25" customHeight="1" x14ac:dyDescent="0.25">
      <c r="A19" s="248" t="s">
        <v>279</v>
      </c>
      <c r="B19" s="284">
        <v>21</v>
      </c>
    </row>
    <row r="20" spans="1:2" s="206" customFormat="1" ht="20.25" customHeight="1" x14ac:dyDescent="0.25">
      <c r="A20" s="248" t="s">
        <v>280</v>
      </c>
      <c r="B20" s="284">
        <v>22</v>
      </c>
    </row>
    <row r="21" spans="1:2" ht="20.25" customHeight="1" x14ac:dyDescent="0.25">
      <c r="A21" s="247" t="s">
        <v>111</v>
      </c>
      <c r="B21" s="304" t="s">
        <v>577</v>
      </c>
    </row>
    <row r="22" spans="1:2" ht="20.25" customHeight="1" x14ac:dyDescent="0.25">
      <c r="A22" s="247" t="s">
        <v>112</v>
      </c>
      <c r="B22" s="284">
        <v>24</v>
      </c>
    </row>
    <row r="23" spans="1:2" ht="20.25" customHeight="1" x14ac:dyDescent="0.25">
      <c r="A23" s="247" t="s">
        <v>281</v>
      </c>
      <c r="B23" s="284">
        <v>25</v>
      </c>
    </row>
    <row r="24" spans="1:2" ht="20.25" customHeight="1" x14ac:dyDescent="0.25">
      <c r="A24" s="247" t="s">
        <v>282</v>
      </c>
      <c r="B24" s="304">
        <v>26</v>
      </c>
    </row>
    <row r="25" spans="1:2" ht="20.25" customHeight="1" x14ac:dyDescent="0.25">
      <c r="A25" s="247" t="s">
        <v>283</v>
      </c>
      <c r="B25" s="284">
        <v>27</v>
      </c>
    </row>
    <row r="26" spans="1:2" ht="20.25" customHeight="1" x14ac:dyDescent="0.25">
      <c r="A26" s="248" t="s">
        <v>294</v>
      </c>
      <c r="B26" s="284">
        <v>28</v>
      </c>
    </row>
    <row r="27" spans="1:2" ht="20.25" customHeight="1" x14ac:dyDescent="0.25">
      <c r="A27" s="248" t="s">
        <v>295</v>
      </c>
      <c r="B27" s="304" t="s">
        <v>578</v>
      </c>
    </row>
    <row r="28" spans="1:2" ht="20.25" customHeight="1" x14ac:dyDescent="0.25">
      <c r="A28" s="248" t="s">
        <v>296</v>
      </c>
      <c r="B28" s="284">
        <v>31</v>
      </c>
    </row>
    <row r="29" spans="1:2" ht="20.25" customHeight="1" x14ac:dyDescent="0.25">
      <c r="A29" s="248" t="s">
        <v>297</v>
      </c>
      <c r="B29" s="304" t="s">
        <v>579</v>
      </c>
    </row>
    <row r="30" spans="1:2" ht="20.25" hidden="1" customHeight="1" x14ac:dyDescent="0.25">
      <c r="A30" s="247" t="s">
        <v>105</v>
      </c>
      <c r="B30" s="282"/>
    </row>
    <row r="31" spans="1:2" ht="20.25" customHeight="1" x14ac:dyDescent="0.25">
      <c r="A31" s="86"/>
      <c r="B31" s="283"/>
    </row>
  </sheetData>
  <sheetProtection algorithmName="SHA-512" hashValue="d6rQT8tfF5qorDUVr4lNLjawqTjbYbS1zER4qUWWyTUaq/0iW6Qwf8T0zNEW/ZAQ+D4m0IhgL3TveUzdK0MgIg==" saltValue="J+DValWq4uJkUHYT9Em/mg==" spinCount="100000" sheet="1" objects="1" scenarios="1"/>
  <mergeCells count="4">
    <mergeCell ref="A1:B1"/>
    <mergeCell ref="A5:B5"/>
    <mergeCell ref="A3:B3"/>
    <mergeCell ref="A2:B2"/>
  </mergeCells>
  <hyperlinks>
    <hyperlink ref="A7" location="'Exec Summary'!A1" display="Executive Summary"/>
    <hyperlink ref="A8" location="'Semi-Annual Comparisons'!A1" display="Semi-Annual Comparisons"/>
    <hyperlink ref="A9" location="'Reports of CAN'!A1" display="Reports of Child Abuse and Neglect"/>
    <hyperlink ref="A10" location="'Assigned Investigations'!A1" display="Assignment of Investigations"/>
    <hyperlink ref="A11" location="'Open Investigations'!A1" display="Investigations of Child Abuse and Neglect"/>
    <hyperlink ref="A12" location="'Completed Investigations'!A1" display="Completed Investigations"/>
    <hyperlink ref="A13" location="'Safe Haven'!A1" display="Safe Haven Infants"/>
    <hyperlink ref="A14" location="Entries!A1" display="Children Entering Out-of-Home Care"/>
    <hyperlink ref="A18" location="Exits!A1" display="Children Exiting Out-of-Home Care"/>
    <hyperlink ref="A15" location="OOH!A1" display="Children in Out-of-Home Care"/>
    <hyperlink ref="A16" location="'Case Mgt.'!A1" display="Child, Parent and Foster Home Visitation"/>
    <hyperlink ref="A21" location="'Adoption-CP'!A1" display="Children with Case Plan Goals of Adoption"/>
    <hyperlink ref="A22" location="'Adoption-Disruptions'!A1" display="Adoptive Placement Disruptions"/>
    <hyperlink ref="A23" location="'Adoption-Finalized'!A1" display="Adoptions-Finalized"/>
    <hyperlink ref="A24" location="Caseloads!A1" display="Caseloads"/>
    <hyperlink ref="A25" location="'DCS Specialists'!A1" display="DCS Specialists and Supervisor Retention"/>
    <hyperlink ref="A27" location="'Training and Dependencies'!A1" display="Training &amp; Dependencies"/>
    <hyperlink ref="A26" location="Expenditures!A1" display="Expenditures"/>
    <hyperlink ref="A30" location="'Metric Definition'!A1" display="'Metric Definition'!A1"/>
    <hyperlink ref="A17" location="Placement!A1" display="Placement Demographics"/>
    <hyperlink ref="A19" location="Fatalities!A1" display="Fatalities"/>
    <hyperlink ref="A20" location="TPR!A1" display="Termination of Parental Rights"/>
    <hyperlink ref="A28" location="'Title IV-E Waiver'!A1" display="Title IV-E Waiver"/>
    <hyperlink ref="A29" location="'Faith-Based'!A1" display="Faith-Based Activities"/>
    <hyperlink ref="B8" location="'Semi-Annual Comparisons'!A1" display="'Semi-Annual Comparisons'!A1"/>
    <hyperlink ref="B9" location="'Reports of CAN'!A1" display="'Reports of CAN'!A1"/>
    <hyperlink ref="B10" location="'Assigned Investigations'!A1" display="'Assigned Investigations'!A1"/>
    <hyperlink ref="B11" location="'Open Investigations'!A1" display="'Open Investigations'!A1"/>
    <hyperlink ref="B13" location="'Safe Haven'!A1" display="'Safe Haven'!A1"/>
    <hyperlink ref="B14" location="Entries!A1" display="Entries!A1"/>
    <hyperlink ref="B15" location="OOH!A1" display="15-16"/>
    <hyperlink ref="B16" location="'Case Mgt.'!A1" display="'Case Mgt.'!A1"/>
    <hyperlink ref="B17" location="Placement!A1" display="18-19"/>
    <hyperlink ref="B18" location="Exits!A1" display="Exits!A1"/>
    <hyperlink ref="B19" location="Fatalities!A1" display="Fatalities!A1"/>
    <hyperlink ref="B20" location="TPR!A1" display="TPR!A1"/>
    <hyperlink ref="B21" location="'Adoption-CP'!A1" display="23-24"/>
    <hyperlink ref="B22" location="'Adoption-Disruptions'!A1" display="'Adoption-Disruptions'!A1"/>
    <hyperlink ref="B23" location="'Adoption-Finalized'!A1" display="'Adoption-Finalized'!A1"/>
    <hyperlink ref="B24" location="Caseloads!A1" display="27-28"/>
    <hyperlink ref="B25" location="'DCS Specialists'!A1" display="'DCS Specialists'!A1"/>
    <hyperlink ref="B26" location="Expenditures!A1" display="Expenditures!A1"/>
    <hyperlink ref="B27" location="'Training and Dependencies'!A1" display="30-31"/>
    <hyperlink ref="B28" location="'Title IV-E Waiver'!A1" display="'Title IV-E Waiver'!A1"/>
    <hyperlink ref="B29" location="'Faith-Based'!A1" display="33-34"/>
    <hyperlink ref="B12" location="Entries!A1" display="Entries!A1"/>
    <hyperlink ref="B7" location="'Exec Summary'!A1" display="1-7"/>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6"/>
  <sheetViews>
    <sheetView showGridLines="0" zoomScaleNormal="100" zoomScaleSheetLayoutView="130" zoomScalePageLayoutView="60" workbookViewId="0">
      <selection activeCell="A3" sqref="A3:B3"/>
    </sheetView>
  </sheetViews>
  <sheetFormatPr defaultColWidth="8.85546875" defaultRowHeight="15" x14ac:dyDescent="0.25"/>
  <cols>
    <col min="1" max="1" width="44.140625" customWidth="1"/>
    <col min="2" max="2" width="74.42578125" customWidth="1"/>
  </cols>
  <sheetData>
    <row r="1" spans="1:2" ht="18.75" x14ac:dyDescent="0.25">
      <c r="A1" s="1478" t="s">
        <v>100</v>
      </c>
      <c r="B1" s="1478"/>
    </row>
    <row r="2" spans="1:2" ht="18.75" x14ac:dyDescent="0.25">
      <c r="A2" s="1266"/>
    </row>
    <row r="3" spans="1:2" ht="41.45" customHeight="1" x14ac:dyDescent="0.25">
      <c r="A3" s="1472" t="s">
        <v>836</v>
      </c>
      <c r="B3" s="1472"/>
    </row>
    <row r="4" spans="1:2" ht="66" customHeight="1" x14ac:dyDescent="0.25">
      <c r="A4" s="1472" t="s">
        <v>619</v>
      </c>
      <c r="B4" s="1472"/>
    </row>
    <row r="5" spans="1:2" ht="15.75" x14ac:dyDescent="0.25">
      <c r="A5" s="1472" t="s">
        <v>625</v>
      </c>
      <c r="B5" s="1472"/>
    </row>
    <row r="6" spans="1:2" ht="15.75" x14ac:dyDescent="0.25">
      <c r="A6" s="1479" t="s">
        <v>626</v>
      </c>
      <c r="B6" s="1479"/>
    </row>
    <row r="7" spans="1:2" ht="15.75" x14ac:dyDescent="0.25">
      <c r="A7" s="1479" t="s">
        <v>627</v>
      </c>
      <c r="B7" s="1479"/>
    </row>
    <row r="8" spans="1:2" ht="15.75" x14ac:dyDescent="0.25">
      <c r="A8" s="1479" t="s">
        <v>684</v>
      </c>
      <c r="B8" s="1479"/>
    </row>
    <row r="9" spans="1:2" ht="15.75" x14ac:dyDescent="0.25">
      <c r="A9" s="1479" t="s">
        <v>628</v>
      </c>
      <c r="B9" s="1479"/>
    </row>
    <row r="10" spans="1:2" ht="15.75" x14ac:dyDescent="0.25">
      <c r="A10" s="1479" t="s">
        <v>629</v>
      </c>
      <c r="B10" s="1479"/>
    </row>
    <row r="11" spans="1:2" ht="12.95" customHeight="1" x14ac:dyDescent="0.25">
      <c r="A11" s="1472"/>
      <c r="B11" s="1472"/>
    </row>
    <row r="12" spans="1:2" ht="35.25" customHeight="1" x14ac:dyDescent="0.25">
      <c r="A12" s="1472" t="s">
        <v>837</v>
      </c>
      <c r="B12" s="1472"/>
    </row>
    <row r="13" spans="1:2" ht="51" customHeight="1" x14ac:dyDescent="0.25">
      <c r="A13" s="1472" t="s">
        <v>630</v>
      </c>
      <c r="B13" s="1472"/>
    </row>
    <row r="14" spans="1:2" ht="15.75" x14ac:dyDescent="0.25">
      <c r="A14" s="1472" t="s">
        <v>685</v>
      </c>
      <c r="B14" s="1472"/>
    </row>
    <row r="15" spans="1:2" ht="15.75" x14ac:dyDescent="0.25">
      <c r="A15" s="1479" t="s">
        <v>631</v>
      </c>
      <c r="B15" s="1479"/>
    </row>
    <row r="16" spans="1:2" ht="15.75" x14ac:dyDescent="0.25">
      <c r="A16" s="1479" t="s">
        <v>632</v>
      </c>
      <c r="B16" s="1479"/>
    </row>
    <row r="17" spans="1:2" ht="15.75" x14ac:dyDescent="0.25">
      <c r="A17" s="1479" t="s">
        <v>633</v>
      </c>
      <c r="B17" s="1479"/>
    </row>
    <row r="18" spans="1:2" ht="15.75" x14ac:dyDescent="0.25">
      <c r="A18" s="1479" t="s">
        <v>634</v>
      </c>
      <c r="B18" s="1479"/>
    </row>
    <row r="19" spans="1:2" ht="15.75" x14ac:dyDescent="0.25">
      <c r="A19" s="1479" t="s">
        <v>635</v>
      </c>
      <c r="B19" s="1479"/>
    </row>
    <row r="20" spans="1:2" ht="9" customHeight="1" x14ac:dyDescent="0.25">
      <c r="A20" s="1472"/>
      <c r="B20" s="1472"/>
    </row>
    <row r="21" spans="1:2" ht="102.95" customHeight="1" x14ac:dyDescent="0.25">
      <c r="A21" s="1472" t="s">
        <v>686</v>
      </c>
      <c r="B21" s="1472"/>
    </row>
    <row r="22" spans="1:2" ht="9.75" customHeight="1" x14ac:dyDescent="0.25">
      <c r="A22" s="1473"/>
      <c r="B22" s="1473"/>
    </row>
    <row r="23" spans="1:2" ht="30" customHeight="1" thickBot="1" x14ac:dyDescent="0.3">
      <c r="A23" s="1482" t="s">
        <v>687</v>
      </c>
      <c r="B23" s="1483"/>
    </row>
    <row r="24" spans="1:2" ht="19.5" customHeight="1" thickBot="1" x14ac:dyDescent="0.3">
      <c r="A24" s="1480" t="s">
        <v>636</v>
      </c>
      <c r="B24" s="1481"/>
    </row>
    <row r="25" spans="1:2" ht="16.5" thickBot="1" x14ac:dyDescent="0.3">
      <c r="A25" s="1267" t="s">
        <v>637</v>
      </c>
      <c r="B25" s="1268" t="s">
        <v>638</v>
      </c>
    </row>
    <row r="26" spans="1:2" s="1281" customFormat="1" ht="97.5" customHeight="1" thickBot="1" x14ac:dyDescent="0.3">
      <c r="A26" s="1284" t="s">
        <v>620</v>
      </c>
      <c r="B26" s="1284" t="s">
        <v>838</v>
      </c>
    </row>
    <row r="27" spans="1:2" s="1281" customFormat="1" ht="177.75" customHeight="1" thickBot="1" x14ac:dyDescent="0.3">
      <c r="A27" s="1406" t="s">
        <v>731</v>
      </c>
      <c r="B27" s="1406" t="s">
        <v>839</v>
      </c>
    </row>
    <row r="28" spans="1:2" s="1281" customFormat="1" ht="89.25" customHeight="1" x14ac:dyDescent="0.25">
      <c r="A28" s="1272" t="s">
        <v>621</v>
      </c>
      <c r="B28" s="1407" t="s">
        <v>840</v>
      </c>
    </row>
    <row r="29" spans="1:2" s="1281" customFormat="1" ht="198.75" customHeight="1" x14ac:dyDescent="0.25">
      <c r="A29" s="1270"/>
      <c r="B29" s="1270" t="s">
        <v>841</v>
      </c>
    </row>
    <row r="30" spans="1:2" s="1281" customFormat="1" ht="60" customHeight="1" x14ac:dyDescent="0.25">
      <c r="A30" s="1270"/>
      <c r="B30" s="1270" t="s">
        <v>843</v>
      </c>
    </row>
    <row r="31" spans="1:2" s="1281" customFormat="1" ht="117.75" customHeight="1" x14ac:dyDescent="0.25">
      <c r="A31" s="1270"/>
      <c r="B31" s="1270" t="s">
        <v>842</v>
      </c>
    </row>
    <row r="32" spans="1:2" s="1281" customFormat="1" ht="90" customHeight="1" thickBot="1" x14ac:dyDescent="0.3">
      <c r="A32" s="1270"/>
      <c r="B32" s="1270" t="s">
        <v>844</v>
      </c>
    </row>
    <row r="33" spans="1:2" s="1281" customFormat="1" ht="153" customHeight="1" x14ac:dyDescent="0.25">
      <c r="A33" s="1272" t="s">
        <v>688</v>
      </c>
      <c r="B33" s="1407" t="s">
        <v>845</v>
      </c>
    </row>
    <row r="34" spans="1:2" s="1281" customFormat="1" ht="179.25" customHeight="1" x14ac:dyDescent="0.25">
      <c r="A34" s="1270"/>
      <c r="B34" s="1270" t="s">
        <v>846</v>
      </c>
    </row>
    <row r="35" spans="1:2" s="1281" customFormat="1" ht="87.75" customHeight="1" x14ac:dyDescent="0.25">
      <c r="A35" s="1270"/>
      <c r="B35" s="1270" t="s">
        <v>847</v>
      </c>
    </row>
    <row r="36" spans="1:2" s="1281" customFormat="1" ht="123.75" customHeight="1" thickBot="1" x14ac:dyDescent="0.3">
      <c r="A36" s="1270"/>
      <c r="B36" s="1270" t="s">
        <v>848</v>
      </c>
    </row>
    <row r="37" spans="1:2" s="32" customFormat="1" ht="19.5" thickBot="1" x14ac:dyDescent="0.3">
      <c r="A37" s="1476" t="s">
        <v>645</v>
      </c>
      <c r="B37" s="1477"/>
    </row>
    <row r="38" spans="1:2" s="32" customFormat="1" ht="16.5" thickBot="1" x14ac:dyDescent="0.3">
      <c r="A38" s="1278" t="s">
        <v>637</v>
      </c>
      <c r="B38" s="1279" t="s">
        <v>638</v>
      </c>
    </row>
    <row r="39" spans="1:2" s="32" customFormat="1" ht="104.25" customHeight="1" x14ac:dyDescent="0.25">
      <c r="A39" s="1272" t="s">
        <v>622</v>
      </c>
      <c r="B39" s="1321" t="s">
        <v>849</v>
      </c>
    </row>
    <row r="40" spans="1:2" s="32" customFormat="1" ht="229.5" customHeight="1" x14ac:dyDescent="0.25">
      <c r="A40" s="1270"/>
      <c r="B40" s="1322" t="s">
        <v>850</v>
      </c>
    </row>
    <row r="41" spans="1:2" s="32" customFormat="1" ht="39" customHeight="1" x14ac:dyDescent="0.25">
      <c r="A41" s="1270"/>
      <c r="B41" s="1322" t="s">
        <v>851</v>
      </c>
    </row>
    <row r="42" spans="1:2" s="32" customFormat="1" ht="133.5" customHeight="1" x14ac:dyDescent="0.25">
      <c r="A42" s="1270"/>
      <c r="B42" s="1322" t="s">
        <v>852</v>
      </c>
    </row>
    <row r="43" spans="1:2" s="32" customFormat="1" ht="36.75" customHeight="1" thickBot="1" x14ac:dyDescent="0.3">
      <c r="A43" s="1270"/>
      <c r="B43" s="1322" t="s">
        <v>853</v>
      </c>
    </row>
    <row r="44" spans="1:2" s="32" customFormat="1" ht="86.25" customHeight="1" x14ac:dyDescent="0.25">
      <c r="A44" s="1272" t="s">
        <v>623</v>
      </c>
      <c r="B44" s="1272" t="s">
        <v>854</v>
      </c>
    </row>
    <row r="45" spans="1:2" s="32" customFormat="1" ht="123" customHeight="1" x14ac:dyDescent="0.25">
      <c r="A45" s="1270"/>
      <c r="B45" s="1270" t="s">
        <v>855</v>
      </c>
    </row>
    <row r="46" spans="1:2" s="32" customFormat="1" ht="75.75" customHeight="1" x14ac:dyDescent="0.25">
      <c r="A46" s="1270"/>
      <c r="B46" s="1270" t="s">
        <v>689</v>
      </c>
    </row>
    <row r="47" spans="1:2" s="32" customFormat="1" ht="184.5" customHeight="1" x14ac:dyDescent="0.25">
      <c r="A47" s="1270"/>
      <c r="B47" s="1270" t="s">
        <v>856</v>
      </c>
    </row>
    <row r="48" spans="1:2" s="32" customFormat="1" ht="111" customHeight="1" x14ac:dyDescent="0.25">
      <c r="A48" s="1270"/>
      <c r="B48" s="1270" t="s">
        <v>690</v>
      </c>
    </row>
    <row r="49" spans="1:2" s="32" customFormat="1" ht="57.75" customHeight="1" thickBot="1" x14ac:dyDescent="0.3">
      <c r="A49" s="1270"/>
      <c r="B49" s="1270" t="s">
        <v>857</v>
      </c>
    </row>
    <row r="50" spans="1:2" s="32" customFormat="1" ht="19.5" thickBot="1" x14ac:dyDescent="0.3">
      <c r="A50" s="1474" t="s">
        <v>646</v>
      </c>
      <c r="B50" s="1475"/>
    </row>
    <row r="51" spans="1:2" s="32" customFormat="1" ht="16.5" thickBot="1" x14ac:dyDescent="0.3">
      <c r="A51" s="1274" t="s">
        <v>637</v>
      </c>
      <c r="B51" s="1273" t="s">
        <v>638</v>
      </c>
    </row>
    <row r="52" spans="1:2" s="32" customFormat="1" ht="173.25" x14ac:dyDescent="0.25">
      <c r="A52" s="1272" t="s">
        <v>691</v>
      </c>
      <c r="B52" s="1272" t="s">
        <v>858</v>
      </c>
    </row>
    <row r="53" spans="1:2" s="32" customFormat="1" ht="56.25" customHeight="1" thickBot="1" x14ac:dyDescent="0.3">
      <c r="A53" s="1271"/>
      <c r="B53" s="1271" t="s">
        <v>859</v>
      </c>
    </row>
    <row r="54" spans="1:2" s="32" customFormat="1" ht="84.75" customHeight="1" thickBot="1" x14ac:dyDescent="0.3">
      <c r="A54" s="1272" t="s">
        <v>692</v>
      </c>
      <c r="B54" s="1272" t="s">
        <v>860</v>
      </c>
    </row>
    <row r="55" spans="1:2" s="32" customFormat="1" ht="58.5" customHeight="1" x14ac:dyDescent="0.25">
      <c r="A55" s="1272" t="s">
        <v>693</v>
      </c>
      <c r="B55" s="1272" t="s">
        <v>861</v>
      </c>
    </row>
    <row r="56" spans="1:2" s="32" customFormat="1" ht="58.5" customHeight="1" x14ac:dyDescent="0.25">
      <c r="A56" s="1270"/>
      <c r="B56" s="1405" t="s">
        <v>862</v>
      </c>
    </row>
    <row r="57" spans="1:2" s="32" customFormat="1" ht="134.25" customHeight="1" x14ac:dyDescent="0.25">
      <c r="A57" s="1270"/>
      <c r="B57" s="1405" t="s">
        <v>863</v>
      </c>
    </row>
    <row r="58" spans="1:2" s="32" customFormat="1" ht="63.75" thickBot="1" x14ac:dyDescent="0.3">
      <c r="A58" s="1271"/>
      <c r="B58" s="1271" t="s">
        <v>864</v>
      </c>
    </row>
    <row r="59" spans="1:2" s="32" customFormat="1" ht="19.5" thickBot="1" x14ac:dyDescent="0.3">
      <c r="A59" s="1474" t="s">
        <v>639</v>
      </c>
      <c r="B59" s="1475"/>
    </row>
    <row r="60" spans="1:2" s="32" customFormat="1" ht="16.5" thickBot="1" x14ac:dyDescent="0.3">
      <c r="A60" s="1276" t="s">
        <v>640</v>
      </c>
      <c r="B60" s="1275" t="s">
        <v>638</v>
      </c>
    </row>
    <row r="61" spans="1:2" s="32" customFormat="1" ht="110.25" x14ac:dyDescent="0.25">
      <c r="A61" s="1272" t="s">
        <v>694</v>
      </c>
      <c r="B61" s="1272" t="s">
        <v>865</v>
      </c>
    </row>
    <row r="62" spans="1:2" s="32" customFormat="1" ht="138" customHeight="1" x14ac:dyDescent="0.25">
      <c r="A62" s="1270"/>
      <c r="B62" s="1270" t="s">
        <v>866</v>
      </c>
    </row>
    <row r="63" spans="1:2" s="32" customFormat="1" ht="47.25" customHeight="1" thickBot="1" x14ac:dyDescent="0.3">
      <c r="A63" s="1271"/>
      <c r="B63" s="1881" t="s">
        <v>867</v>
      </c>
    </row>
    <row r="64" spans="1:2" s="32" customFormat="1" ht="19.5" customHeight="1" thickBot="1" x14ac:dyDescent="0.3">
      <c r="A64" s="1474" t="s">
        <v>641</v>
      </c>
      <c r="B64" s="1475"/>
    </row>
    <row r="65" spans="1:2" s="32" customFormat="1" ht="16.5" thickBot="1" x14ac:dyDescent="0.3">
      <c r="A65" s="1274" t="s">
        <v>642</v>
      </c>
      <c r="B65" s="1273" t="s">
        <v>638</v>
      </c>
    </row>
    <row r="66" spans="1:2" s="32" customFormat="1" ht="126" x14ac:dyDescent="0.25">
      <c r="A66" s="1272" t="s">
        <v>695</v>
      </c>
      <c r="B66" s="1272" t="s">
        <v>868</v>
      </c>
    </row>
    <row r="67" spans="1:2" s="32" customFormat="1" ht="120" customHeight="1" thickBot="1" x14ac:dyDescent="0.3">
      <c r="A67" s="1270"/>
      <c r="B67" s="1270" t="s">
        <v>869</v>
      </c>
    </row>
    <row r="68" spans="1:2" s="32" customFormat="1" ht="87.75" customHeight="1" x14ac:dyDescent="0.25">
      <c r="A68" s="1272" t="s">
        <v>870</v>
      </c>
      <c r="B68" s="1272" t="s">
        <v>871</v>
      </c>
    </row>
    <row r="69" spans="1:2" s="32" customFormat="1" ht="78.75" x14ac:dyDescent="0.25">
      <c r="A69" s="1270"/>
      <c r="B69" s="1270" t="s">
        <v>872</v>
      </c>
    </row>
    <row r="70" spans="1:2" s="32" customFormat="1" ht="60.75" customHeight="1" thickBot="1" x14ac:dyDescent="0.3">
      <c r="A70" s="1408"/>
      <c r="B70" s="1271" t="s">
        <v>873</v>
      </c>
    </row>
    <row r="71" spans="1:2" s="32" customFormat="1" ht="18" customHeight="1" x14ac:dyDescent="0.25">
      <c r="A71" s="1882"/>
      <c r="B71" s="1882"/>
    </row>
    <row r="72" spans="1:2" s="32" customFormat="1" ht="135.75" customHeight="1" x14ac:dyDescent="0.25">
      <c r="A72" s="1472" t="s">
        <v>874</v>
      </c>
      <c r="B72" s="1883"/>
    </row>
    <row r="73" spans="1:2" s="32" customFormat="1" ht="39.75" customHeight="1" x14ac:dyDescent="0.25">
      <c r="A73" s="1472" t="s">
        <v>624</v>
      </c>
      <c r="B73" s="1472"/>
    </row>
    <row r="74" spans="1:2" s="32" customFormat="1" ht="9" customHeight="1" x14ac:dyDescent="0.25">
      <c r="A74" s="1277"/>
    </row>
    <row r="75" spans="1:2" s="32" customFormat="1" ht="18.75" customHeight="1" x14ac:dyDescent="0.25">
      <c r="A75" s="1409" t="s">
        <v>643</v>
      </c>
    </row>
    <row r="76" spans="1:2" s="32" customFormat="1" ht="9" customHeight="1" x14ac:dyDescent="0.25">
      <c r="A76" s="1269"/>
    </row>
    <row r="77" spans="1:2" s="32" customFormat="1" ht="87.75" customHeight="1" x14ac:dyDescent="0.25">
      <c r="A77" s="1472" t="s">
        <v>875</v>
      </c>
      <c r="B77" s="1472"/>
    </row>
    <row r="78" spans="1:2" s="32" customFormat="1" ht="57" customHeight="1" x14ac:dyDescent="0.25">
      <c r="A78" s="1472" t="s">
        <v>876</v>
      </c>
      <c r="B78" s="1472"/>
    </row>
    <row r="79" spans="1:2" s="32" customFormat="1" ht="78" customHeight="1" x14ac:dyDescent="0.25">
      <c r="A79" s="1472" t="s">
        <v>877</v>
      </c>
      <c r="B79" s="1472"/>
    </row>
    <row r="80" spans="1:2" s="32" customFormat="1" ht="76.5" customHeight="1" x14ac:dyDescent="0.25">
      <c r="A80" s="1472" t="s">
        <v>878</v>
      </c>
      <c r="B80" s="1472"/>
    </row>
    <row r="81" spans="1:2" s="32" customFormat="1" ht="39" customHeight="1" x14ac:dyDescent="0.25">
      <c r="A81" s="1472" t="s">
        <v>879</v>
      </c>
      <c r="B81" s="1472"/>
    </row>
    <row r="82" spans="1:2" s="32" customFormat="1" ht="75" customHeight="1" x14ac:dyDescent="0.25">
      <c r="A82" s="1472" t="s">
        <v>880</v>
      </c>
      <c r="B82" s="1472"/>
    </row>
    <row r="83" spans="1:2" s="32" customFormat="1" ht="58.5" customHeight="1" x14ac:dyDescent="0.25">
      <c r="A83" s="1472" t="s">
        <v>881</v>
      </c>
      <c r="B83" s="1472"/>
    </row>
    <row r="84" spans="1:2" s="32" customFormat="1" ht="88.5" customHeight="1" x14ac:dyDescent="0.25">
      <c r="A84" s="1472" t="s">
        <v>882</v>
      </c>
      <c r="B84" s="1472"/>
    </row>
    <row r="85" spans="1:2" s="32" customFormat="1" ht="46.5" customHeight="1" x14ac:dyDescent="0.25">
      <c r="A85" s="1472" t="s">
        <v>883</v>
      </c>
      <c r="B85" s="1472"/>
    </row>
    <row r="86" spans="1:2" s="32" customFormat="1" ht="18.75" customHeight="1" x14ac:dyDescent="0.25">
      <c r="A86" s="1472"/>
      <c r="B86" s="1472"/>
    </row>
    <row r="87" spans="1:2" s="32" customFormat="1" ht="31.5" customHeight="1" x14ac:dyDescent="0.25">
      <c r="A87" s="1409" t="s">
        <v>644</v>
      </c>
    </row>
    <row r="88" spans="1:2" s="32" customFormat="1" ht="105.75" customHeight="1" x14ac:dyDescent="0.25">
      <c r="A88" s="1472" t="s">
        <v>884</v>
      </c>
      <c r="B88" s="1472"/>
    </row>
    <row r="89" spans="1:2" s="32" customFormat="1" ht="48" customHeight="1" x14ac:dyDescent="0.25">
      <c r="A89" s="1472" t="s">
        <v>885</v>
      </c>
      <c r="B89" s="1472"/>
    </row>
    <row r="90" spans="1:2" s="32" customFormat="1" ht="111.75" customHeight="1" x14ac:dyDescent="0.25">
      <c r="A90" s="1472" t="s">
        <v>696</v>
      </c>
      <c r="B90" s="1472"/>
    </row>
    <row r="91" spans="1:2" s="32" customFormat="1" ht="107.25" customHeight="1" x14ac:dyDescent="0.25">
      <c r="A91" s="1472" t="s">
        <v>886</v>
      </c>
      <c r="B91" s="1472"/>
    </row>
    <row r="92" spans="1:2" s="32" customFormat="1" ht="107.25" customHeight="1" x14ac:dyDescent="0.25">
      <c r="A92" s="1472" t="s">
        <v>887</v>
      </c>
      <c r="B92" s="1472"/>
    </row>
    <row r="93" spans="1:2" s="32" customFormat="1" ht="103.5" customHeight="1" x14ac:dyDescent="0.25">
      <c r="A93" s="1472" t="s">
        <v>888</v>
      </c>
      <c r="B93" s="1472"/>
    </row>
    <row r="94" spans="1:2" s="32" customFormat="1" ht="6" customHeight="1" x14ac:dyDescent="0.25">
      <c r="A94" s="1471"/>
      <c r="B94" s="1471"/>
    </row>
    <row r="95" spans="1:2" s="32" customFormat="1" x14ac:dyDescent="0.25"/>
    <row r="96" spans="1:2" s="32" customFormat="1" x14ac:dyDescent="0.25"/>
    <row r="97" spans="1:2" s="32" customFormat="1" x14ac:dyDescent="0.25"/>
    <row r="98" spans="1:2" s="32" customFormat="1" x14ac:dyDescent="0.25"/>
    <row r="99" spans="1:2" s="32" customFormat="1" x14ac:dyDescent="0.25"/>
    <row r="100" spans="1:2" s="32" customFormat="1" x14ac:dyDescent="0.25"/>
    <row r="101" spans="1:2" s="32" customFormat="1" x14ac:dyDescent="0.25"/>
    <row r="102" spans="1:2" s="32" customFormat="1" x14ac:dyDescent="0.25"/>
    <row r="103" spans="1:2" s="32" customFormat="1" x14ac:dyDescent="0.25"/>
    <row r="104" spans="1:2" s="32" customFormat="1" x14ac:dyDescent="0.25"/>
    <row r="105" spans="1:2" s="32" customFormat="1" x14ac:dyDescent="0.25"/>
    <row r="106" spans="1:2" s="32" customFormat="1" x14ac:dyDescent="0.25">
      <c r="A106"/>
      <c r="B106"/>
    </row>
  </sheetData>
  <mergeCells count="47">
    <mergeCell ref="A72:B72"/>
    <mergeCell ref="A82:B82"/>
    <mergeCell ref="A83:B83"/>
    <mergeCell ref="A84:B84"/>
    <mergeCell ref="A85:B85"/>
    <mergeCell ref="A8:B8"/>
    <mergeCell ref="A9:B9"/>
    <mergeCell ref="A10:B10"/>
    <mergeCell ref="A24:B24"/>
    <mergeCell ref="A11:B11"/>
    <mergeCell ref="A12:B12"/>
    <mergeCell ref="A13:B13"/>
    <mergeCell ref="A14:B14"/>
    <mergeCell ref="A15:B15"/>
    <mergeCell ref="A23:B23"/>
    <mergeCell ref="A19:B19"/>
    <mergeCell ref="A20:B20"/>
    <mergeCell ref="A21:B21"/>
    <mergeCell ref="A16:B16"/>
    <mergeCell ref="A17:B17"/>
    <mergeCell ref="A18:B18"/>
    <mergeCell ref="A1:B1"/>
    <mergeCell ref="A4:B4"/>
    <mergeCell ref="A5:B5"/>
    <mergeCell ref="A6:B6"/>
    <mergeCell ref="A7:B7"/>
    <mergeCell ref="A3:B3"/>
    <mergeCell ref="A90:B90"/>
    <mergeCell ref="A22:B22"/>
    <mergeCell ref="A73:B73"/>
    <mergeCell ref="A77:B77"/>
    <mergeCell ref="A78:B78"/>
    <mergeCell ref="A79:B79"/>
    <mergeCell ref="A64:B64"/>
    <mergeCell ref="A37:B37"/>
    <mergeCell ref="A50:B50"/>
    <mergeCell ref="A59:B59"/>
    <mergeCell ref="A80:B80"/>
    <mergeCell ref="A81:B81"/>
    <mergeCell ref="A86:B86"/>
    <mergeCell ref="A89:B89"/>
    <mergeCell ref="A88:B88"/>
    <mergeCell ref="A71:B71"/>
    <mergeCell ref="A94:B94"/>
    <mergeCell ref="A91:B91"/>
    <mergeCell ref="A92:B92"/>
    <mergeCell ref="A93:B93"/>
  </mergeCells>
  <printOptions horizontalCentered="1"/>
  <pageMargins left="0.7" right="0.7" top="0.75" bottom="0.75" header="0.3" footer="0.3"/>
  <pageSetup scale="76" fitToHeight="0" orientation="portrait" r:id="rId1"/>
  <headerFooter>
    <oddHeader xml:space="preserve">&amp;L&amp;"Times New Roman,Regular"&amp;10
Semi-Annual Child Welfare Report&amp;C&amp;"Times New Roman,Bold"&amp;14ARIZONA DEPARTMENT of CHILD SAFETY&amp;R&amp;"Times New Roman,Regular"&amp;10
January 1, 2020 through June 30, 2020
</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3"/>
  <sheetViews>
    <sheetView showGridLines="0" view="pageLayout" zoomScale="85" zoomScaleNormal="100" zoomScalePageLayoutView="85" workbookViewId="0">
      <selection activeCell="A3" sqref="A3"/>
    </sheetView>
  </sheetViews>
  <sheetFormatPr defaultColWidth="9.140625" defaultRowHeight="15" x14ac:dyDescent="0.25"/>
  <cols>
    <col min="1" max="1" width="31.85546875" style="1" customWidth="1"/>
    <col min="2" max="3" width="9.140625" style="11" hidden="1" customWidth="1"/>
    <col min="4" max="7" width="14.140625" style="43" hidden="1" customWidth="1"/>
    <col min="8" max="8" width="12.42578125" style="43" customWidth="1"/>
    <col min="9" max="9" width="14.5703125" style="43" customWidth="1"/>
    <col min="10" max="13" width="14.42578125" style="43" customWidth="1"/>
    <col min="14" max="14" width="15" style="43" customWidth="1"/>
    <col min="15" max="15" width="14.42578125" style="43" customWidth="1"/>
    <col min="16" max="16384" width="9.140625" style="11"/>
  </cols>
  <sheetData>
    <row r="1" spans="1:15" ht="21" customHeight="1" thickBot="1" x14ac:dyDescent="0.3">
      <c r="A1" s="1484" t="s">
        <v>239</v>
      </c>
      <c r="B1" s="1485"/>
      <c r="C1" s="1485"/>
      <c r="D1" s="1485"/>
      <c r="E1" s="1485"/>
      <c r="F1" s="1485"/>
      <c r="G1" s="1485"/>
      <c r="H1" s="1485"/>
      <c r="I1" s="1485"/>
      <c r="J1" s="1485"/>
      <c r="K1" s="1485"/>
      <c r="L1" s="1485"/>
      <c r="M1" s="1485"/>
      <c r="N1" s="1485"/>
      <c r="O1" s="1485"/>
    </row>
    <row r="2" spans="1:15" s="20" customFormat="1" ht="32.25" hidden="1" customHeight="1" thickBot="1" x14ac:dyDescent="0.3">
      <c r="A2" s="69"/>
      <c r="B2" s="21"/>
      <c r="C2" s="21"/>
      <c r="D2" s="66"/>
      <c r="E2" s="66"/>
      <c r="F2" s="66"/>
      <c r="G2" s="66"/>
      <c r="H2" s="66"/>
      <c r="I2" s="66"/>
      <c r="J2" s="22" t="s">
        <v>16</v>
      </c>
      <c r="K2" s="70"/>
      <c r="L2" s="70"/>
      <c r="M2" s="70"/>
      <c r="N2" s="70"/>
      <c r="O2" s="70"/>
    </row>
    <row r="3" spans="1:15" ht="49.5" customHeight="1" thickBot="1" x14ac:dyDescent="0.3">
      <c r="A3" s="140"/>
      <c r="B3" s="68" t="s">
        <v>1</v>
      </c>
      <c r="C3" s="68" t="s">
        <v>2</v>
      </c>
      <c r="D3" s="155" t="s">
        <v>302</v>
      </c>
      <c r="E3" s="155" t="s">
        <v>308</v>
      </c>
      <c r="F3" s="155" t="s">
        <v>303</v>
      </c>
      <c r="G3" s="155" t="s">
        <v>304</v>
      </c>
      <c r="H3" s="155" t="s">
        <v>305</v>
      </c>
      <c r="I3" s="155" t="s">
        <v>306</v>
      </c>
      <c r="J3" s="155" t="s">
        <v>357</v>
      </c>
      <c r="K3" s="155" t="s">
        <v>307</v>
      </c>
      <c r="L3" s="155" t="s">
        <v>501</v>
      </c>
      <c r="M3" s="155" t="s">
        <v>583</v>
      </c>
      <c r="N3" s="155" t="s">
        <v>679</v>
      </c>
      <c r="O3" s="155" t="s">
        <v>749</v>
      </c>
    </row>
    <row r="4" spans="1:15" ht="39" customHeight="1" thickBot="1" x14ac:dyDescent="0.3">
      <c r="A4" s="251" t="s">
        <v>3</v>
      </c>
      <c r="B4" s="23">
        <v>22032</v>
      </c>
      <c r="C4" s="23">
        <v>22956</v>
      </c>
      <c r="D4" s="351">
        <v>25508</v>
      </c>
      <c r="E4" s="351">
        <f>'Reports of CAN'!G6</f>
        <v>24787</v>
      </c>
      <c r="F4" s="351">
        <f>'Reports of CAN'!C6</f>
        <v>26455</v>
      </c>
      <c r="G4" s="351">
        <f>'Reports of CAN'!E6</f>
        <v>24537</v>
      </c>
      <c r="H4" s="351">
        <f>'Reports of CAN'!G6</f>
        <v>24787</v>
      </c>
      <c r="I4" s="351">
        <f>'Reports of CAN'!I6</f>
        <v>23579</v>
      </c>
      <c r="J4" s="351">
        <f>'Reports of CAN'!K6</f>
        <v>24257</v>
      </c>
      <c r="K4" s="351">
        <f>'Reports of CAN'!M6</f>
        <v>24112</v>
      </c>
      <c r="L4" s="944">
        <f>'Reports of CAN'!O6</f>
        <v>23939</v>
      </c>
      <c r="M4" s="944">
        <f>'Reports of CAN'!Q6</f>
        <v>23106</v>
      </c>
      <c r="N4" s="351">
        <f>'Reports of CAN'!S6</f>
        <v>23876</v>
      </c>
      <c r="O4" s="351">
        <f>'Reports of CAN'!U6</f>
        <v>21296</v>
      </c>
    </row>
    <row r="5" spans="1:15" ht="39" customHeight="1" thickBot="1" x14ac:dyDescent="0.3">
      <c r="A5" s="1109" t="s">
        <v>600</v>
      </c>
      <c r="B5" s="23">
        <v>2704</v>
      </c>
      <c r="C5" s="23">
        <v>3190</v>
      </c>
      <c r="D5" s="351">
        <v>3535</v>
      </c>
      <c r="E5" s="351">
        <v>3836</v>
      </c>
      <c r="F5" s="351">
        <v>3199</v>
      </c>
      <c r="G5" s="351">
        <v>3042</v>
      </c>
      <c r="H5" s="351">
        <v>3022</v>
      </c>
      <c r="I5" s="351">
        <v>3710</v>
      </c>
      <c r="J5" s="351">
        <v>3627</v>
      </c>
      <c r="K5" s="351">
        <f>SUM('Completed Investigations'!R233)</f>
        <v>4056</v>
      </c>
      <c r="L5" s="944">
        <f>'Completed Investigations'!R172</f>
        <v>4270</v>
      </c>
      <c r="M5" s="944">
        <f>'Completed Investigations'!R135</f>
        <v>4128</v>
      </c>
      <c r="N5" s="351">
        <f>'Completed Investigations'!R98</f>
        <v>3265</v>
      </c>
      <c r="O5" s="351">
        <f>'Completed Investigations'!R61</f>
        <v>1812</v>
      </c>
    </row>
    <row r="6" spans="1:15" ht="39" customHeight="1" thickBot="1" x14ac:dyDescent="0.3">
      <c r="A6" s="801" t="s">
        <v>4</v>
      </c>
      <c r="B6" s="25">
        <v>0.12</v>
      </c>
      <c r="C6" s="25">
        <v>0.14000000000000001</v>
      </c>
      <c r="D6" s="352">
        <v>0.14000000000000001</v>
      </c>
      <c r="E6" s="352">
        <v>0.15</v>
      </c>
      <c r="F6" s="352">
        <v>0.13</v>
      </c>
      <c r="G6" s="352">
        <v>0.13</v>
      </c>
      <c r="H6" s="352">
        <v>0.13</v>
      </c>
      <c r="I6" s="352">
        <v>0.15</v>
      </c>
      <c r="J6" s="352">
        <f t="shared" ref="J6:O6" si="0">SUM(J5/J4)</f>
        <v>0.14952384878591746</v>
      </c>
      <c r="K6" s="352">
        <f t="shared" si="0"/>
        <v>0.16821499668214995</v>
      </c>
      <c r="L6" s="1124">
        <f t="shared" si="0"/>
        <v>0.17837002381051839</v>
      </c>
      <c r="M6" s="1124">
        <f t="shared" si="0"/>
        <v>0.17865489483251104</v>
      </c>
      <c r="N6" s="352">
        <f t="shared" si="0"/>
        <v>0.13674819902831295</v>
      </c>
      <c r="O6" s="352">
        <f t="shared" si="0"/>
        <v>8.5086401202103687E-2</v>
      </c>
    </row>
    <row r="7" spans="1:15" ht="39" customHeight="1" thickBot="1" x14ac:dyDescent="0.3">
      <c r="A7" s="801" t="s">
        <v>5</v>
      </c>
      <c r="B7" s="23">
        <v>11212</v>
      </c>
      <c r="C7" s="23">
        <v>11392</v>
      </c>
      <c r="D7" s="351">
        <v>13045</v>
      </c>
      <c r="E7" s="351">
        <v>15076</v>
      </c>
      <c r="F7" s="351">
        <v>18771</v>
      </c>
      <c r="G7" s="351">
        <v>22065</v>
      </c>
      <c r="H7" s="351">
        <v>22678</v>
      </c>
      <c r="I7" s="351">
        <v>23591</v>
      </c>
      <c r="J7" s="351">
        <v>23670</v>
      </c>
      <c r="K7" s="351">
        <f>SUM('Completed Investigations'!R233:R235)</f>
        <v>23326</v>
      </c>
      <c r="L7" s="944">
        <f>SUM('Completed Investigations'!R188:R190)</f>
        <v>23528</v>
      </c>
      <c r="M7" s="944">
        <f>SUM('Completed Investigations'!R135:R137)</f>
        <v>22671</v>
      </c>
      <c r="N7" s="351">
        <f>SUM('Completed Investigations'!R98:R100)</f>
        <v>22567</v>
      </c>
      <c r="O7" s="351">
        <f>SUM('Completed Investigations'!R61:R63)</f>
        <v>20519</v>
      </c>
    </row>
    <row r="8" spans="1:15" ht="39" customHeight="1" thickBot="1" x14ac:dyDescent="0.3">
      <c r="A8" s="801" t="s">
        <v>6</v>
      </c>
      <c r="B8" s="23">
        <v>20122</v>
      </c>
      <c r="C8" s="23">
        <v>22162</v>
      </c>
      <c r="D8" s="351">
        <v>25182</v>
      </c>
      <c r="E8" s="351">
        <v>26022</v>
      </c>
      <c r="F8" s="351">
        <v>24193</v>
      </c>
      <c r="G8" s="351">
        <v>24403</v>
      </c>
      <c r="H8" s="351">
        <v>23226</v>
      </c>
      <c r="I8" s="351">
        <v>23904</v>
      </c>
      <c r="J8" s="351">
        <v>23899</v>
      </c>
      <c r="K8" s="351">
        <v>23354</v>
      </c>
      <c r="L8" s="944">
        <f>SUM('Assigned Investigations'!Q80)</f>
        <v>23547</v>
      </c>
      <c r="M8" s="944">
        <f>SUM('Assigned Investigations'!Q64)</f>
        <v>22687</v>
      </c>
      <c r="N8" s="351">
        <f>SUM('Assigned Investigations'!Q48)</f>
        <v>23434</v>
      </c>
      <c r="O8" s="351">
        <f>SUM('Assigned Investigations'!Q32)</f>
        <v>20955</v>
      </c>
    </row>
    <row r="9" spans="1:15" ht="39" customHeight="1" thickBot="1" x14ac:dyDescent="0.3">
      <c r="A9" s="801" t="s">
        <v>496</v>
      </c>
      <c r="B9" s="23">
        <v>5702</v>
      </c>
      <c r="C9" s="23">
        <v>5701</v>
      </c>
      <c r="D9" s="351">
        <v>5935</v>
      </c>
      <c r="E9" s="351">
        <v>6819</v>
      </c>
      <c r="F9" s="351">
        <v>6141</v>
      </c>
      <c r="G9" s="351">
        <v>5669</v>
      </c>
      <c r="H9" s="351">
        <v>5236</v>
      </c>
      <c r="I9" s="351">
        <v>4331</v>
      </c>
      <c r="J9" s="351">
        <v>4600</v>
      </c>
      <c r="K9" s="351">
        <v>4797</v>
      </c>
      <c r="L9" s="944">
        <f>SUM(Entries!Q107)</f>
        <v>4559</v>
      </c>
      <c r="M9" s="944">
        <f>SUM(Entries!Q81)</f>
        <v>4970</v>
      </c>
      <c r="N9" s="351">
        <f>SUM(Entries!Q57)</f>
        <v>4950</v>
      </c>
      <c r="O9" s="351">
        <f>SUM(Entries!Q33)</f>
        <v>4616</v>
      </c>
    </row>
    <row r="10" spans="1:15" ht="39" customHeight="1" thickBot="1" x14ac:dyDescent="0.3">
      <c r="A10" s="801" t="s">
        <v>497</v>
      </c>
      <c r="B10" s="24">
        <v>118</v>
      </c>
      <c r="C10" s="24">
        <v>90</v>
      </c>
      <c r="D10" s="353">
        <v>131</v>
      </c>
      <c r="E10" s="353">
        <v>154</v>
      </c>
      <c r="F10" s="353">
        <v>107</v>
      </c>
      <c r="G10" s="353">
        <v>109</v>
      </c>
      <c r="H10" s="353">
        <v>102</v>
      </c>
      <c r="I10" s="353">
        <v>152</v>
      </c>
      <c r="J10" s="353">
        <v>140</v>
      </c>
      <c r="K10" s="353">
        <v>191</v>
      </c>
      <c r="L10" s="944">
        <f>SUM(Entries!Q112)</f>
        <v>134</v>
      </c>
      <c r="M10" s="944">
        <f>SUM(Entries!Q86)</f>
        <v>115</v>
      </c>
      <c r="N10" s="351">
        <f>SUM(Entries!Q62)</f>
        <v>109</v>
      </c>
      <c r="O10" s="351">
        <f>SUM(Entries!Q38)</f>
        <v>66</v>
      </c>
    </row>
    <row r="11" spans="1:15" ht="39" customHeight="1" thickBot="1" x14ac:dyDescent="0.3">
      <c r="A11" s="801" t="s">
        <v>7</v>
      </c>
      <c r="B11" s="23">
        <v>15037</v>
      </c>
      <c r="C11" s="23">
        <v>15751</v>
      </c>
      <c r="D11" s="351">
        <v>17592</v>
      </c>
      <c r="E11" s="351">
        <v>18657</v>
      </c>
      <c r="F11" s="351">
        <v>18906</v>
      </c>
      <c r="G11" s="351">
        <v>17984</v>
      </c>
      <c r="H11" s="351">
        <v>16899</v>
      </c>
      <c r="I11" s="351">
        <v>15840</v>
      </c>
      <c r="J11" s="351">
        <v>14929</v>
      </c>
      <c r="K11" s="351">
        <v>14491</v>
      </c>
      <c r="L11" s="944">
        <f>SUM(OOH!J13)</f>
        <v>13782</v>
      </c>
      <c r="M11" s="944">
        <f>SUM(OOH!H13)</f>
        <v>14205</v>
      </c>
      <c r="N11" s="351">
        <f>SUM(OOH!F13)</f>
        <v>14142</v>
      </c>
      <c r="O11" s="351">
        <f>SUM(OOH!D13)</f>
        <v>14152</v>
      </c>
    </row>
    <row r="12" spans="1:15" ht="39" customHeight="1" thickBot="1" x14ac:dyDescent="0.3">
      <c r="A12" s="801" t="s">
        <v>8</v>
      </c>
      <c r="B12" s="24">
        <v>824</v>
      </c>
      <c r="C12" s="24">
        <v>802</v>
      </c>
      <c r="D12" s="353">
        <v>900</v>
      </c>
      <c r="E12" s="353">
        <v>878</v>
      </c>
      <c r="F12" s="353">
        <v>974</v>
      </c>
      <c r="G12" s="351">
        <v>1054</v>
      </c>
      <c r="H12" s="353">
        <v>875</v>
      </c>
      <c r="I12" s="353">
        <v>673</v>
      </c>
      <c r="J12" s="353">
        <v>462</v>
      </c>
      <c r="K12" s="353">
        <v>386</v>
      </c>
      <c r="L12" s="351">
        <f>SUM(OOH!J69)</f>
        <v>208</v>
      </c>
      <c r="M12" s="944">
        <f>SUM(OOH!H69)</f>
        <v>90</v>
      </c>
      <c r="N12" s="351">
        <f>SUM(OOH!F69)</f>
        <v>80</v>
      </c>
      <c r="O12" s="351">
        <f>SUM(OOH!D69)</f>
        <v>52</v>
      </c>
    </row>
    <row r="13" spans="1:15" ht="20.25" customHeight="1" x14ac:dyDescent="0.25">
      <c r="A13" s="1487" t="s">
        <v>9</v>
      </c>
      <c r="B13" s="27">
        <v>12997</v>
      </c>
      <c r="C13" s="27">
        <v>13818</v>
      </c>
      <c r="D13" s="354">
        <v>15323</v>
      </c>
      <c r="E13" s="354">
        <v>15746</v>
      </c>
      <c r="F13" s="354">
        <v>16985</v>
      </c>
      <c r="G13" s="354">
        <v>16947</v>
      </c>
      <c r="H13" s="355">
        <v>16169</v>
      </c>
      <c r="I13" s="355">
        <v>15180</v>
      </c>
      <c r="J13" s="355">
        <v>14434</v>
      </c>
      <c r="K13" s="355">
        <v>13931</v>
      </c>
      <c r="L13" s="355">
        <f>SUM('Case Mgt.'!J6)</f>
        <v>13264</v>
      </c>
      <c r="M13" s="1126">
        <f>SUM('Case Mgt.'!H6)</f>
        <v>13681</v>
      </c>
      <c r="N13" s="355">
        <f>SUM('Case Mgt.'!F6)</f>
        <v>13557</v>
      </c>
      <c r="O13" s="355">
        <f>SUM('Case Mgt.'!D6)</f>
        <v>13617</v>
      </c>
    </row>
    <row r="14" spans="1:15" ht="27" customHeight="1" thickBot="1" x14ac:dyDescent="0.3">
      <c r="A14" s="1488"/>
      <c r="B14" s="26">
        <v>-0.86399999999999999</v>
      </c>
      <c r="C14" s="26">
        <v>-0.877</v>
      </c>
      <c r="D14" s="356">
        <v>0.871</v>
      </c>
      <c r="E14" s="356">
        <v>0.84399999999999997</v>
      </c>
      <c r="F14" s="356">
        <v>0.89800000000000002</v>
      </c>
      <c r="G14" s="356">
        <v>0.94199999999999995</v>
      </c>
      <c r="H14" s="357">
        <v>0.95699999999999996</v>
      </c>
      <c r="I14" s="357">
        <v>0.95799999999999996</v>
      </c>
      <c r="J14" s="357">
        <v>0.96699999999999997</v>
      </c>
      <c r="K14" s="357">
        <v>0.96099999999999997</v>
      </c>
      <c r="L14" s="1125">
        <f>SUM('Case Mgt.'!K6)</f>
        <v>0.96241474386881443</v>
      </c>
      <c r="M14" s="1125">
        <f>SUM('Case Mgt.'!I6)</f>
        <v>0.96311158042942624</v>
      </c>
      <c r="N14" s="357">
        <f>SUM('Case Mgt.'!G6)</f>
        <v>0.95863385659736955</v>
      </c>
      <c r="O14" s="357">
        <f>SUM('Case Mgt.'!E6)</f>
        <v>0.96219615602035047</v>
      </c>
    </row>
    <row r="15" spans="1:15" ht="20.25" customHeight="1" x14ac:dyDescent="0.25">
      <c r="A15" s="1487" t="s">
        <v>235</v>
      </c>
      <c r="B15" s="27">
        <v>2040</v>
      </c>
      <c r="C15" s="27">
        <v>1933</v>
      </c>
      <c r="D15" s="354">
        <v>2269</v>
      </c>
      <c r="E15" s="354">
        <v>2911</v>
      </c>
      <c r="F15" s="354">
        <v>1921</v>
      </c>
      <c r="G15" s="354">
        <v>1037</v>
      </c>
      <c r="H15" s="358">
        <v>730</v>
      </c>
      <c r="I15" s="358">
        <v>660</v>
      </c>
      <c r="J15" s="358">
        <v>495</v>
      </c>
      <c r="K15" s="358">
        <v>560</v>
      </c>
      <c r="L15" s="961">
        <f>SUM('Case Mgt.'!J7)</f>
        <v>518</v>
      </c>
      <c r="M15" s="961">
        <f>SUM('Case Mgt.'!H7)</f>
        <v>524</v>
      </c>
      <c r="N15" s="354">
        <f>SUM('Case Mgt.'!F7)</f>
        <v>585</v>
      </c>
      <c r="O15" s="354">
        <f>SUM('Case Mgt.'!D7)</f>
        <v>535</v>
      </c>
    </row>
    <row r="16" spans="1:15" ht="20.25" customHeight="1" thickBot="1" x14ac:dyDescent="0.3">
      <c r="A16" s="1488"/>
      <c r="B16" s="26">
        <v>-0.13600000000000001</v>
      </c>
      <c r="C16" s="26">
        <v>-0.123</v>
      </c>
      <c r="D16" s="356">
        <v>0.129</v>
      </c>
      <c r="E16" s="356">
        <v>0.156</v>
      </c>
      <c r="F16" s="356">
        <v>0.10199999999999999</v>
      </c>
      <c r="G16" s="356">
        <v>5.8000000000000003E-2</v>
      </c>
      <c r="H16" s="356">
        <v>4.2999999999999997E-2</v>
      </c>
      <c r="I16" s="356">
        <v>4.2000000000000003E-2</v>
      </c>
      <c r="J16" s="356">
        <v>3.3000000000000002E-2</v>
      </c>
      <c r="K16" s="356">
        <v>3.9E-2</v>
      </c>
      <c r="L16" s="962">
        <f>SUM('Case Mgt.'!K7)</f>
        <v>3.7585256131185601E-2</v>
      </c>
      <c r="M16" s="962">
        <f>SUM('Case Mgt.'!I7)</f>
        <v>3.688841957057374E-2</v>
      </c>
      <c r="N16" s="356">
        <f>SUM('Case Mgt.'!G7)</f>
        <v>4.1366143402630465E-2</v>
      </c>
      <c r="O16" s="356">
        <f>SUM('Case Mgt.'!E7)</f>
        <v>3.7803843979649518E-2</v>
      </c>
    </row>
    <row r="17" spans="1:15" ht="39" customHeight="1" thickBot="1" x14ac:dyDescent="0.3">
      <c r="A17" s="802" t="s">
        <v>440</v>
      </c>
      <c r="B17" s="26">
        <v>-0.52400000000000002</v>
      </c>
      <c r="C17" s="26">
        <v>-0.53800000000000003</v>
      </c>
      <c r="D17" s="356">
        <v>0.55700000000000005</v>
      </c>
      <c r="E17" s="356">
        <v>0.50900000000000001</v>
      </c>
      <c r="F17" s="356">
        <v>0.5</v>
      </c>
      <c r="G17" s="356">
        <v>0.48599999999999999</v>
      </c>
      <c r="H17" s="356">
        <v>0.55200000000000005</v>
      </c>
      <c r="I17" s="356">
        <v>0.56499999999999995</v>
      </c>
      <c r="J17" s="356">
        <v>0.64800000000000002</v>
      </c>
      <c r="K17" s="356">
        <v>0.64400000000000002</v>
      </c>
      <c r="L17" s="962">
        <f>SUM('Case Mgt.'!J10)</f>
        <v>0.60750000000000004</v>
      </c>
      <c r="M17" s="962">
        <f>SUM('Case Mgt.'!H10)</f>
        <v>0.66080000000000005</v>
      </c>
      <c r="N17" s="356">
        <f>SUM('Case Mgt.'!F10)</f>
        <v>0.65800000000000003</v>
      </c>
      <c r="O17" s="356">
        <f>SUM('Case Mgt.'!D10)</f>
        <v>0.63</v>
      </c>
    </row>
    <row r="18" spans="1:15" ht="39" customHeight="1" thickBot="1" x14ac:dyDescent="0.3">
      <c r="A18" s="803" t="s">
        <v>569</v>
      </c>
      <c r="B18" s="23">
        <v>3900</v>
      </c>
      <c r="C18" s="23">
        <v>4329</v>
      </c>
      <c r="D18" s="351">
        <v>4497</v>
      </c>
      <c r="E18" s="351">
        <v>4551</v>
      </c>
      <c r="F18" s="351">
        <v>4681</v>
      </c>
      <c r="G18" s="351">
        <v>4596</v>
      </c>
      <c r="H18" s="351">
        <v>5000</v>
      </c>
      <c r="I18" s="351">
        <v>4881</v>
      </c>
      <c r="J18" s="351">
        <v>5213</v>
      </c>
      <c r="K18" s="944">
        <f>OOH!L82</f>
        <v>4449</v>
      </c>
      <c r="L18" s="944">
        <f>SUM(OOH!J82)</f>
        <v>4243</v>
      </c>
      <c r="M18" s="944">
        <f>SUM(OOH!H82)</f>
        <v>3987</v>
      </c>
      <c r="N18" s="351">
        <f>OOH!F82</f>
        <v>3794</v>
      </c>
      <c r="O18" s="351">
        <f>OOH!D82</f>
        <v>3730</v>
      </c>
    </row>
    <row r="19" spans="1:15" ht="39" customHeight="1" thickBot="1" x14ac:dyDescent="0.3">
      <c r="A19" s="801" t="s">
        <v>10</v>
      </c>
      <c r="B19" s="23">
        <v>8573</v>
      </c>
      <c r="C19" s="23">
        <v>9049</v>
      </c>
      <c r="D19" s="351">
        <v>9079</v>
      </c>
      <c r="E19" s="351">
        <v>9114</v>
      </c>
      <c r="F19" s="351">
        <v>10337</v>
      </c>
      <c r="G19" s="351">
        <v>10786</v>
      </c>
      <c r="H19" s="351">
        <v>11405</v>
      </c>
      <c r="I19" s="351">
        <v>11092</v>
      </c>
      <c r="J19" s="351">
        <v>10211</v>
      </c>
      <c r="K19" s="351">
        <f>OOH!M82</f>
        <v>10015</v>
      </c>
      <c r="L19" s="944">
        <f>OOH!K82</f>
        <v>9527</v>
      </c>
      <c r="M19" s="944">
        <f>OOH!I82</f>
        <v>10140</v>
      </c>
      <c r="N19" s="351">
        <f>OOH!G82</f>
        <v>8633</v>
      </c>
      <c r="O19" s="351">
        <f>OOH!E82</f>
        <v>8321</v>
      </c>
    </row>
    <row r="20" spans="1:15" ht="39" customHeight="1" thickBot="1" x14ac:dyDescent="0.3">
      <c r="A20" s="801" t="s">
        <v>11</v>
      </c>
      <c r="B20" s="24">
        <v>717</v>
      </c>
      <c r="C20" s="23">
        <v>1050</v>
      </c>
      <c r="D20" s="353">
        <v>821</v>
      </c>
      <c r="E20" s="353">
        <v>774</v>
      </c>
      <c r="F20" s="353">
        <v>882</v>
      </c>
      <c r="G20" s="353">
        <v>985</v>
      </c>
      <c r="H20" s="351">
        <v>1071</v>
      </c>
      <c r="I20" s="351">
        <v>853</v>
      </c>
      <c r="J20" s="351">
        <v>681</v>
      </c>
      <c r="K20" s="1044">
        <v>750</v>
      </c>
      <c r="L20" s="1044">
        <v>749</v>
      </c>
      <c r="M20" s="1044">
        <v>695</v>
      </c>
      <c r="N20" s="353">
        <v>612</v>
      </c>
      <c r="O20" s="353">
        <v>666</v>
      </c>
    </row>
    <row r="21" spans="1:15" ht="39" customHeight="1" thickBot="1" x14ac:dyDescent="0.3">
      <c r="A21" s="801" t="s">
        <v>12</v>
      </c>
      <c r="B21" s="24">
        <v>715</v>
      </c>
      <c r="C21" s="24">
        <v>787</v>
      </c>
      <c r="D21" s="353">
        <v>785</v>
      </c>
      <c r="E21" s="353">
        <v>767</v>
      </c>
      <c r="F21" s="353">
        <v>871</v>
      </c>
      <c r="G21" s="353">
        <v>994</v>
      </c>
      <c r="H21" s="353">
        <v>963</v>
      </c>
      <c r="I21" s="351">
        <v>1059</v>
      </c>
      <c r="J21" s="353">
        <v>945</v>
      </c>
      <c r="K21" s="351">
        <v>1039</v>
      </c>
      <c r="L21" s="944">
        <v>1139</v>
      </c>
      <c r="M21" s="944">
        <v>1033</v>
      </c>
      <c r="N21" s="351">
        <v>879</v>
      </c>
      <c r="O21" s="351">
        <v>819</v>
      </c>
    </row>
    <row r="22" spans="1:15" ht="21" customHeight="1" x14ac:dyDescent="0.25">
      <c r="A22" s="1489" t="s">
        <v>552</v>
      </c>
      <c r="B22" s="27">
        <v>3491</v>
      </c>
      <c r="C22" s="27">
        <v>3689</v>
      </c>
      <c r="D22" s="354">
        <v>3881</v>
      </c>
      <c r="E22" s="354">
        <v>3925</v>
      </c>
      <c r="F22" s="354">
        <v>4258</v>
      </c>
      <c r="G22" s="354">
        <v>4365</v>
      </c>
      <c r="H22" s="354">
        <v>4969</v>
      </c>
      <c r="I22" s="354">
        <v>4250</v>
      </c>
      <c r="J22" s="354">
        <v>4469</v>
      </c>
      <c r="K22" s="961">
        <f>'Case Mgt.'!L14</f>
        <v>3517</v>
      </c>
      <c r="L22" s="961">
        <f>SUM('Case Mgt.'!J14)</f>
        <v>2858</v>
      </c>
      <c r="M22" s="961">
        <f>SUM('Case Mgt.'!H14)</f>
        <v>3131</v>
      </c>
      <c r="N22" s="354">
        <f>SUM('Case Mgt.'!F14)</f>
        <v>3535</v>
      </c>
      <c r="O22" s="354">
        <f>SUM('Case Mgt.'!D14)</f>
        <v>2533</v>
      </c>
    </row>
    <row r="23" spans="1:15" ht="30.75" customHeight="1" thickBot="1" x14ac:dyDescent="0.3">
      <c r="A23" s="1490"/>
      <c r="B23" s="26">
        <v>-0.89500000000000002</v>
      </c>
      <c r="C23" s="26">
        <v>-0.85199999999999998</v>
      </c>
      <c r="D23" s="356">
        <v>0.86299999999999999</v>
      </c>
      <c r="E23" s="356">
        <v>0.86199999999999999</v>
      </c>
      <c r="F23" s="356">
        <v>0.91</v>
      </c>
      <c r="G23" s="356">
        <v>0.95</v>
      </c>
      <c r="H23" s="356">
        <v>0.99399999999999999</v>
      </c>
      <c r="I23" s="356">
        <v>0.93400000000000005</v>
      </c>
      <c r="J23" s="356">
        <v>0.83599999999999997</v>
      </c>
      <c r="K23" s="962">
        <f>'Case Mgt.'!M14</f>
        <v>0.79051472240953025</v>
      </c>
      <c r="L23" s="962">
        <f>SUM('Case Mgt.'!K14)</f>
        <v>0.67358001414093804</v>
      </c>
      <c r="M23" s="962">
        <f>SUM('Case Mgt.'!I14)</f>
        <v>0.7853022322548282</v>
      </c>
      <c r="N23" s="356">
        <f>SUM('Case Mgt.'!G14)</f>
        <v>0.93173431734317347</v>
      </c>
      <c r="O23" s="356">
        <f>SUM('Case Mgt.'!E14)</f>
        <v>0.67908847184986598</v>
      </c>
    </row>
    <row r="24" spans="1:15" ht="21.75" customHeight="1" x14ac:dyDescent="0.25">
      <c r="A24" s="1489" t="s">
        <v>500</v>
      </c>
      <c r="B24" s="28">
        <v>409</v>
      </c>
      <c r="C24" s="28">
        <v>640</v>
      </c>
      <c r="D24" s="358">
        <v>616</v>
      </c>
      <c r="E24" s="358">
        <v>626</v>
      </c>
      <c r="F24" s="358">
        <v>423</v>
      </c>
      <c r="G24" s="358">
        <v>231</v>
      </c>
      <c r="H24" s="358">
        <v>31</v>
      </c>
      <c r="I24" s="358">
        <v>302</v>
      </c>
      <c r="J24" s="358">
        <v>881</v>
      </c>
      <c r="K24" s="358">
        <v>944</v>
      </c>
      <c r="L24" s="961">
        <f>SUM('Case Mgt.'!J13-'Case Mgt.'!J14)</f>
        <v>1385</v>
      </c>
      <c r="M24" s="961">
        <f>SUM('Case Mgt.'!H13-'Case Mgt.'!H14)</f>
        <v>856</v>
      </c>
      <c r="N24" s="354">
        <f>SUM('Case Mgt.'!F13-'Case Mgt.'!F14)</f>
        <v>259</v>
      </c>
      <c r="O24" s="354">
        <f>SUM('Case Mgt.'!D13-'Case Mgt.'!D14)</f>
        <v>1197</v>
      </c>
    </row>
    <row r="25" spans="1:15" ht="21.75" customHeight="1" thickBot="1" x14ac:dyDescent="0.3">
      <c r="A25" s="1490"/>
      <c r="B25" s="26">
        <v>-0.105</v>
      </c>
      <c r="C25" s="26">
        <v>-0.14799999999999999</v>
      </c>
      <c r="D25" s="356">
        <v>0.13700000000000001</v>
      </c>
      <c r="E25" s="356">
        <v>0.13800000000000001</v>
      </c>
      <c r="F25" s="356">
        <v>0.09</v>
      </c>
      <c r="G25" s="356">
        <v>0.05</v>
      </c>
      <c r="H25" s="356">
        <v>6.0000000000000001E-3</v>
      </c>
      <c r="I25" s="356">
        <v>6.6000000000000003E-2</v>
      </c>
      <c r="J25" s="356">
        <v>0.16400000000000001</v>
      </c>
      <c r="K25" s="356">
        <v>0.21199999999999999</v>
      </c>
      <c r="L25" s="962">
        <f>SUM(L24/'Case Mgt.'!J13)</f>
        <v>0.32641998585906201</v>
      </c>
      <c r="M25" s="962">
        <f>SUM(M24/'Case Mgt.'!H13)</f>
        <v>0.2146977677451718</v>
      </c>
      <c r="N25" s="356">
        <f>SUM(N24/'Case Mgt.'!F13)</f>
        <v>6.8265682656826573E-2</v>
      </c>
      <c r="O25" s="356">
        <f>SUM(O24/'Case Mgt.'!D13)</f>
        <v>0.32091152815013407</v>
      </c>
    </row>
    <row r="26" spans="1:15" ht="39" customHeight="1" thickBot="1" x14ac:dyDescent="0.3">
      <c r="A26" s="804" t="s">
        <v>13</v>
      </c>
      <c r="B26" s="23">
        <v>4805</v>
      </c>
      <c r="C26" s="23">
        <v>4786</v>
      </c>
      <c r="D26" s="351">
        <v>5063</v>
      </c>
      <c r="E26" s="351">
        <v>5555</v>
      </c>
      <c r="F26" s="351">
        <v>5668</v>
      </c>
      <c r="G26" s="351">
        <v>6377</v>
      </c>
      <c r="H26" s="351">
        <v>6153</v>
      </c>
      <c r="I26" s="351">
        <v>5874</v>
      </c>
      <c r="J26" s="351">
        <v>5412</v>
      </c>
      <c r="K26" s="351">
        <v>5393</v>
      </c>
      <c r="L26" s="944">
        <f>SUM(Exits!R169)</f>
        <v>5254</v>
      </c>
      <c r="M26" s="944">
        <f>SUM(Exits!R152)</f>
        <v>4513</v>
      </c>
      <c r="N26" s="351">
        <f>SUM(Exits!R113)</f>
        <v>4960</v>
      </c>
      <c r="O26" s="351">
        <f>SUM(Exits!R74)</f>
        <v>4580</v>
      </c>
    </row>
    <row r="27" spans="1:15" ht="39" customHeight="1" thickBot="1" x14ac:dyDescent="0.3">
      <c r="A27" s="804" t="s">
        <v>14</v>
      </c>
      <c r="B27" s="23">
        <v>3311</v>
      </c>
      <c r="C27" s="23">
        <v>3417</v>
      </c>
      <c r="D27" s="351">
        <v>3449</v>
      </c>
      <c r="E27" s="351">
        <v>3878</v>
      </c>
      <c r="F27" s="351">
        <v>4224</v>
      </c>
      <c r="G27" s="351">
        <v>4623</v>
      </c>
      <c r="H27" s="351">
        <v>4790</v>
      </c>
      <c r="I27" s="351">
        <v>4677</v>
      </c>
      <c r="J27" s="351">
        <v>4476</v>
      </c>
      <c r="K27" s="351">
        <v>4270</v>
      </c>
      <c r="L27" s="944">
        <f>SUM('Adoption-CP'!B217,'Adoption-CP'!D217)</f>
        <v>4235</v>
      </c>
      <c r="M27" s="944">
        <f>SUM('Adoption-CP'!B175,'Adoption-CP'!D175)</f>
        <v>4394</v>
      </c>
      <c r="N27" s="351">
        <f>SUM('Adoption-CP'!B116,'Adoption-CP'!D116)</f>
        <v>4098</v>
      </c>
      <c r="O27" s="351">
        <f>SUM('Adoption-CP'!B65,'Adoption-CP'!D65)</f>
        <v>4105</v>
      </c>
    </row>
    <row r="28" spans="1:15" ht="39" customHeight="1" thickBot="1" x14ac:dyDescent="0.3">
      <c r="A28" s="804" t="s">
        <v>15</v>
      </c>
      <c r="B28" s="23">
        <v>1215</v>
      </c>
      <c r="C28" s="23">
        <v>1518</v>
      </c>
      <c r="D28" s="351">
        <v>1629</v>
      </c>
      <c r="E28" s="351">
        <v>1576</v>
      </c>
      <c r="F28" s="351">
        <v>1727</v>
      </c>
      <c r="G28" s="351">
        <v>1936</v>
      </c>
      <c r="H28" s="351">
        <v>2195</v>
      </c>
      <c r="I28" s="351">
        <v>2110</v>
      </c>
      <c r="J28" s="351">
        <v>1932</v>
      </c>
      <c r="K28" s="351">
        <v>1775</v>
      </c>
      <c r="L28" s="944">
        <f>SUM('Adoption-Finalized'!B93)</f>
        <v>1988</v>
      </c>
      <c r="M28" s="944">
        <f>SUM('Adoption-Finalized'!B72)</f>
        <v>1536</v>
      </c>
      <c r="N28" s="351">
        <f>SUM('Adoption-Finalized'!B51)</f>
        <v>1680</v>
      </c>
      <c r="O28" s="351">
        <f>SUM('Adoption-Finalized'!B30)</f>
        <v>1339</v>
      </c>
    </row>
    <row r="29" spans="1:15" ht="27.95" customHeight="1" x14ac:dyDescent="0.25">
      <c r="A29" s="1493" t="s">
        <v>420</v>
      </c>
      <c r="B29" s="1493"/>
      <c r="C29" s="1493"/>
      <c r="D29" s="1493"/>
      <c r="E29" s="1493"/>
      <c r="F29" s="1493"/>
      <c r="G29" s="1493"/>
      <c r="H29" s="1493"/>
      <c r="I29" s="1493"/>
      <c r="J29" s="1493"/>
      <c r="K29" s="1493"/>
      <c r="L29" s="1493"/>
      <c r="M29" s="1493"/>
      <c r="N29" s="1286"/>
      <c r="O29" s="1286"/>
    </row>
    <row r="30" spans="1:15" ht="28.5" customHeight="1" x14ac:dyDescent="0.25">
      <c r="A30" s="1494" t="s">
        <v>421</v>
      </c>
      <c r="B30" s="1494"/>
      <c r="C30" s="1494"/>
      <c r="D30" s="1494"/>
      <c r="E30" s="1494"/>
      <c r="F30" s="1494"/>
      <c r="G30" s="1494"/>
      <c r="H30" s="1494"/>
      <c r="I30" s="1494"/>
      <c r="J30" s="1494"/>
      <c r="K30" s="1494"/>
      <c r="L30" s="1494"/>
      <c r="M30" s="1494"/>
      <c r="N30" s="1282"/>
      <c r="O30" s="1410"/>
    </row>
    <row r="31" spans="1:15" x14ac:dyDescent="0.25">
      <c r="A31" s="1491" t="s">
        <v>677</v>
      </c>
      <c r="B31" s="1492"/>
      <c r="C31" s="1492"/>
      <c r="D31" s="1492"/>
      <c r="E31" s="1492"/>
      <c r="F31" s="1492"/>
      <c r="G31" s="1492"/>
      <c r="H31" s="1492"/>
      <c r="I31" s="1492"/>
      <c r="J31" s="1492"/>
      <c r="K31" s="67"/>
      <c r="L31" s="67"/>
      <c r="M31" s="67"/>
      <c r="N31" s="67"/>
      <c r="O31" s="67"/>
    </row>
    <row r="32" spans="1:15" x14ac:dyDescent="0.25">
      <c r="A32" s="1486" t="s">
        <v>422</v>
      </c>
      <c r="B32" s="1486"/>
      <c r="C32" s="1486"/>
      <c r="D32" s="1486"/>
      <c r="E32" s="1486"/>
      <c r="F32" s="1486"/>
      <c r="G32" s="1486"/>
      <c r="H32" s="1486"/>
      <c r="I32" s="1486"/>
      <c r="J32" s="1486"/>
      <c r="K32" s="67"/>
      <c r="L32" s="67"/>
      <c r="M32" s="67"/>
      <c r="N32" s="67"/>
      <c r="O32" s="67"/>
    </row>
    <row r="33" spans="1:10" ht="18.75" customHeight="1" x14ac:dyDescent="0.25">
      <c r="A33" s="625" t="s">
        <v>423</v>
      </c>
      <c r="B33" s="626"/>
      <c r="C33" s="626"/>
      <c r="D33" s="627"/>
      <c r="E33" s="627"/>
      <c r="F33" s="627"/>
      <c r="G33" s="627"/>
      <c r="H33" s="627"/>
      <c r="I33" s="627"/>
      <c r="J33" s="627"/>
    </row>
  </sheetData>
  <sheetProtection algorithmName="SHA-512" hashValue="9+p4ccJP2wRI/0flFYD+AaYj/rBJRldiJg5shfimlyMdyoxEQaI7i4h8wm+tpDKVLO3AkUQH7eHp4rgy70DKaA==" saltValue="WpXjtXIi6rBj0ZNVqwNHeQ==" spinCount="100000" sheet="1" objects="1" scenarios="1"/>
  <mergeCells count="9">
    <mergeCell ref="A1:O1"/>
    <mergeCell ref="A32:J32"/>
    <mergeCell ref="A13:A14"/>
    <mergeCell ref="A15:A16"/>
    <mergeCell ref="A22:A23"/>
    <mergeCell ref="A24:A25"/>
    <mergeCell ref="A31:J31"/>
    <mergeCell ref="A29:M29"/>
    <mergeCell ref="A30:M30"/>
  </mergeCells>
  <hyperlinks>
    <hyperlink ref="A29" location="_ftnref1" display="_ftnref1"/>
    <hyperlink ref="A30" location="_ftnref2" display="_ftnref2"/>
  </hyperlinks>
  <printOptions horizontalCentered="1" verticalCentered="1"/>
  <pageMargins left="0.25" right="0.25" top="0.64322916666666696" bottom="0.25" header="0.3" footer="0.3"/>
  <pageSetup scale="73" orientation="portrait" r:id="rId1"/>
  <headerFooter>
    <oddHeader>&amp;L&amp;9
Semi-Annual Child Welfare Report&amp;C&amp;"-,Bold"&amp;14ARIZONA DEPARTMENT of CHILD SAFETY&amp;R&amp;9
January 1, 2020 through June 30, 2020</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52"/>
  <sheetViews>
    <sheetView showGridLines="0" view="pageLayout" zoomScale="89" zoomScaleNormal="100" zoomScalePageLayoutView="89" workbookViewId="0">
      <selection activeCell="H22" sqref="H22"/>
    </sheetView>
  </sheetViews>
  <sheetFormatPr defaultColWidth="9.140625" defaultRowHeight="15" x14ac:dyDescent="0.25"/>
  <cols>
    <col min="1" max="1" width="15.42578125" style="11" customWidth="1"/>
    <col min="2" max="2" width="8.42578125" style="11" customWidth="1"/>
    <col min="3" max="6" width="8.42578125" style="11" hidden="1" customWidth="1"/>
    <col min="7" max="18" width="8.42578125" style="11" customWidth="1"/>
    <col min="19" max="19" width="7.140625" style="11" customWidth="1"/>
    <col min="20" max="20" width="8.42578125" style="11" customWidth="1"/>
    <col min="21" max="21" width="7.140625" style="11" customWidth="1"/>
    <col min="22" max="22" width="8.42578125" style="11" customWidth="1"/>
    <col min="23" max="16384" width="9.140625" style="11"/>
  </cols>
  <sheetData>
    <row r="1" spans="1:22" ht="21" x14ac:dyDescent="0.25">
      <c r="A1" s="1513" t="s">
        <v>101</v>
      </c>
      <c r="B1" s="1514"/>
      <c r="C1" s="1514"/>
      <c r="D1" s="1514"/>
      <c r="E1" s="1514"/>
      <c r="F1" s="1514"/>
      <c r="G1" s="1514"/>
      <c r="H1" s="1514"/>
      <c r="I1" s="1514"/>
      <c r="J1" s="1514"/>
      <c r="K1" s="1514"/>
      <c r="L1" s="1514"/>
      <c r="M1" s="1514"/>
      <c r="N1" s="1514"/>
      <c r="O1" s="1514"/>
      <c r="P1" s="1514"/>
      <c r="Q1" s="1514"/>
      <c r="R1" s="1514"/>
      <c r="S1" s="1514"/>
      <c r="T1" s="1514"/>
      <c r="U1" s="1514"/>
      <c r="V1" s="1514"/>
    </row>
    <row r="2" spans="1:22" ht="19.5" customHeight="1" thickBot="1" x14ac:dyDescent="0.3">
      <c r="A2" s="1495" t="s">
        <v>704</v>
      </c>
      <c r="B2" s="1496"/>
      <c r="C2" s="1496"/>
      <c r="D2" s="1496"/>
      <c r="E2" s="1496"/>
      <c r="F2" s="1496"/>
      <c r="G2" s="1496"/>
      <c r="H2" s="1496"/>
      <c r="I2" s="1496"/>
      <c r="J2" s="1496"/>
      <c r="K2" s="1496"/>
      <c r="L2" s="1496"/>
      <c r="M2" s="1496"/>
      <c r="N2" s="1496"/>
      <c r="O2" s="1496"/>
      <c r="P2" s="1496"/>
      <c r="Q2" s="1496"/>
      <c r="R2" s="1496"/>
      <c r="S2" s="1496"/>
      <c r="T2" s="1496"/>
      <c r="U2" s="1496"/>
      <c r="V2" s="1496"/>
    </row>
    <row r="3" spans="1:22" ht="36" customHeight="1" thickBot="1" x14ac:dyDescent="0.3">
      <c r="A3" s="1520"/>
      <c r="B3" s="1521"/>
      <c r="C3" s="1501" t="s">
        <v>22</v>
      </c>
      <c r="D3" s="1502"/>
      <c r="E3" s="1501" t="s">
        <v>23</v>
      </c>
      <c r="F3" s="1502"/>
      <c r="G3" s="1501" t="s">
        <v>24</v>
      </c>
      <c r="H3" s="1502"/>
      <c r="I3" s="1501" t="s">
        <v>25</v>
      </c>
      <c r="J3" s="1502"/>
      <c r="K3" s="1501" t="s">
        <v>273</v>
      </c>
      <c r="L3" s="1502"/>
      <c r="M3" s="1501" t="s">
        <v>274</v>
      </c>
      <c r="N3" s="1502"/>
      <c r="O3" s="1499" t="s">
        <v>502</v>
      </c>
      <c r="P3" s="1500"/>
      <c r="Q3" s="1501" t="s">
        <v>584</v>
      </c>
      <c r="R3" s="1502"/>
      <c r="S3" s="1499" t="s">
        <v>648</v>
      </c>
      <c r="T3" s="1500"/>
      <c r="U3" s="1499" t="s">
        <v>751</v>
      </c>
      <c r="V3" s="1500"/>
    </row>
    <row r="4" spans="1:22" ht="15" customHeight="1" x14ac:dyDescent="0.25">
      <c r="A4" s="1522" t="s">
        <v>549</v>
      </c>
      <c r="B4" s="1523"/>
      <c r="C4" s="1027">
        <v>26022</v>
      </c>
      <c r="D4" s="1028">
        <v>0.98363258363258366</v>
      </c>
      <c r="E4" s="1027">
        <v>24193</v>
      </c>
      <c r="F4" s="1028">
        <v>0.98598035619676405</v>
      </c>
      <c r="G4" s="1027">
        <v>24403</v>
      </c>
      <c r="H4" s="277">
        <v>0.98450800823012063</v>
      </c>
      <c r="I4" s="1027">
        <v>23226</v>
      </c>
      <c r="J4" s="277">
        <v>0.98502905127443907</v>
      </c>
      <c r="K4" s="1027">
        <v>23904</v>
      </c>
      <c r="L4" s="277">
        <v>0.98544749969081091</v>
      </c>
      <c r="M4" s="1027">
        <v>23899</v>
      </c>
      <c r="N4" s="277">
        <v>0.99116622428666223</v>
      </c>
      <c r="O4" s="1027">
        <v>23547</v>
      </c>
      <c r="P4" s="277">
        <v>0.9836250469944442</v>
      </c>
      <c r="Q4" s="1027">
        <v>22687</v>
      </c>
      <c r="R4" s="277">
        <f>Q4/Q6</f>
        <v>0.98186618194408382</v>
      </c>
      <c r="S4" s="1027">
        <v>23434</v>
      </c>
      <c r="T4" s="277">
        <f>S4/S6</f>
        <v>0.98148768637962813</v>
      </c>
      <c r="U4" s="1464">
        <v>20955</v>
      </c>
      <c r="V4" s="360">
        <f>U4/U6</f>
        <v>0.98398760330578516</v>
      </c>
    </row>
    <row r="5" spans="1:22" ht="15.75" customHeight="1" thickBot="1" x14ac:dyDescent="0.3">
      <c r="A5" s="1524" t="s">
        <v>240</v>
      </c>
      <c r="B5" s="1525"/>
      <c r="C5" s="1029">
        <v>433</v>
      </c>
      <c r="D5" s="1030">
        <v>1.6367416367416367E-2</v>
      </c>
      <c r="E5" s="1029">
        <v>344</v>
      </c>
      <c r="F5" s="1030">
        <v>1.4019643803235929E-2</v>
      </c>
      <c r="G5" s="1029">
        <v>384</v>
      </c>
      <c r="H5" s="278">
        <v>1.5491991769879372E-2</v>
      </c>
      <c r="I5" s="1029">
        <v>353</v>
      </c>
      <c r="J5" s="278">
        <v>1.497094872556088E-2</v>
      </c>
      <c r="K5" s="1029">
        <v>353</v>
      </c>
      <c r="L5" s="278">
        <v>1.4552500309189101E-2</v>
      </c>
      <c r="M5" s="1029">
        <v>213</v>
      </c>
      <c r="N5" s="278">
        <v>8.8337757133377572E-3</v>
      </c>
      <c r="O5" s="1029">
        <v>392</v>
      </c>
      <c r="P5" s="278">
        <v>1.6374953005555786E-2</v>
      </c>
      <c r="Q5" s="1029">
        <v>419</v>
      </c>
      <c r="R5" s="278">
        <f>Q5/Q6</f>
        <v>1.8133818055916212E-2</v>
      </c>
      <c r="S5" s="1029">
        <v>442</v>
      </c>
      <c r="T5" s="278">
        <f>S5/S6</f>
        <v>1.8512313620371923E-2</v>
      </c>
      <c r="U5" s="361">
        <v>341</v>
      </c>
      <c r="V5" s="362">
        <f>U5/U6</f>
        <v>1.6012396694214875E-2</v>
      </c>
    </row>
    <row r="6" spans="1:22" ht="16.5" thickTop="1" thickBot="1" x14ac:dyDescent="0.3">
      <c r="A6" s="1526" t="s">
        <v>26</v>
      </c>
      <c r="B6" s="1527"/>
      <c r="C6" s="1031">
        <v>26455</v>
      </c>
      <c r="D6" s="1032">
        <v>1</v>
      </c>
      <c r="E6" s="1031">
        <v>24537</v>
      </c>
      <c r="F6" s="1032">
        <v>1</v>
      </c>
      <c r="G6" s="363">
        <v>24787</v>
      </c>
      <c r="H6" s="557">
        <v>1</v>
      </c>
      <c r="I6" s="363">
        <v>23579</v>
      </c>
      <c r="J6" s="557">
        <v>1</v>
      </c>
      <c r="K6" s="363">
        <v>24257</v>
      </c>
      <c r="L6" s="557">
        <v>1</v>
      </c>
      <c r="M6" s="363">
        <v>24112</v>
      </c>
      <c r="N6" s="557">
        <v>1</v>
      </c>
      <c r="O6" s="363">
        <v>23939</v>
      </c>
      <c r="P6" s="557">
        <v>1</v>
      </c>
      <c r="Q6" s="363">
        <f>SUM(Q4:Q5)</f>
        <v>23106</v>
      </c>
      <c r="R6" s="557">
        <f>SUM(R4:R5)</f>
        <v>1</v>
      </c>
      <c r="S6" s="363">
        <f>SUM(S4:S5)</f>
        <v>23876</v>
      </c>
      <c r="T6" s="557">
        <v>1</v>
      </c>
      <c r="U6" s="363">
        <f>SUM(U4:U5)</f>
        <v>21296</v>
      </c>
      <c r="V6" s="1891">
        <v>1</v>
      </c>
    </row>
    <row r="7" spans="1:22" ht="19.5" customHeight="1" x14ac:dyDescent="0.25">
      <c r="A7" s="1497" t="s">
        <v>703</v>
      </c>
      <c r="B7" s="1498"/>
      <c r="C7" s="1498"/>
      <c r="D7" s="1498"/>
      <c r="E7" s="1498"/>
      <c r="F7" s="1498"/>
      <c r="G7" s="1498"/>
      <c r="H7" s="1498"/>
      <c r="I7" s="1498"/>
      <c r="J7" s="1498"/>
      <c r="K7" s="1498"/>
      <c r="L7" s="1498"/>
      <c r="M7" s="1498"/>
      <c r="N7" s="1498"/>
      <c r="O7" s="1498"/>
      <c r="P7" s="1498"/>
      <c r="Q7" s="1498"/>
      <c r="R7" s="1498"/>
      <c r="S7" s="1498"/>
      <c r="T7" s="1498"/>
      <c r="U7" s="1498"/>
      <c r="V7" s="1498"/>
    </row>
    <row r="8" spans="1:22" x14ac:dyDescent="0.25">
      <c r="A8" s="1528" t="s">
        <v>17</v>
      </c>
      <c r="B8" s="1529"/>
      <c r="C8" s="1033">
        <v>19276</v>
      </c>
      <c r="D8" s="1028">
        <f>C8/C12</f>
        <v>0.72863352863352859</v>
      </c>
      <c r="E8" s="1033">
        <v>17493</v>
      </c>
      <c r="F8" s="1028">
        <f>E8/E12</f>
        <v>0.71292334026164572</v>
      </c>
      <c r="G8" s="1033">
        <v>17415</v>
      </c>
      <c r="H8" s="277">
        <f>G8/G12</f>
        <v>0.70258603300116995</v>
      </c>
      <c r="I8" s="1033">
        <v>16295</v>
      </c>
      <c r="J8" s="277">
        <f>I8/I12</f>
        <v>0.6910810466940922</v>
      </c>
      <c r="K8" s="1033">
        <v>17330</v>
      </c>
      <c r="L8" s="277">
        <v>0.71499999999999997</v>
      </c>
      <c r="M8" s="1033">
        <v>16744</v>
      </c>
      <c r="N8" s="277">
        <f>M8/M12</f>
        <v>0.69497364379695348</v>
      </c>
      <c r="O8" s="1033">
        <v>17119</v>
      </c>
      <c r="P8" s="277">
        <f>O8/O12</f>
        <v>0.71510923597476916</v>
      </c>
      <c r="Q8" s="1033">
        <v>15738</v>
      </c>
      <c r="R8" s="277">
        <f>Q8/Q12</f>
        <v>0.68112178654894828</v>
      </c>
      <c r="S8" s="1033">
        <v>15810</v>
      </c>
      <c r="T8" s="277">
        <f>S8/S12</f>
        <v>0.66217121795945721</v>
      </c>
      <c r="U8" s="1884">
        <v>14244</v>
      </c>
      <c r="V8" s="360">
        <f>U8/U12</f>
        <v>0.66885800150262964</v>
      </c>
    </row>
    <row r="9" spans="1:22" x14ac:dyDescent="0.25">
      <c r="A9" s="1528" t="s">
        <v>18</v>
      </c>
      <c r="B9" s="1529"/>
      <c r="C9" s="1033">
        <v>6086</v>
      </c>
      <c r="D9" s="1028">
        <f>C9/C12</f>
        <v>0.23005103005103006</v>
      </c>
      <c r="E9" s="1033">
        <v>6089</v>
      </c>
      <c r="F9" s="1028">
        <f>E9/E12</f>
        <v>0.24815584627297552</v>
      </c>
      <c r="G9" s="1033">
        <v>6206</v>
      </c>
      <c r="H9" s="277">
        <f>G9/G12</f>
        <v>0.25037317948924842</v>
      </c>
      <c r="I9" s="1033">
        <v>6221</v>
      </c>
      <c r="J9" s="277">
        <f>I9/I12</f>
        <v>0.26383646465074856</v>
      </c>
      <c r="K9" s="1033">
        <v>5767</v>
      </c>
      <c r="L9" s="277">
        <f>K9/K12</f>
        <v>0.23774580533454259</v>
      </c>
      <c r="M9" s="1033">
        <v>6293</v>
      </c>
      <c r="N9" s="277">
        <f>M9/M12</f>
        <v>0.26119619806582822</v>
      </c>
      <c r="O9" s="1033">
        <v>5839</v>
      </c>
      <c r="P9" s="277">
        <f>O9/O12</f>
        <v>0.24391160867204145</v>
      </c>
      <c r="Q9" s="1033">
        <v>6424</v>
      </c>
      <c r="R9" s="277">
        <f>Q9/Q12</f>
        <v>0.27802302432268677</v>
      </c>
      <c r="S9" s="1033">
        <v>7108</v>
      </c>
      <c r="T9" s="277">
        <f>S9/S12</f>
        <v>0.29770480817557382</v>
      </c>
      <c r="U9" s="1884">
        <v>6175</v>
      </c>
      <c r="V9" s="360">
        <f>U9/U12</f>
        <v>0.28996055597295267</v>
      </c>
    </row>
    <row r="10" spans="1:22" x14ac:dyDescent="0.25">
      <c r="A10" s="1528" t="s">
        <v>19</v>
      </c>
      <c r="B10" s="1529"/>
      <c r="C10" s="1034">
        <v>954</v>
      </c>
      <c r="D10" s="1028">
        <f>C10/C12</f>
        <v>3.6061236061236061E-2</v>
      </c>
      <c r="E10" s="1034">
        <v>788</v>
      </c>
      <c r="F10" s="1028">
        <f>E10/E12</f>
        <v>3.2114765456249743E-2</v>
      </c>
      <c r="G10" s="1033">
        <v>1030</v>
      </c>
      <c r="H10" s="277">
        <f>G10/G12</f>
        <v>4.1554040424416024E-2</v>
      </c>
      <c r="I10" s="1033">
        <v>950</v>
      </c>
      <c r="J10" s="277">
        <f>I10/I12</f>
        <v>4.0290088638195005E-2</v>
      </c>
      <c r="K10" s="1033">
        <v>1030</v>
      </c>
      <c r="L10" s="277">
        <f>K10/K12</f>
        <v>4.2461969740693405E-2</v>
      </c>
      <c r="M10" s="1033">
        <v>935</v>
      </c>
      <c r="N10" s="277">
        <f>M10/M12</f>
        <v>3.8807952517328687E-2</v>
      </c>
      <c r="O10" s="1033">
        <v>840</v>
      </c>
      <c r="P10" s="277">
        <f>O10/O12</f>
        <v>3.5089185011905256E-2</v>
      </c>
      <c r="Q10" s="1033">
        <v>804</v>
      </c>
      <c r="R10" s="277">
        <f>Q10/Q12</f>
        <v>3.4796156842378606E-2</v>
      </c>
      <c r="S10" s="1033">
        <v>815</v>
      </c>
      <c r="T10" s="277">
        <f>S10/S12</f>
        <v>3.4134695928966327E-2</v>
      </c>
      <c r="U10" s="1884">
        <v>749</v>
      </c>
      <c r="V10" s="360">
        <f>U10/U12</f>
        <v>3.5170924117205106E-2</v>
      </c>
    </row>
    <row r="11" spans="1:22" ht="15.75" customHeight="1" thickBot="1" x14ac:dyDescent="0.3">
      <c r="A11" s="1503" t="s">
        <v>20</v>
      </c>
      <c r="B11" s="1504"/>
      <c r="C11" s="1035">
        <v>139</v>
      </c>
      <c r="D11" s="1030">
        <f>C11/C12</f>
        <v>5.2542052542052546E-3</v>
      </c>
      <c r="E11" s="1035">
        <v>167</v>
      </c>
      <c r="F11" s="1030">
        <f>E11/E12</f>
        <v>6.8060480091290702E-3</v>
      </c>
      <c r="G11" s="1035">
        <v>136</v>
      </c>
      <c r="H11" s="278">
        <f>G11/G12</f>
        <v>5.4867470851656108E-3</v>
      </c>
      <c r="I11" s="1035">
        <v>113</v>
      </c>
      <c r="J11" s="278">
        <f>I11/I12</f>
        <v>4.7924000169642482E-3</v>
      </c>
      <c r="K11" s="1035">
        <v>130</v>
      </c>
      <c r="L11" s="278">
        <f>K11/K12</f>
        <v>5.3592777342622751E-3</v>
      </c>
      <c r="M11" s="1035">
        <v>121</v>
      </c>
      <c r="N11" s="278">
        <f>M11/M12</f>
        <v>5.0222056198895946E-3</v>
      </c>
      <c r="O11" s="1035">
        <v>141</v>
      </c>
      <c r="P11" s="278">
        <f>O11/O12</f>
        <v>5.8899703412840969E-3</v>
      </c>
      <c r="Q11" s="1035">
        <v>140</v>
      </c>
      <c r="R11" s="278">
        <f>Q11/Q12</f>
        <v>6.0590322859863238E-3</v>
      </c>
      <c r="S11" s="1035">
        <v>143</v>
      </c>
      <c r="T11" s="278">
        <f>S11/S12</f>
        <v>5.9892779360026802E-3</v>
      </c>
      <c r="U11" s="1890">
        <v>128</v>
      </c>
      <c r="V11" s="362">
        <f>U11/U12</f>
        <v>6.0105184072126224E-3</v>
      </c>
    </row>
    <row r="12" spans="1:22" ht="16.5" thickTop="1" thickBot="1" x14ac:dyDescent="0.3">
      <c r="A12" s="1505" t="s">
        <v>21</v>
      </c>
      <c r="B12" s="1506"/>
      <c r="C12" s="1036">
        <f>SUM(C8:C11)</f>
        <v>26455</v>
      </c>
      <c r="D12" s="1032">
        <f>C12/C12</f>
        <v>1</v>
      </c>
      <c r="E12" s="1036">
        <f>SUM(E8:E11)</f>
        <v>24537</v>
      </c>
      <c r="F12" s="1032">
        <f>E12/E12</f>
        <v>1</v>
      </c>
      <c r="G12" s="1453">
        <f>SUM(G8:G11)</f>
        <v>24787</v>
      </c>
      <c r="H12" s="557">
        <f>G12/G12</f>
        <v>1</v>
      </c>
      <c r="I12" s="1453">
        <f>SUM(I8:I11)</f>
        <v>23579</v>
      </c>
      <c r="J12" s="557">
        <f>I12/I12</f>
        <v>1</v>
      </c>
      <c r="K12" s="1453">
        <f>SUM(K8:K11)</f>
        <v>24257</v>
      </c>
      <c r="L12" s="557">
        <f>K12/K12</f>
        <v>1</v>
      </c>
      <c r="M12" s="1453">
        <f>SUM(M8:M11)</f>
        <v>24093</v>
      </c>
      <c r="N12" s="557">
        <f>M12/M12</f>
        <v>1</v>
      </c>
      <c r="O12" s="1453">
        <f>SUM(O8:O11)</f>
        <v>23939</v>
      </c>
      <c r="P12" s="557">
        <f>O12/O12</f>
        <v>1</v>
      </c>
      <c r="Q12" s="1453">
        <f>SUM(Q8:Q11)</f>
        <v>23106</v>
      </c>
      <c r="R12" s="557">
        <f>SUM(R8:R11)</f>
        <v>1</v>
      </c>
      <c r="S12" s="1453">
        <f>SUM(S8:S11)</f>
        <v>23876</v>
      </c>
      <c r="T12" s="557">
        <f>S12/S12</f>
        <v>1</v>
      </c>
      <c r="U12" s="1453">
        <f>SUM(U8:U11)</f>
        <v>21296</v>
      </c>
      <c r="V12" s="1891">
        <f>U12/U12</f>
        <v>1</v>
      </c>
    </row>
    <row r="13" spans="1:22" ht="19.5" customHeight="1" thickBot="1" x14ac:dyDescent="0.3">
      <c r="A13" s="1497" t="s">
        <v>705</v>
      </c>
      <c r="B13" s="1498"/>
      <c r="C13" s="1498"/>
      <c r="D13" s="1498"/>
      <c r="E13" s="1498"/>
      <c r="F13" s="1498"/>
      <c r="G13" s="1498"/>
      <c r="H13" s="1498"/>
      <c r="I13" s="1498"/>
      <c r="J13" s="1498"/>
      <c r="K13" s="1498"/>
      <c r="L13" s="1498"/>
      <c r="M13" s="1498"/>
      <c r="N13" s="1498"/>
      <c r="O13" s="1498"/>
      <c r="P13" s="1498"/>
      <c r="Q13" s="1498"/>
      <c r="R13" s="1498"/>
      <c r="S13" s="1498"/>
      <c r="T13" s="1498"/>
      <c r="U13" s="1498"/>
      <c r="V13" s="1498"/>
    </row>
    <row r="14" spans="1:22" x14ac:dyDescent="0.25">
      <c r="A14" s="1516" t="s">
        <v>45</v>
      </c>
      <c r="B14" s="1517"/>
      <c r="C14" s="1033">
        <v>4962</v>
      </c>
      <c r="D14" s="1037">
        <v>0.18756378756378755</v>
      </c>
      <c r="E14" s="1033">
        <v>5049</v>
      </c>
      <c r="F14" s="1037">
        <v>0.20577087663528548</v>
      </c>
      <c r="G14" s="1033">
        <v>4990</v>
      </c>
      <c r="H14" s="277">
        <v>0.20131520555129706</v>
      </c>
      <c r="I14" s="1033">
        <v>4377</v>
      </c>
      <c r="J14" s="277">
        <v>0.18563128207303109</v>
      </c>
      <c r="K14" s="1033">
        <v>4457</v>
      </c>
      <c r="L14" s="277">
        <v>0.18374077585851506</v>
      </c>
      <c r="M14" s="1033">
        <v>4049</v>
      </c>
      <c r="N14" s="277">
        <v>0.1680571120242394</v>
      </c>
      <c r="O14" s="1033">
        <v>4160</v>
      </c>
      <c r="P14" s="277">
        <v>0.1737750114875308</v>
      </c>
      <c r="Q14" s="1033">
        <v>3777</v>
      </c>
      <c r="R14" s="277">
        <f>Q14/Q18</f>
        <v>0.16346403531550247</v>
      </c>
      <c r="S14" s="1033">
        <v>3957</v>
      </c>
      <c r="T14" s="277">
        <f>S14/S18</f>
        <v>0.16573127827106718</v>
      </c>
      <c r="U14" s="1884">
        <v>3504</v>
      </c>
      <c r="V14" s="1885">
        <f>U14/U18</f>
        <v>0.16453794139744554</v>
      </c>
    </row>
    <row r="15" spans="1:22" x14ac:dyDescent="0.25">
      <c r="A15" s="1507" t="s">
        <v>49</v>
      </c>
      <c r="B15" s="1508"/>
      <c r="C15" s="1033">
        <v>4817</v>
      </c>
      <c r="D15" s="1037">
        <v>0.18208278208278209</v>
      </c>
      <c r="E15" s="1033">
        <v>6903</v>
      </c>
      <c r="F15" s="1037">
        <v>0.28133023597016749</v>
      </c>
      <c r="G15" s="1033">
        <v>10347</v>
      </c>
      <c r="H15" s="277">
        <v>0.41799999999999998</v>
      </c>
      <c r="I15" s="1033">
        <v>9494</v>
      </c>
      <c r="J15" s="277">
        <v>0.40200000000000002</v>
      </c>
      <c r="K15" s="1033">
        <v>10123</v>
      </c>
      <c r="L15" s="277">
        <v>0.41799999999999998</v>
      </c>
      <c r="M15" s="1033">
        <v>9749</v>
      </c>
      <c r="N15" s="277">
        <v>0.40464035196945169</v>
      </c>
      <c r="O15" s="1033">
        <v>9152</v>
      </c>
      <c r="P15" s="277">
        <v>0.38230502527256777</v>
      </c>
      <c r="Q15" s="1033">
        <v>8985</v>
      </c>
      <c r="R15" s="277">
        <v>0.39</v>
      </c>
      <c r="S15" s="1033">
        <v>9031</v>
      </c>
      <c r="T15" s="277">
        <f>S15/S18</f>
        <v>0.37824593734293854</v>
      </c>
      <c r="U15" s="1884">
        <v>8353</v>
      </c>
      <c r="V15" s="360">
        <f>U15/U18</f>
        <v>0.39223328324567996</v>
      </c>
    </row>
    <row r="16" spans="1:22" x14ac:dyDescent="0.25">
      <c r="A16" s="1507" t="s">
        <v>46</v>
      </c>
      <c r="B16" s="1508"/>
      <c r="C16" s="1033">
        <v>10817</v>
      </c>
      <c r="D16" s="1037">
        <v>0.40888300888300888</v>
      </c>
      <c r="E16" s="1033">
        <v>8982</v>
      </c>
      <c r="F16" s="1037">
        <v>0.36605942046704976</v>
      </c>
      <c r="G16" s="1033">
        <v>8848</v>
      </c>
      <c r="H16" s="277">
        <v>0.3569613103643039</v>
      </c>
      <c r="I16" s="1033">
        <v>9449</v>
      </c>
      <c r="J16" s="277">
        <v>0.40073794478137326</v>
      </c>
      <c r="K16" s="1033">
        <v>9374</v>
      </c>
      <c r="L16" s="277">
        <v>0.38644514985365047</v>
      </c>
      <c r="M16" s="1033">
        <v>9986</v>
      </c>
      <c r="N16" s="277">
        <v>0.4144772340513842</v>
      </c>
      <c r="O16" s="1033">
        <v>10252</v>
      </c>
      <c r="P16" s="277">
        <v>0.42825514850244373</v>
      </c>
      <c r="Q16" s="1033">
        <v>10059</v>
      </c>
      <c r="R16" s="277">
        <f>Q16/Q18</f>
        <v>0.43534146974811738</v>
      </c>
      <c r="S16" s="1033">
        <v>10593</v>
      </c>
      <c r="T16" s="277">
        <f>S16/S18</f>
        <v>0.4436672809515832</v>
      </c>
      <c r="U16" s="1884">
        <v>9158</v>
      </c>
      <c r="V16" s="1886">
        <f>U16/U18</f>
        <v>0.43003380916604056</v>
      </c>
    </row>
    <row r="17" spans="1:22" ht="15.75" thickBot="1" x14ac:dyDescent="0.3">
      <c r="A17" s="1509" t="s">
        <v>50</v>
      </c>
      <c r="B17" s="1510"/>
      <c r="C17" s="1038">
        <v>5859</v>
      </c>
      <c r="D17" s="1039">
        <v>0.22147042147042148</v>
      </c>
      <c r="E17" s="1038">
        <v>3603</v>
      </c>
      <c r="F17" s="1039">
        <v>0.14683946692749725</v>
      </c>
      <c r="G17" s="1035">
        <v>602</v>
      </c>
      <c r="H17" s="278">
        <v>2.4286924597571306E-2</v>
      </c>
      <c r="I17" s="1035">
        <v>259</v>
      </c>
      <c r="J17" s="278">
        <v>1.0984350481360533E-2</v>
      </c>
      <c r="K17" s="1035">
        <v>303</v>
      </c>
      <c r="L17" s="278">
        <v>1.2491239642165149E-2</v>
      </c>
      <c r="M17" s="1035">
        <v>309</v>
      </c>
      <c r="N17" s="278">
        <v>1.2825301954924666E-2</v>
      </c>
      <c r="O17" s="1035">
        <v>375</v>
      </c>
      <c r="P17" s="278">
        <v>1.5664814737457705E-2</v>
      </c>
      <c r="Q17" s="1035">
        <v>285</v>
      </c>
      <c r="R17" s="278">
        <f>Q17/Q18</f>
        <v>1.2334458582186444E-2</v>
      </c>
      <c r="S17" s="1035">
        <v>295</v>
      </c>
      <c r="T17" s="278">
        <f>S17/S18</f>
        <v>1.2355503434411124E-2</v>
      </c>
      <c r="U17" s="1887">
        <v>281</v>
      </c>
      <c r="V17" s="1888">
        <f>U17/U18</f>
        <v>1.3194966190833959E-2</v>
      </c>
    </row>
    <row r="18" spans="1:22" ht="16.5" thickTop="1" thickBot="1" x14ac:dyDescent="0.3">
      <c r="A18" s="1530" t="s">
        <v>21</v>
      </c>
      <c r="B18" s="1531"/>
      <c r="C18" s="1036">
        <f>SUM(C14:C17)</f>
        <v>26455</v>
      </c>
      <c r="D18" s="1040">
        <f>C18/C18</f>
        <v>1</v>
      </c>
      <c r="E18" s="1036">
        <f>SUM(E14:E17)</f>
        <v>24537</v>
      </c>
      <c r="F18" s="1040">
        <f>E18/E18</f>
        <v>1</v>
      </c>
      <c r="G18" s="1453">
        <f>SUM(G14:G17)</f>
        <v>24787</v>
      </c>
      <c r="H18" s="557">
        <f>G18/G18</f>
        <v>1</v>
      </c>
      <c r="I18" s="1453">
        <f>SUM(I14:I17)</f>
        <v>23579</v>
      </c>
      <c r="J18" s="557">
        <f>I18/I18</f>
        <v>1</v>
      </c>
      <c r="K18" s="1453">
        <f>SUM(K14:K17)</f>
        <v>24257</v>
      </c>
      <c r="L18" s="557">
        <f>K18/K18</f>
        <v>1</v>
      </c>
      <c r="M18" s="1453">
        <f>SUM(M14:M17)</f>
        <v>24093</v>
      </c>
      <c r="N18" s="557">
        <f>M18/M18</f>
        <v>1</v>
      </c>
      <c r="O18" s="1453">
        <f>SUM(O14:O17)</f>
        <v>23939</v>
      </c>
      <c r="P18" s="557">
        <f>O18/O18</f>
        <v>1</v>
      </c>
      <c r="Q18" s="1453">
        <f>SUM(Q14:Q17)</f>
        <v>23106</v>
      </c>
      <c r="R18" s="557">
        <f>SUM(R14:R17)</f>
        <v>1.0011399636458063</v>
      </c>
      <c r="S18" s="1453">
        <f>SUM(S14:S17)</f>
        <v>23876</v>
      </c>
      <c r="T18" s="557">
        <f>S18/S18</f>
        <v>1</v>
      </c>
      <c r="U18" s="1453">
        <f>SUM(U14:U17)</f>
        <v>21296</v>
      </c>
      <c r="V18" s="1889">
        <f>U18/U18</f>
        <v>1</v>
      </c>
    </row>
    <row r="19" spans="1:22" ht="14.25" customHeight="1" thickBot="1" x14ac:dyDescent="0.3">
      <c r="A19" s="979"/>
      <c r="B19" s="980"/>
      <c r="C19" s="981"/>
      <c r="D19" s="982"/>
      <c r="E19" s="981"/>
      <c r="F19" s="982"/>
      <c r="G19" s="981"/>
      <c r="H19" s="982"/>
      <c r="I19" s="981"/>
      <c r="J19" s="982"/>
      <c r="K19" s="981"/>
      <c r="L19" s="982"/>
      <c r="M19" s="981"/>
      <c r="N19" s="982"/>
      <c r="O19" s="981"/>
      <c r="P19" s="982"/>
      <c r="Q19" s="981"/>
      <c r="R19" s="983"/>
      <c r="S19" s="981"/>
      <c r="T19" s="982"/>
    </row>
    <row r="20" spans="1:22" ht="19.5" customHeight="1" thickBot="1" x14ac:dyDescent="0.3">
      <c r="A20" s="1518" t="s">
        <v>706</v>
      </c>
      <c r="B20" s="1519"/>
      <c r="C20" s="1519"/>
      <c r="D20" s="1519"/>
      <c r="E20" s="1519"/>
      <c r="F20" s="1519"/>
      <c r="G20" s="1519"/>
      <c r="H20" s="1519"/>
      <c r="I20" s="1519"/>
      <c r="J20" s="1519"/>
      <c r="K20" s="1519"/>
      <c r="L20" s="1519"/>
      <c r="M20" s="1519"/>
      <c r="N20" s="1519"/>
      <c r="O20" s="1519"/>
      <c r="P20" s="1519"/>
      <c r="Q20" s="1519"/>
      <c r="R20" s="1519"/>
      <c r="S20" s="1519"/>
      <c r="T20" s="1519"/>
    </row>
    <row r="21" spans="1:22" ht="14.25" customHeight="1" thickBot="1" x14ac:dyDescent="0.3">
      <c r="A21" s="1511" t="s">
        <v>750</v>
      </c>
      <c r="B21" s="1512"/>
      <c r="C21" s="1512"/>
      <c r="D21" s="1512"/>
      <c r="E21" s="1512"/>
      <c r="F21" s="1512"/>
      <c r="G21" s="1512"/>
      <c r="H21" s="1512"/>
      <c r="I21" s="1512"/>
      <c r="J21" s="1512"/>
      <c r="K21" s="1512"/>
      <c r="L21" s="1512"/>
      <c r="M21" s="1512"/>
      <c r="N21" s="1512"/>
      <c r="O21" s="1512"/>
      <c r="P21" s="1512"/>
      <c r="Q21" s="1512"/>
      <c r="R21" s="1512"/>
      <c r="S21" s="1512"/>
      <c r="T21" s="1512"/>
    </row>
    <row r="22" spans="1:22" ht="72" customHeight="1" thickBot="1" x14ac:dyDescent="0.3">
      <c r="A22" s="560"/>
      <c r="B22" s="1046" t="s">
        <v>28</v>
      </c>
      <c r="C22" s="1047" t="s">
        <v>29</v>
      </c>
      <c r="D22" s="1047" t="s">
        <v>30</v>
      </c>
      <c r="E22" s="1047" t="s">
        <v>669</v>
      </c>
      <c r="F22" s="1048" t="s">
        <v>29</v>
      </c>
      <c r="G22" s="1047" t="s">
        <v>31</v>
      </c>
      <c r="H22" s="1047" t="s">
        <v>32</v>
      </c>
      <c r="I22" s="1047" t="s">
        <v>33</v>
      </c>
      <c r="J22" s="1047" t="s">
        <v>34</v>
      </c>
      <c r="K22" s="1047" t="s">
        <v>35</v>
      </c>
      <c r="L22" s="1047" t="s">
        <v>36</v>
      </c>
      <c r="M22" s="1047" t="s">
        <v>37</v>
      </c>
      <c r="N22" s="1047" t="s">
        <v>38</v>
      </c>
      <c r="O22" s="1047" t="s">
        <v>39</v>
      </c>
      <c r="P22" s="1047" t="s">
        <v>40</v>
      </c>
      <c r="Q22" s="1047" t="s">
        <v>41</v>
      </c>
      <c r="R22" s="1048" t="s">
        <v>42</v>
      </c>
      <c r="S22" s="1049" t="s">
        <v>43</v>
      </c>
      <c r="T22" s="1047" t="s">
        <v>44</v>
      </c>
    </row>
    <row r="23" spans="1:22" x14ac:dyDescent="0.25">
      <c r="A23" s="1045" t="s">
        <v>45</v>
      </c>
      <c r="B23" s="1892">
        <v>0</v>
      </c>
      <c r="C23" s="1893">
        <v>0</v>
      </c>
      <c r="D23" s="1893">
        <v>0</v>
      </c>
      <c r="E23" s="1893">
        <v>0</v>
      </c>
      <c r="F23" s="1894">
        <v>0</v>
      </c>
      <c r="G23" s="1893">
        <v>0</v>
      </c>
      <c r="H23" s="1893">
        <v>0</v>
      </c>
      <c r="I23" s="1893">
        <v>0</v>
      </c>
      <c r="J23" s="1893">
        <v>0</v>
      </c>
      <c r="K23" s="1893">
        <v>0</v>
      </c>
      <c r="L23" s="1893">
        <v>0</v>
      </c>
      <c r="M23" s="1893">
        <v>0</v>
      </c>
      <c r="N23" s="1893">
        <v>0</v>
      </c>
      <c r="O23" s="1893">
        <v>0</v>
      </c>
      <c r="P23" s="1893">
        <v>0</v>
      </c>
      <c r="Q23" s="1893">
        <v>0</v>
      </c>
      <c r="R23" s="1894">
        <v>0</v>
      </c>
      <c r="S23" s="1137">
        <v>0</v>
      </c>
      <c r="T23" s="1050">
        <v>0</v>
      </c>
    </row>
    <row r="24" spans="1:22" x14ac:dyDescent="0.25">
      <c r="A24" s="1411" t="s">
        <v>49</v>
      </c>
      <c r="B24" s="1895">
        <v>0</v>
      </c>
      <c r="C24" s="364">
        <v>0</v>
      </c>
      <c r="D24" s="364">
        <v>0</v>
      </c>
      <c r="E24" s="364">
        <v>0</v>
      </c>
      <c r="F24" s="629">
        <v>0</v>
      </c>
      <c r="G24" s="364">
        <v>0</v>
      </c>
      <c r="H24" s="364">
        <v>0</v>
      </c>
      <c r="I24" s="364">
        <v>0</v>
      </c>
      <c r="J24" s="364">
        <v>0</v>
      </c>
      <c r="K24" s="364">
        <v>0</v>
      </c>
      <c r="L24" s="364">
        <v>0</v>
      </c>
      <c r="M24" s="364">
        <v>0</v>
      </c>
      <c r="N24" s="364">
        <v>0</v>
      </c>
      <c r="O24" s="364">
        <v>0</v>
      </c>
      <c r="P24" s="364">
        <v>0</v>
      </c>
      <c r="Q24" s="364">
        <v>0</v>
      </c>
      <c r="R24" s="629">
        <v>0</v>
      </c>
      <c r="S24" s="1138">
        <v>0</v>
      </c>
      <c r="T24" s="1051">
        <v>0</v>
      </c>
    </row>
    <row r="25" spans="1:22" x14ac:dyDescent="0.25">
      <c r="A25" s="1411" t="s">
        <v>46</v>
      </c>
      <c r="B25" s="1895">
        <v>0</v>
      </c>
      <c r="C25" s="364">
        <v>0</v>
      </c>
      <c r="D25" s="364">
        <v>0</v>
      </c>
      <c r="E25" s="364">
        <v>0</v>
      </c>
      <c r="F25" s="629">
        <v>0</v>
      </c>
      <c r="G25" s="364">
        <v>0</v>
      </c>
      <c r="H25" s="364">
        <v>0</v>
      </c>
      <c r="I25" s="364">
        <v>0</v>
      </c>
      <c r="J25" s="364">
        <v>0</v>
      </c>
      <c r="K25" s="364">
        <v>0</v>
      </c>
      <c r="L25" s="364">
        <v>0</v>
      </c>
      <c r="M25" s="364">
        <v>0</v>
      </c>
      <c r="N25" s="364">
        <v>0</v>
      </c>
      <c r="O25" s="364">
        <v>0</v>
      </c>
      <c r="P25" s="364">
        <v>0</v>
      </c>
      <c r="Q25" s="364">
        <v>0</v>
      </c>
      <c r="R25" s="629">
        <v>0</v>
      </c>
      <c r="S25" s="1138">
        <v>0</v>
      </c>
      <c r="T25" s="1051">
        <v>0</v>
      </c>
    </row>
    <row r="26" spans="1:22" ht="15.75" thickBot="1" x14ac:dyDescent="0.3">
      <c r="A26" s="1412" t="s">
        <v>50</v>
      </c>
      <c r="B26" s="1896">
        <v>0</v>
      </c>
      <c r="C26" s="365">
        <v>0</v>
      </c>
      <c r="D26" s="365">
        <v>0</v>
      </c>
      <c r="E26" s="365">
        <v>0</v>
      </c>
      <c r="F26" s="630">
        <v>0</v>
      </c>
      <c r="G26" s="365">
        <v>0</v>
      </c>
      <c r="H26" s="365">
        <v>0</v>
      </c>
      <c r="I26" s="365">
        <v>0</v>
      </c>
      <c r="J26" s="365">
        <v>0</v>
      </c>
      <c r="K26" s="365">
        <v>0</v>
      </c>
      <c r="L26" s="365">
        <v>0</v>
      </c>
      <c r="M26" s="365">
        <v>0</v>
      </c>
      <c r="N26" s="365">
        <v>0</v>
      </c>
      <c r="O26" s="365">
        <v>0</v>
      </c>
      <c r="P26" s="365">
        <v>0</v>
      </c>
      <c r="Q26" s="365">
        <v>0</v>
      </c>
      <c r="R26" s="630">
        <v>0</v>
      </c>
      <c r="S26" s="1139">
        <v>0</v>
      </c>
      <c r="T26" s="1052">
        <v>0</v>
      </c>
    </row>
    <row r="27" spans="1:22" ht="15.75" thickTop="1" x14ac:dyDescent="0.25">
      <c r="A27" s="1045" t="s">
        <v>27</v>
      </c>
      <c r="B27" s="1053">
        <v>0</v>
      </c>
      <c r="C27" s="72">
        <v>0</v>
      </c>
      <c r="D27" s="72">
        <v>0</v>
      </c>
      <c r="E27" s="72">
        <v>0</v>
      </c>
      <c r="F27" s="1041">
        <v>0</v>
      </c>
      <c r="G27" s="72">
        <v>0</v>
      </c>
      <c r="H27" s="72">
        <v>0</v>
      </c>
      <c r="I27" s="72">
        <v>0</v>
      </c>
      <c r="J27" s="72">
        <v>0</v>
      </c>
      <c r="K27" s="72">
        <v>0</v>
      </c>
      <c r="L27" s="72">
        <v>0</v>
      </c>
      <c r="M27" s="72">
        <v>0</v>
      </c>
      <c r="N27" s="72">
        <v>0</v>
      </c>
      <c r="O27" s="72">
        <v>0</v>
      </c>
      <c r="P27" s="72">
        <v>0</v>
      </c>
      <c r="Q27" s="72">
        <v>0</v>
      </c>
      <c r="R27" s="1041">
        <v>0</v>
      </c>
      <c r="S27" s="1042">
        <v>0</v>
      </c>
      <c r="T27" s="1054">
        <v>0</v>
      </c>
    </row>
    <row r="28" spans="1:22" ht="15.75" thickBot="1" x14ac:dyDescent="0.3">
      <c r="A28" s="1411" t="s">
        <v>134</v>
      </c>
      <c r="B28" s="1043">
        <v>0</v>
      </c>
      <c r="C28" s="1055">
        <v>0</v>
      </c>
      <c r="D28" s="1055">
        <v>0</v>
      </c>
      <c r="E28" s="1055">
        <v>0</v>
      </c>
      <c r="F28" s="1056">
        <v>0</v>
      </c>
      <c r="G28" s="1055">
        <v>0</v>
      </c>
      <c r="H28" s="1055">
        <v>0</v>
      </c>
      <c r="I28" s="1055">
        <v>0</v>
      </c>
      <c r="J28" s="1055">
        <v>0</v>
      </c>
      <c r="K28" s="1055">
        <v>0</v>
      </c>
      <c r="L28" s="1055">
        <v>0</v>
      </c>
      <c r="M28" s="1055">
        <v>0</v>
      </c>
      <c r="N28" s="1055">
        <v>0</v>
      </c>
      <c r="O28" s="1055">
        <v>0</v>
      </c>
      <c r="P28" s="1055">
        <v>0</v>
      </c>
      <c r="Q28" s="1055">
        <v>0</v>
      </c>
      <c r="R28" s="1056">
        <v>0</v>
      </c>
      <c r="S28" s="1043">
        <v>0</v>
      </c>
      <c r="T28" s="1057"/>
    </row>
    <row r="29" spans="1:22" ht="14.25" hidden="1" customHeight="1" thickBot="1" x14ac:dyDescent="0.3">
      <c r="A29" s="1511" t="s">
        <v>761</v>
      </c>
      <c r="B29" s="1512"/>
      <c r="C29" s="1512"/>
      <c r="D29" s="1512"/>
      <c r="E29" s="1512"/>
      <c r="F29" s="1512"/>
      <c r="G29" s="1512"/>
      <c r="H29" s="1512"/>
      <c r="I29" s="1512"/>
      <c r="J29" s="1512"/>
      <c r="K29" s="1512"/>
      <c r="L29" s="1512"/>
      <c r="M29" s="1512"/>
      <c r="N29" s="1512"/>
      <c r="O29" s="1512"/>
      <c r="P29" s="1512"/>
      <c r="Q29" s="1512"/>
      <c r="R29" s="1512"/>
      <c r="S29" s="1512"/>
      <c r="T29" s="1512"/>
    </row>
    <row r="30" spans="1:22" ht="72" hidden="1" customHeight="1" thickBot="1" x14ac:dyDescent="0.3">
      <c r="A30" s="560"/>
      <c r="B30" s="1046" t="s">
        <v>28</v>
      </c>
      <c r="C30" s="1047" t="s">
        <v>29</v>
      </c>
      <c r="D30" s="1047" t="s">
        <v>30</v>
      </c>
      <c r="E30" s="1047" t="s">
        <v>669</v>
      </c>
      <c r="F30" s="1048" t="s">
        <v>29</v>
      </c>
      <c r="G30" s="1047" t="s">
        <v>31</v>
      </c>
      <c r="H30" s="1047" t="s">
        <v>32</v>
      </c>
      <c r="I30" s="1047" t="s">
        <v>33</v>
      </c>
      <c r="J30" s="1047" t="s">
        <v>34</v>
      </c>
      <c r="K30" s="1047" t="s">
        <v>35</v>
      </c>
      <c r="L30" s="1047" t="s">
        <v>36</v>
      </c>
      <c r="M30" s="1047" t="s">
        <v>37</v>
      </c>
      <c r="N30" s="1047" t="s">
        <v>38</v>
      </c>
      <c r="O30" s="1047" t="s">
        <v>39</v>
      </c>
      <c r="P30" s="1047" t="s">
        <v>40</v>
      </c>
      <c r="Q30" s="1047" t="s">
        <v>41</v>
      </c>
      <c r="R30" s="1048" t="s">
        <v>42</v>
      </c>
      <c r="S30" s="1049" t="s">
        <v>43</v>
      </c>
      <c r="T30" s="1047" t="s">
        <v>44</v>
      </c>
    </row>
    <row r="31" spans="1:22" hidden="1" x14ac:dyDescent="0.25">
      <c r="A31" s="1045" t="s">
        <v>45</v>
      </c>
      <c r="B31" s="1128">
        <v>0</v>
      </c>
      <c r="C31" s="1129">
        <v>0</v>
      </c>
      <c r="D31" s="1129">
        <v>0</v>
      </c>
      <c r="E31" s="1129">
        <v>0</v>
      </c>
      <c r="F31" s="1130">
        <v>0</v>
      </c>
      <c r="G31" s="1129">
        <v>0</v>
      </c>
      <c r="H31" s="1129">
        <v>0</v>
      </c>
      <c r="I31" s="1129">
        <v>0</v>
      </c>
      <c r="J31" s="1129">
        <v>0</v>
      </c>
      <c r="K31" s="1129">
        <v>0</v>
      </c>
      <c r="L31" s="1129">
        <v>0</v>
      </c>
      <c r="M31" s="1129">
        <v>0</v>
      </c>
      <c r="N31" s="1129">
        <v>0</v>
      </c>
      <c r="O31" s="1129">
        <v>0</v>
      </c>
      <c r="P31" s="1129">
        <v>0</v>
      </c>
      <c r="Q31" s="1129">
        <v>0</v>
      </c>
      <c r="R31" s="1130">
        <v>0</v>
      </c>
      <c r="S31" s="1137">
        <v>0</v>
      </c>
      <c r="T31" s="1050">
        <v>0</v>
      </c>
    </row>
    <row r="32" spans="1:22" hidden="1" x14ac:dyDescent="0.25">
      <c r="A32" s="1411" t="s">
        <v>49</v>
      </c>
      <c r="B32" s="1131">
        <v>0</v>
      </c>
      <c r="C32" s="1132">
        <v>0</v>
      </c>
      <c r="D32" s="1132">
        <v>0</v>
      </c>
      <c r="E32" s="1132">
        <v>0</v>
      </c>
      <c r="F32" s="1133">
        <v>0</v>
      </c>
      <c r="G32" s="1132">
        <v>0</v>
      </c>
      <c r="H32" s="1132">
        <v>0</v>
      </c>
      <c r="I32" s="1132">
        <v>0</v>
      </c>
      <c r="J32" s="1132">
        <v>0</v>
      </c>
      <c r="K32" s="1132">
        <v>0</v>
      </c>
      <c r="L32" s="1132">
        <v>0</v>
      </c>
      <c r="M32" s="1132">
        <v>0</v>
      </c>
      <c r="N32" s="1132">
        <v>0</v>
      </c>
      <c r="O32" s="1132">
        <v>0</v>
      </c>
      <c r="P32" s="1132">
        <v>0</v>
      </c>
      <c r="Q32" s="1132">
        <v>0</v>
      </c>
      <c r="R32" s="1133">
        <v>0</v>
      </c>
      <c r="S32" s="1138">
        <v>0</v>
      </c>
      <c r="T32" s="1051">
        <v>0</v>
      </c>
    </row>
    <row r="33" spans="1:20" hidden="1" x14ac:dyDescent="0.25">
      <c r="A33" s="1411" t="s">
        <v>46</v>
      </c>
      <c r="B33" s="1131">
        <v>0</v>
      </c>
      <c r="C33" s="1132">
        <v>0</v>
      </c>
      <c r="D33" s="1132">
        <v>0</v>
      </c>
      <c r="E33" s="1132">
        <v>0</v>
      </c>
      <c r="F33" s="1133">
        <v>0</v>
      </c>
      <c r="G33" s="1132">
        <v>0</v>
      </c>
      <c r="H33" s="1132">
        <v>0</v>
      </c>
      <c r="I33" s="1132">
        <v>0</v>
      </c>
      <c r="J33" s="1132">
        <v>0</v>
      </c>
      <c r="K33" s="1132">
        <v>0</v>
      </c>
      <c r="L33" s="1132">
        <v>0</v>
      </c>
      <c r="M33" s="1132">
        <v>0</v>
      </c>
      <c r="N33" s="1132">
        <v>0</v>
      </c>
      <c r="O33" s="1132">
        <v>0</v>
      </c>
      <c r="P33" s="1132">
        <v>0</v>
      </c>
      <c r="Q33" s="1132">
        <v>0</v>
      </c>
      <c r="R33" s="1133">
        <v>0</v>
      </c>
      <c r="S33" s="1138">
        <v>0</v>
      </c>
      <c r="T33" s="1051">
        <v>0</v>
      </c>
    </row>
    <row r="34" spans="1:20" ht="15.75" hidden="1" thickBot="1" x14ac:dyDescent="0.3">
      <c r="A34" s="1412" t="s">
        <v>50</v>
      </c>
      <c r="B34" s="1134">
        <v>0</v>
      </c>
      <c r="C34" s="1135">
        <v>0</v>
      </c>
      <c r="D34" s="1135">
        <v>0</v>
      </c>
      <c r="E34" s="1135">
        <v>0</v>
      </c>
      <c r="F34" s="1136">
        <v>0</v>
      </c>
      <c r="G34" s="1135">
        <v>0</v>
      </c>
      <c r="H34" s="1135">
        <v>0</v>
      </c>
      <c r="I34" s="1135">
        <v>0</v>
      </c>
      <c r="J34" s="1135">
        <v>0</v>
      </c>
      <c r="K34" s="1135">
        <v>0</v>
      </c>
      <c r="L34" s="1135">
        <v>0</v>
      </c>
      <c r="M34" s="1135">
        <v>0</v>
      </c>
      <c r="N34" s="1135">
        <v>0</v>
      </c>
      <c r="O34" s="1135">
        <v>0</v>
      </c>
      <c r="P34" s="1135">
        <v>0</v>
      </c>
      <c r="Q34" s="1135">
        <v>0</v>
      </c>
      <c r="R34" s="1136">
        <v>0</v>
      </c>
      <c r="S34" s="1139">
        <v>0</v>
      </c>
      <c r="T34" s="1052">
        <v>0</v>
      </c>
    </row>
    <row r="35" spans="1:20" ht="15.75" hidden="1" thickTop="1" x14ac:dyDescent="0.25">
      <c r="A35" s="1045" t="s">
        <v>27</v>
      </c>
      <c r="B35" s="1053">
        <v>0</v>
      </c>
      <c r="C35" s="72">
        <v>0</v>
      </c>
      <c r="D35" s="72">
        <v>0</v>
      </c>
      <c r="E35" s="72">
        <v>0</v>
      </c>
      <c r="F35" s="1041">
        <v>0</v>
      </c>
      <c r="G35" s="72">
        <v>0</v>
      </c>
      <c r="H35" s="72">
        <v>0</v>
      </c>
      <c r="I35" s="72">
        <v>0</v>
      </c>
      <c r="J35" s="72">
        <v>0</v>
      </c>
      <c r="K35" s="72">
        <v>0</v>
      </c>
      <c r="L35" s="72">
        <v>0</v>
      </c>
      <c r="M35" s="72">
        <v>0</v>
      </c>
      <c r="N35" s="72">
        <v>0</v>
      </c>
      <c r="O35" s="72">
        <v>0</v>
      </c>
      <c r="P35" s="72">
        <v>0</v>
      </c>
      <c r="Q35" s="72">
        <v>0</v>
      </c>
      <c r="R35" s="1041">
        <v>0</v>
      </c>
      <c r="S35" s="1042">
        <v>0</v>
      </c>
      <c r="T35" s="1054">
        <v>0</v>
      </c>
    </row>
    <row r="36" spans="1:20" ht="15.75" hidden="1" thickBot="1" x14ac:dyDescent="0.3">
      <c r="A36" s="1411" t="s">
        <v>134</v>
      </c>
      <c r="B36" s="1043">
        <v>0</v>
      </c>
      <c r="C36" s="1055">
        <v>0</v>
      </c>
      <c r="D36" s="1055">
        <v>0</v>
      </c>
      <c r="E36" s="1055">
        <v>0</v>
      </c>
      <c r="F36" s="1056">
        <v>0</v>
      </c>
      <c r="G36" s="1055">
        <v>0</v>
      </c>
      <c r="H36" s="1055">
        <v>0</v>
      </c>
      <c r="I36" s="1055">
        <v>0</v>
      </c>
      <c r="J36" s="1055">
        <v>0</v>
      </c>
      <c r="K36" s="1055">
        <v>0</v>
      </c>
      <c r="L36" s="1055">
        <v>0</v>
      </c>
      <c r="M36" s="1055">
        <v>0</v>
      </c>
      <c r="N36" s="1055">
        <v>0</v>
      </c>
      <c r="O36" s="1055">
        <v>0</v>
      </c>
      <c r="P36" s="1055">
        <v>0</v>
      </c>
      <c r="Q36" s="1055">
        <v>0</v>
      </c>
      <c r="R36" s="1056">
        <v>0</v>
      </c>
      <c r="S36" s="1043">
        <v>0</v>
      </c>
      <c r="T36" s="1057"/>
    </row>
    <row r="37" spans="1:20" ht="14.25" hidden="1" customHeight="1" thickBot="1" x14ac:dyDescent="0.3">
      <c r="A37" s="1511" t="s">
        <v>762</v>
      </c>
      <c r="B37" s="1512"/>
      <c r="C37" s="1512"/>
      <c r="D37" s="1512"/>
      <c r="E37" s="1512"/>
      <c r="F37" s="1512"/>
      <c r="G37" s="1512"/>
      <c r="H37" s="1512"/>
      <c r="I37" s="1512"/>
      <c r="J37" s="1512"/>
      <c r="K37" s="1512"/>
      <c r="L37" s="1512"/>
      <c r="M37" s="1512"/>
      <c r="N37" s="1512"/>
      <c r="O37" s="1512"/>
      <c r="P37" s="1512"/>
      <c r="Q37" s="1512"/>
      <c r="R37" s="1512"/>
      <c r="S37" s="1512"/>
      <c r="T37" s="1512"/>
    </row>
    <row r="38" spans="1:20" ht="72" hidden="1" customHeight="1" thickBot="1" x14ac:dyDescent="0.3">
      <c r="A38" s="560"/>
      <c r="B38" s="1046" t="s">
        <v>28</v>
      </c>
      <c r="C38" s="1047" t="s">
        <v>29</v>
      </c>
      <c r="D38" s="1047" t="s">
        <v>30</v>
      </c>
      <c r="E38" s="1047" t="s">
        <v>31</v>
      </c>
      <c r="F38" s="1047" t="s">
        <v>32</v>
      </c>
      <c r="G38" s="1047" t="s">
        <v>33</v>
      </c>
      <c r="H38" s="1047" t="s">
        <v>34</v>
      </c>
      <c r="I38" s="1047" t="s">
        <v>35</v>
      </c>
      <c r="J38" s="1047" t="s">
        <v>36</v>
      </c>
      <c r="K38" s="1047" t="s">
        <v>37</v>
      </c>
      <c r="L38" s="1047" t="s">
        <v>38</v>
      </c>
      <c r="M38" s="1047" t="s">
        <v>39</v>
      </c>
      <c r="N38" s="1047" t="s">
        <v>40</v>
      </c>
      <c r="O38" s="1047" t="s">
        <v>41</v>
      </c>
      <c r="P38" s="1048" t="s">
        <v>42</v>
      </c>
      <c r="Q38" s="1049" t="s">
        <v>43</v>
      </c>
      <c r="R38" s="1047" t="s">
        <v>44</v>
      </c>
      <c r="S38" s="1047" t="s">
        <v>41</v>
      </c>
      <c r="T38" s="1048" t="s">
        <v>42</v>
      </c>
    </row>
    <row r="39" spans="1:20" hidden="1" x14ac:dyDescent="0.25">
      <c r="A39" s="1045" t="s">
        <v>45</v>
      </c>
      <c r="B39" s="1128">
        <v>0</v>
      </c>
      <c r="C39" s="1129">
        <v>0</v>
      </c>
      <c r="D39" s="1129">
        <v>0</v>
      </c>
      <c r="E39" s="1129">
        <v>0</v>
      </c>
      <c r="F39" s="1129">
        <v>0</v>
      </c>
      <c r="G39" s="1129">
        <v>0</v>
      </c>
      <c r="H39" s="1129">
        <v>0</v>
      </c>
      <c r="I39" s="1129">
        <v>0</v>
      </c>
      <c r="J39" s="1129">
        <v>0</v>
      </c>
      <c r="K39" s="1129">
        <v>0</v>
      </c>
      <c r="L39" s="1129">
        <v>0</v>
      </c>
      <c r="M39" s="1129">
        <v>0</v>
      </c>
      <c r="N39" s="1129">
        <v>0</v>
      </c>
      <c r="O39" s="1129">
        <v>0</v>
      </c>
      <c r="P39" s="1130">
        <v>0</v>
      </c>
      <c r="Q39" s="1137">
        <v>0</v>
      </c>
      <c r="R39" s="1050">
        <v>0</v>
      </c>
      <c r="S39" s="1129">
        <v>0</v>
      </c>
      <c r="T39" s="1130">
        <v>0</v>
      </c>
    </row>
    <row r="40" spans="1:20" hidden="1" x14ac:dyDescent="0.25">
      <c r="A40" s="1025" t="s">
        <v>49</v>
      </c>
      <c r="B40" s="1131">
        <v>0</v>
      </c>
      <c r="C40" s="1132">
        <v>0</v>
      </c>
      <c r="D40" s="1132">
        <v>0</v>
      </c>
      <c r="E40" s="1132">
        <v>0</v>
      </c>
      <c r="F40" s="1132">
        <v>0</v>
      </c>
      <c r="G40" s="1132">
        <v>0</v>
      </c>
      <c r="H40" s="1132">
        <v>0</v>
      </c>
      <c r="I40" s="1132">
        <v>0</v>
      </c>
      <c r="J40" s="1132">
        <v>0</v>
      </c>
      <c r="K40" s="1132">
        <v>0</v>
      </c>
      <c r="L40" s="1132">
        <v>0</v>
      </c>
      <c r="M40" s="1132">
        <v>0</v>
      </c>
      <c r="N40" s="1132">
        <v>0</v>
      </c>
      <c r="O40" s="1132">
        <v>0</v>
      </c>
      <c r="P40" s="1133">
        <v>0</v>
      </c>
      <c r="Q40" s="1138">
        <v>0</v>
      </c>
      <c r="R40" s="1051">
        <v>0</v>
      </c>
      <c r="S40" s="1132">
        <v>0</v>
      </c>
      <c r="T40" s="1133">
        <v>0</v>
      </c>
    </row>
    <row r="41" spans="1:20" hidden="1" x14ac:dyDescent="0.25">
      <c r="A41" s="1025" t="s">
        <v>46</v>
      </c>
      <c r="B41" s="1131">
        <v>0</v>
      </c>
      <c r="C41" s="1132">
        <v>0</v>
      </c>
      <c r="D41" s="1132">
        <v>0</v>
      </c>
      <c r="E41" s="1132">
        <v>0</v>
      </c>
      <c r="F41" s="1132">
        <v>0</v>
      </c>
      <c r="G41" s="1132">
        <v>0</v>
      </c>
      <c r="H41" s="1132">
        <v>0</v>
      </c>
      <c r="I41" s="1132">
        <v>0</v>
      </c>
      <c r="J41" s="1132">
        <v>0</v>
      </c>
      <c r="K41" s="1132">
        <v>0</v>
      </c>
      <c r="L41" s="1132">
        <v>0</v>
      </c>
      <c r="M41" s="1132">
        <v>0</v>
      </c>
      <c r="N41" s="1132">
        <v>0</v>
      </c>
      <c r="O41" s="1132">
        <v>0</v>
      </c>
      <c r="P41" s="1133">
        <v>0</v>
      </c>
      <c r="Q41" s="1138">
        <v>0</v>
      </c>
      <c r="R41" s="1051">
        <v>0</v>
      </c>
      <c r="S41" s="1132">
        <v>0</v>
      </c>
      <c r="T41" s="1133">
        <v>0</v>
      </c>
    </row>
    <row r="42" spans="1:20" ht="15.75" hidden="1" thickBot="1" x14ac:dyDescent="0.3">
      <c r="A42" s="1026" t="s">
        <v>50</v>
      </c>
      <c r="B42" s="1134">
        <v>0</v>
      </c>
      <c r="C42" s="1135">
        <v>0</v>
      </c>
      <c r="D42" s="1135">
        <v>0</v>
      </c>
      <c r="E42" s="1135">
        <v>0</v>
      </c>
      <c r="F42" s="1135">
        <v>0</v>
      </c>
      <c r="G42" s="1135">
        <v>0</v>
      </c>
      <c r="H42" s="1135">
        <v>0</v>
      </c>
      <c r="I42" s="1135">
        <v>0</v>
      </c>
      <c r="J42" s="1135">
        <v>0</v>
      </c>
      <c r="K42" s="1135">
        <v>0</v>
      </c>
      <c r="L42" s="1135">
        <v>0</v>
      </c>
      <c r="M42" s="1135">
        <v>0</v>
      </c>
      <c r="N42" s="1135">
        <v>0</v>
      </c>
      <c r="O42" s="1135">
        <v>0</v>
      </c>
      <c r="P42" s="1136">
        <v>0</v>
      </c>
      <c r="Q42" s="1139">
        <v>0</v>
      </c>
      <c r="R42" s="1052">
        <v>0</v>
      </c>
      <c r="S42" s="1135">
        <v>0</v>
      </c>
      <c r="T42" s="1136">
        <v>0</v>
      </c>
    </row>
    <row r="43" spans="1:20" ht="15.75" hidden="1" thickTop="1" x14ac:dyDescent="0.25">
      <c r="A43" s="1045" t="s">
        <v>27</v>
      </c>
      <c r="B43" s="1053">
        <v>0</v>
      </c>
      <c r="C43" s="72">
        <v>0</v>
      </c>
      <c r="D43" s="72">
        <v>0</v>
      </c>
      <c r="E43" s="72">
        <v>0</v>
      </c>
      <c r="F43" s="72">
        <v>0</v>
      </c>
      <c r="G43" s="72">
        <v>0</v>
      </c>
      <c r="H43" s="72">
        <v>0</v>
      </c>
      <c r="I43" s="72">
        <v>0</v>
      </c>
      <c r="J43" s="72">
        <v>0</v>
      </c>
      <c r="K43" s="72">
        <v>0</v>
      </c>
      <c r="L43" s="72">
        <v>0</v>
      </c>
      <c r="M43" s="72">
        <v>0</v>
      </c>
      <c r="N43" s="72">
        <v>0</v>
      </c>
      <c r="O43" s="72">
        <v>0</v>
      </c>
      <c r="P43" s="1041">
        <v>0</v>
      </c>
      <c r="Q43" s="1042">
        <v>0</v>
      </c>
      <c r="R43" s="1054">
        <v>0</v>
      </c>
      <c r="S43" s="72">
        <v>0</v>
      </c>
      <c r="T43" s="1041">
        <v>0</v>
      </c>
    </row>
    <row r="44" spans="1:20" ht="15.75" hidden="1" thickBot="1" x14ac:dyDescent="0.3">
      <c r="A44" s="1025" t="s">
        <v>134</v>
      </c>
      <c r="B44" s="1043">
        <v>0</v>
      </c>
      <c r="C44" s="1055">
        <v>0</v>
      </c>
      <c r="D44" s="1055">
        <v>0</v>
      </c>
      <c r="E44" s="1055">
        <v>0</v>
      </c>
      <c r="F44" s="1055">
        <v>0</v>
      </c>
      <c r="G44" s="1055">
        <v>0</v>
      </c>
      <c r="H44" s="1055">
        <v>0</v>
      </c>
      <c r="I44" s="1055">
        <v>0</v>
      </c>
      <c r="J44" s="1055">
        <v>0</v>
      </c>
      <c r="K44" s="1055">
        <v>0</v>
      </c>
      <c r="L44" s="1055">
        <v>0</v>
      </c>
      <c r="M44" s="1055">
        <v>0</v>
      </c>
      <c r="N44" s="1055">
        <v>0</v>
      </c>
      <c r="O44" s="1055">
        <v>0</v>
      </c>
      <c r="P44" s="1056">
        <v>0</v>
      </c>
      <c r="Q44" s="1043">
        <v>0</v>
      </c>
      <c r="R44" s="1057"/>
      <c r="S44" s="1055">
        <v>0</v>
      </c>
      <c r="T44" s="1056">
        <v>0</v>
      </c>
    </row>
    <row r="45" spans="1:20" ht="14.25" hidden="1" customHeight="1" thickBot="1" x14ac:dyDescent="0.3">
      <c r="A45" s="1511" t="s">
        <v>775</v>
      </c>
      <c r="B45" s="1512"/>
      <c r="C45" s="1512"/>
      <c r="D45" s="1512"/>
      <c r="E45" s="1512"/>
      <c r="F45" s="1512"/>
      <c r="G45" s="1512"/>
      <c r="H45" s="1512"/>
      <c r="I45" s="1512"/>
      <c r="J45" s="1512"/>
      <c r="K45" s="1512"/>
      <c r="L45" s="1512"/>
      <c r="M45" s="1512"/>
      <c r="N45" s="1512"/>
      <c r="O45" s="1512"/>
      <c r="P45" s="1512"/>
      <c r="Q45" s="1512"/>
      <c r="R45" s="1515"/>
      <c r="S45" s="1285"/>
      <c r="T45" s="1285"/>
    </row>
    <row r="46" spans="1:20" ht="72" hidden="1" customHeight="1" x14ac:dyDescent="0.25">
      <c r="A46" s="560"/>
      <c r="B46" s="204" t="s">
        <v>28</v>
      </c>
      <c r="C46" s="156" t="s">
        <v>29</v>
      </c>
      <c r="D46" s="156" t="s">
        <v>30</v>
      </c>
      <c r="E46" s="156" t="s">
        <v>31</v>
      </c>
      <c r="F46" s="156" t="s">
        <v>32</v>
      </c>
      <c r="G46" s="156" t="s">
        <v>33</v>
      </c>
      <c r="H46" s="156" t="s">
        <v>34</v>
      </c>
      <c r="I46" s="156" t="s">
        <v>35</v>
      </c>
      <c r="J46" s="156" t="s">
        <v>36</v>
      </c>
      <c r="K46" s="156" t="s">
        <v>37</v>
      </c>
      <c r="L46" s="156" t="s">
        <v>38</v>
      </c>
      <c r="M46" s="156" t="s">
        <v>39</v>
      </c>
      <c r="N46" s="156" t="s">
        <v>40</v>
      </c>
      <c r="O46" s="156" t="s">
        <v>41</v>
      </c>
      <c r="P46" s="628" t="s">
        <v>42</v>
      </c>
      <c r="Q46" s="631" t="s">
        <v>43</v>
      </c>
      <c r="R46" s="156" t="s">
        <v>44</v>
      </c>
      <c r="S46" s="156" t="s">
        <v>41</v>
      </c>
      <c r="T46" s="628" t="s">
        <v>42</v>
      </c>
    </row>
    <row r="47" spans="1:20" hidden="1" x14ac:dyDescent="0.25">
      <c r="A47" s="918" t="s">
        <v>45</v>
      </c>
      <c r="B47" s="364">
        <v>0</v>
      </c>
      <c r="C47" s="364">
        <v>0</v>
      </c>
      <c r="D47" s="364">
        <v>0</v>
      </c>
      <c r="E47" s="364">
        <v>0</v>
      </c>
      <c r="F47" s="364">
        <v>0</v>
      </c>
      <c r="G47" s="364">
        <v>0</v>
      </c>
      <c r="H47" s="364">
        <v>0</v>
      </c>
      <c r="I47" s="364">
        <v>0</v>
      </c>
      <c r="J47" s="364">
        <v>0</v>
      </c>
      <c r="K47" s="364">
        <v>0</v>
      </c>
      <c r="L47" s="364">
        <v>0</v>
      </c>
      <c r="M47" s="364">
        <v>0</v>
      </c>
      <c r="N47" s="364">
        <v>0</v>
      </c>
      <c r="O47" s="364">
        <v>0</v>
      </c>
      <c r="P47" s="629">
        <v>0</v>
      </c>
      <c r="Q47" s="632">
        <v>0</v>
      </c>
      <c r="R47" s="18">
        <v>0</v>
      </c>
      <c r="S47" s="364">
        <v>0</v>
      </c>
      <c r="T47" s="629">
        <v>0</v>
      </c>
    </row>
    <row r="48" spans="1:20" hidden="1" x14ac:dyDescent="0.25">
      <c r="A48" s="919" t="s">
        <v>49</v>
      </c>
      <c r="B48" s="364">
        <v>0</v>
      </c>
      <c r="C48" s="364">
        <v>0</v>
      </c>
      <c r="D48" s="364">
        <v>0</v>
      </c>
      <c r="E48" s="364">
        <v>0</v>
      </c>
      <c r="F48" s="364">
        <v>0</v>
      </c>
      <c r="G48" s="364">
        <v>0</v>
      </c>
      <c r="H48" s="364">
        <v>0</v>
      </c>
      <c r="I48" s="364">
        <v>0</v>
      </c>
      <c r="J48" s="364">
        <v>0</v>
      </c>
      <c r="K48" s="364">
        <v>0</v>
      </c>
      <c r="L48" s="364">
        <v>0</v>
      </c>
      <c r="M48" s="364">
        <v>0</v>
      </c>
      <c r="N48" s="364">
        <v>0</v>
      </c>
      <c r="O48" s="364">
        <v>0</v>
      </c>
      <c r="P48" s="629">
        <v>0</v>
      </c>
      <c r="Q48" s="632">
        <v>0</v>
      </c>
      <c r="R48" s="18">
        <v>0</v>
      </c>
      <c r="S48" s="364">
        <v>0</v>
      </c>
      <c r="T48" s="629">
        <v>0</v>
      </c>
    </row>
    <row r="49" spans="1:20" hidden="1" x14ac:dyDescent="0.25">
      <c r="A49" s="919" t="s">
        <v>46</v>
      </c>
      <c r="B49" s="364">
        <v>0</v>
      </c>
      <c r="C49" s="364">
        <v>0</v>
      </c>
      <c r="D49" s="364">
        <v>0</v>
      </c>
      <c r="E49" s="364">
        <v>0</v>
      </c>
      <c r="F49" s="364">
        <v>0</v>
      </c>
      <c r="G49" s="364">
        <v>0</v>
      </c>
      <c r="H49" s="364">
        <v>0</v>
      </c>
      <c r="I49" s="364">
        <v>0</v>
      </c>
      <c r="J49" s="364">
        <v>0</v>
      </c>
      <c r="K49" s="364">
        <v>0</v>
      </c>
      <c r="L49" s="364">
        <v>0</v>
      </c>
      <c r="M49" s="364">
        <v>0</v>
      </c>
      <c r="N49" s="364">
        <v>0</v>
      </c>
      <c r="O49" s="364">
        <v>0</v>
      </c>
      <c r="P49" s="629">
        <v>0</v>
      </c>
      <c r="Q49" s="632">
        <v>0</v>
      </c>
      <c r="R49" s="18">
        <v>0</v>
      </c>
      <c r="S49" s="364">
        <v>0</v>
      </c>
      <c r="T49" s="629">
        <v>0</v>
      </c>
    </row>
    <row r="50" spans="1:20" ht="15.75" hidden="1" thickBot="1" x14ac:dyDescent="0.3">
      <c r="A50" s="920" t="s">
        <v>50</v>
      </c>
      <c r="B50" s="365">
        <v>0</v>
      </c>
      <c r="C50" s="365">
        <v>0</v>
      </c>
      <c r="D50" s="365">
        <v>0</v>
      </c>
      <c r="E50" s="365">
        <v>0</v>
      </c>
      <c r="F50" s="365">
        <v>0</v>
      </c>
      <c r="G50" s="365">
        <v>0</v>
      </c>
      <c r="H50" s="365">
        <v>0</v>
      </c>
      <c r="I50" s="365">
        <v>0</v>
      </c>
      <c r="J50" s="365">
        <v>0</v>
      </c>
      <c r="K50" s="365">
        <v>0</v>
      </c>
      <c r="L50" s="365">
        <v>0</v>
      </c>
      <c r="M50" s="365">
        <v>0</v>
      </c>
      <c r="N50" s="365">
        <v>0</v>
      </c>
      <c r="O50" s="365">
        <v>0</v>
      </c>
      <c r="P50" s="630">
        <v>0</v>
      </c>
      <c r="Q50" s="633">
        <v>0</v>
      </c>
      <c r="R50" s="71">
        <v>0</v>
      </c>
      <c r="S50" s="365">
        <v>0</v>
      </c>
      <c r="T50" s="630">
        <v>0</v>
      </c>
    </row>
    <row r="51" spans="1:20" ht="15.75" hidden="1" thickTop="1" x14ac:dyDescent="0.25">
      <c r="A51" s="918" t="s">
        <v>27</v>
      </c>
      <c r="B51" s="72">
        <v>0</v>
      </c>
      <c r="C51" s="72">
        <v>0</v>
      </c>
      <c r="D51" s="72">
        <v>0</v>
      </c>
      <c r="E51" s="72">
        <v>0</v>
      </c>
      <c r="F51" s="72">
        <v>0</v>
      </c>
      <c r="G51" s="72">
        <v>0</v>
      </c>
      <c r="H51" s="72">
        <v>0</v>
      </c>
      <c r="I51" s="72">
        <v>0</v>
      </c>
      <c r="J51" s="72">
        <v>0</v>
      </c>
      <c r="K51" s="72">
        <v>0</v>
      </c>
      <c r="L51" s="72">
        <v>0</v>
      </c>
      <c r="M51" s="72">
        <v>0</v>
      </c>
      <c r="N51" s="72">
        <v>0</v>
      </c>
      <c r="O51" s="72">
        <v>0</v>
      </c>
      <c r="P51" s="72">
        <v>0</v>
      </c>
      <c r="Q51" s="72">
        <v>0</v>
      </c>
      <c r="R51" s="73">
        <v>0</v>
      </c>
      <c r="S51" s="72">
        <v>0</v>
      </c>
      <c r="T51" s="72">
        <v>0</v>
      </c>
    </row>
    <row r="52" spans="1:20" hidden="1" x14ac:dyDescent="0.25">
      <c r="A52" s="919" t="s">
        <v>134</v>
      </c>
      <c r="B52" s="18">
        <v>0</v>
      </c>
      <c r="C52" s="18">
        <v>0</v>
      </c>
      <c r="D52" s="18">
        <v>0</v>
      </c>
      <c r="E52" s="18">
        <v>0</v>
      </c>
      <c r="F52" s="18">
        <v>0</v>
      </c>
      <c r="G52" s="18">
        <v>0</v>
      </c>
      <c r="H52" s="18">
        <v>0</v>
      </c>
      <c r="I52" s="18">
        <v>0</v>
      </c>
      <c r="J52" s="18">
        <v>0</v>
      </c>
      <c r="K52" s="18">
        <v>0</v>
      </c>
      <c r="L52" s="18">
        <v>0</v>
      </c>
      <c r="M52" s="18">
        <v>0</v>
      </c>
      <c r="N52" s="18">
        <v>0</v>
      </c>
      <c r="O52" s="18">
        <v>0</v>
      </c>
      <c r="P52" s="18">
        <v>0</v>
      </c>
      <c r="Q52" s="18">
        <v>0</v>
      </c>
      <c r="R52" s="203"/>
      <c r="S52" s="18">
        <v>0</v>
      </c>
      <c r="T52" s="18">
        <v>0</v>
      </c>
    </row>
  </sheetData>
  <sheetProtection algorithmName="SHA-512" hashValue="J5Zl77oJHXU9yMNo4O+eGkNPvidEafgzAaWFwLR9KGiG4Kz6vFAgaaubgdga2HUTGBvQb9543ZTzsyBRjDUTpA==" saltValue="79YTBjb+oCCQfb0eY9ijCA==" spinCount="100000" sheet="1" objects="1" scenarios="1"/>
  <mergeCells count="33">
    <mergeCell ref="A1:V1"/>
    <mergeCell ref="A45:R45"/>
    <mergeCell ref="M3:N3"/>
    <mergeCell ref="A14:B14"/>
    <mergeCell ref="A20:T20"/>
    <mergeCell ref="A37:T37"/>
    <mergeCell ref="A29:T29"/>
    <mergeCell ref="A3:B3"/>
    <mergeCell ref="A4:B4"/>
    <mergeCell ref="A5:B5"/>
    <mergeCell ref="A6:B6"/>
    <mergeCell ref="A8:B8"/>
    <mergeCell ref="A9:B9"/>
    <mergeCell ref="A10:B10"/>
    <mergeCell ref="O3:P3"/>
    <mergeCell ref="A18:B18"/>
    <mergeCell ref="A15:B15"/>
    <mergeCell ref="A16:B16"/>
    <mergeCell ref="A17:B17"/>
    <mergeCell ref="A21:T21"/>
    <mergeCell ref="U3:V3"/>
    <mergeCell ref="A2:V2"/>
    <mergeCell ref="A7:V7"/>
    <mergeCell ref="A13:V13"/>
    <mergeCell ref="S3:T3"/>
    <mergeCell ref="I3:J3"/>
    <mergeCell ref="K3:L3"/>
    <mergeCell ref="A11:B11"/>
    <mergeCell ref="A12:B12"/>
    <mergeCell ref="C3:D3"/>
    <mergeCell ref="E3:F3"/>
    <mergeCell ref="G3:H3"/>
    <mergeCell ref="Q3:R3"/>
  </mergeCells>
  <pageMargins left="0.2" right="0.2" top="0.75" bottom="0.25" header="0.3" footer="0.3"/>
  <pageSetup fitToHeight="2" orientation="landscape" r:id="rId1"/>
  <headerFooter>
    <oddHeader>&amp;L&amp;9
Semi-Annual Child Welfare Report&amp;C&amp;"-,Bold"&amp;14ARIZONA DEPARTMENT of CHILD SAFETY&amp;R&amp;9
January  01, 2020 through June 30, 2020</oddHeader>
    <oddFooter>&amp;CPage 7</oddFooter>
  </headerFooter>
  <ignoredErrors>
    <ignoredError sqref="P12:Q12 D18:Q18 Q6 G12:O12 E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113"/>
  <sheetViews>
    <sheetView showGridLines="0" view="pageLayout" zoomScale="85" zoomScaleNormal="100" zoomScalePageLayoutView="85" workbookViewId="0">
      <selection activeCell="A36" sqref="A36:R36"/>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18.75" customHeight="1" thickBot="1" x14ac:dyDescent="0.3">
      <c r="A1" s="1538" t="s">
        <v>707</v>
      </c>
      <c r="B1" s="1539"/>
      <c r="C1" s="1539"/>
      <c r="D1" s="1539"/>
      <c r="E1" s="1539"/>
      <c r="F1" s="1539"/>
      <c r="G1" s="1539"/>
      <c r="H1" s="1539"/>
      <c r="I1" s="1539"/>
      <c r="J1" s="1539"/>
      <c r="K1" s="1539"/>
      <c r="L1" s="1539"/>
      <c r="M1" s="1539"/>
      <c r="N1" s="1539"/>
      <c r="O1" s="1539"/>
      <c r="P1" s="1539"/>
      <c r="Q1" s="1539"/>
      <c r="R1" s="1540"/>
    </row>
    <row r="2" spans="1:18" ht="14.25" hidden="1" customHeight="1" thickBot="1" x14ac:dyDescent="0.3">
      <c r="A2" s="1511" t="s">
        <v>775</v>
      </c>
      <c r="B2" s="1512"/>
      <c r="C2" s="1512"/>
      <c r="D2" s="1512"/>
      <c r="E2" s="1512"/>
      <c r="F2" s="1512"/>
      <c r="G2" s="1512"/>
      <c r="H2" s="1512"/>
      <c r="I2" s="1512"/>
      <c r="J2" s="1512"/>
      <c r="K2" s="1512"/>
      <c r="L2" s="1512"/>
      <c r="M2" s="1512"/>
      <c r="N2" s="1512"/>
      <c r="O2" s="1512"/>
      <c r="P2" s="1512"/>
      <c r="Q2" s="1512"/>
      <c r="R2" s="1515"/>
    </row>
    <row r="3" spans="1:18" ht="59.25" hidden="1" thickBot="1" x14ac:dyDescent="0.3">
      <c r="A3" s="75"/>
      <c r="B3" s="732" t="s">
        <v>81</v>
      </c>
      <c r="C3" s="733" t="s">
        <v>82</v>
      </c>
      <c r="D3" s="733" t="s">
        <v>83</v>
      </c>
      <c r="E3" s="733" t="s">
        <v>84</v>
      </c>
      <c r="F3" s="733" t="s">
        <v>85</v>
      </c>
      <c r="G3" s="733" t="s">
        <v>86</v>
      </c>
      <c r="H3" s="733" t="s">
        <v>87</v>
      </c>
      <c r="I3" s="733" t="s">
        <v>88</v>
      </c>
      <c r="J3" s="733" t="s">
        <v>89</v>
      </c>
      <c r="K3" s="733" t="s">
        <v>90</v>
      </c>
      <c r="L3" s="733" t="s">
        <v>91</v>
      </c>
      <c r="M3" s="733" t="s">
        <v>92</v>
      </c>
      <c r="N3" s="733" t="s">
        <v>93</v>
      </c>
      <c r="O3" s="733" t="s">
        <v>94</v>
      </c>
      <c r="P3" s="733" t="s">
        <v>95</v>
      </c>
      <c r="Q3" s="733" t="s">
        <v>96</v>
      </c>
      <c r="R3" s="734" t="s">
        <v>97</v>
      </c>
    </row>
    <row r="4" spans="1:18" ht="15.75" hidden="1" thickBot="1" x14ac:dyDescent="0.3">
      <c r="A4" s="1532" t="s">
        <v>77</v>
      </c>
      <c r="B4" s="1533"/>
      <c r="C4" s="1533"/>
      <c r="D4" s="1533"/>
      <c r="E4" s="1533"/>
      <c r="F4" s="1533"/>
      <c r="G4" s="1533"/>
      <c r="H4" s="1533"/>
      <c r="I4" s="1533"/>
      <c r="J4" s="1533"/>
      <c r="K4" s="1533"/>
      <c r="L4" s="1533"/>
      <c r="M4" s="1533"/>
      <c r="N4" s="1533"/>
      <c r="O4" s="1533"/>
      <c r="P4" s="1533"/>
      <c r="Q4" s="1533"/>
      <c r="R4" s="1534"/>
    </row>
    <row r="5" spans="1:18" hidden="1" x14ac:dyDescent="0.25">
      <c r="A5" s="89" t="s">
        <v>45</v>
      </c>
      <c r="B5" s="373"/>
      <c r="C5" s="374"/>
      <c r="D5" s="374"/>
      <c r="E5" s="374"/>
      <c r="F5" s="374"/>
      <c r="G5" s="374"/>
      <c r="H5" s="374"/>
      <c r="I5" s="374"/>
      <c r="J5" s="374"/>
      <c r="K5" s="374"/>
      <c r="L5" s="374"/>
      <c r="M5" s="374"/>
      <c r="N5" s="374"/>
      <c r="O5" s="374"/>
      <c r="P5" s="375"/>
      <c r="Q5" s="136">
        <f t="shared" ref="Q5:Q10" si="0">SUM(B5:P5)</f>
        <v>0</v>
      </c>
      <c r="R5" s="328" t="e">
        <f>SUM(Q5/Q9)</f>
        <v>#DIV/0!</v>
      </c>
    </row>
    <row r="6" spans="1:18" hidden="1" x14ac:dyDescent="0.25">
      <c r="A6" s="90" t="s">
        <v>49</v>
      </c>
      <c r="B6" s="376"/>
      <c r="C6" s="377"/>
      <c r="D6" s="377"/>
      <c r="E6" s="377"/>
      <c r="F6" s="377"/>
      <c r="G6" s="377"/>
      <c r="H6" s="377"/>
      <c r="I6" s="377"/>
      <c r="J6" s="377"/>
      <c r="K6" s="377"/>
      <c r="L6" s="377"/>
      <c r="M6" s="377"/>
      <c r="N6" s="377"/>
      <c r="O6" s="377"/>
      <c r="P6" s="378"/>
      <c r="Q6" s="137">
        <f t="shared" si="0"/>
        <v>0</v>
      </c>
      <c r="R6" s="329" t="e">
        <f>SUM(Q6/Q9)</f>
        <v>#DIV/0!</v>
      </c>
    </row>
    <row r="7" spans="1:18" hidden="1" x14ac:dyDescent="0.25">
      <c r="A7" s="90" t="s">
        <v>46</v>
      </c>
      <c r="B7" s="376"/>
      <c r="C7" s="377"/>
      <c r="D7" s="377"/>
      <c r="E7" s="377"/>
      <c r="F7" s="377"/>
      <c r="G7" s="377"/>
      <c r="H7" s="377"/>
      <c r="I7" s="377"/>
      <c r="J7" s="377"/>
      <c r="K7" s="377"/>
      <c r="L7" s="377"/>
      <c r="M7" s="377"/>
      <c r="N7" s="377"/>
      <c r="O7" s="377"/>
      <c r="P7" s="378"/>
      <c r="Q7" s="137">
        <f t="shared" si="0"/>
        <v>0</v>
      </c>
      <c r="R7" s="329" t="e">
        <f>SUM(Q7/Q9)</f>
        <v>#DIV/0!</v>
      </c>
    </row>
    <row r="8" spans="1:18" ht="15.75" hidden="1" thickBot="1" x14ac:dyDescent="0.3">
      <c r="A8" s="91" t="s">
        <v>50</v>
      </c>
      <c r="B8" s="379"/>
      <c r="C8" s="380"/>
      <c r="D8" s="380"/>
      <c r="E8" s="380"/>
      <c r="F8" s="380"/>
      <c r="G8" s="380"/>
      <c r="H8" s="380"/>
      <c r="I8" s="380"/>
      <c r="J8" s="380"/>
      <c r="K8" s="380"/>
      <c r="L8" s="380"/>
      <c r="M8" s="380"/>
      <c r="N8" s="380"/>
      <c r="O8" s="380"/>
      <c r="P8" s="381"/>
      <c r="Q8" s="138">
        <f t="shared" si="0"/>
        <v>0</v>
      </c>
      <c r="R8" s="330" t="e">
        <f>SUM(Q8/Q9)</f>
        <v>#DIV/0!</v>
      </c>
    </row>
    <row r="9" spans="1:18" ht="16.5" hidden="1" thickTop="1" thickBot="1" x14ac:dyDescent="0.3">
      <c r="A9" s="92" t="s">
        <v>27</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40">
        <f t="shared" si="0"/>
        <v>0</v>
      </c>
      <c r="R9" s="344" t="e">
        <f>SUM(R5:R8)</f>
        <v>#DIV/0!</v>
      </c>
    </row>
    <row r="10" spans="1:18" ht="15.75" hidden="1" thickBot="1" x14ac:dyDescent="0.3">
      <c r="A10" s="93" t="s">
        <v>44</v>
      </c>
      <c r="B10" s="326" t="e">
        <f>SUM(B9/Q9)</f>
        <v>#DIV/0!</v>
      </c>
      <c r="C10" s="326" t="e">
        <f>SUM(C9/Q9)</f>
        <v>#DIV/0!</v>
      </c>
      <c r="D10" s="326" t="e">
        <f>SUM(D9/Q9)</f>
        <v>#DIV/0!</v>
      </c>
      <c r="E10" s="326" t="e">
        <f>SUM(E9/Q9)</f>
        <v>#DIV/0!</v>
      </c>
      <c r="F10" s="326" t="e">
        <f>SUM(F9/Q9)</f>
        <v>#DIV/0!</v>
      </c>
      <c r="G10" s="326" t="e">
        <f>SUM(G9/Q9)</f>
        <v>#DIV/0!</v>
      </c>
      <c r="H10" s="326" t="e">
        <f>SUM(H9/Q9)</f>
        <v>#DIV/0!</v>
      </c>
      <c r="I10" s="326" t="e">
        <f>SUM(I9/Q9)</f>
        <v>#DIV/0!</v>
      </c>
      <c r="J10" s="326" t="e">
        <f>SUM(J9/Q9)</f>
        <v>#DIV/0!</v>
      </c>
      <c r="K10" s="326" t="e">
        <f>SUM(K9/Q9)</f>
        <v>#DIV/0!</v>
      </c>
      <c r="L10" s="326" t="e">
        <f>SUM(L9/Q9)</f>
        <v>#DIV/0!</v>
      </c>
      <c r="M10" s="326" t="e">
        <f>SUM(M9/Q9)</f>
        <v>#DIV/0!</v>
      </c>
      <c r="N10" s="326" t="e">
        <f>SUM(N9/Q9)</f>
        <v>#DIV/0!</v>
      </c>
      <c r="O10" s="326" t="e">
        <f>SUM(O9/Q9)</f>
        <v>#DIV/0!</v>
      </c>
      <c r="P10" s="326" t="e">
        <f>SUM(P9/Q9)</f>
        <v>#DIV/0!</v>
      </c>
      <c r="Q10" s="425" t="e">
        <f t="shared" si="0"/>
        <v>#DIV/0!</v>
      </c>
      <c r="R10" s="418"/>
    </row>
    <row r="11" spans="1:18" ht="15.75" hidden="1" customHeight="1" thickBot="1" x14ac:dyDescent="0.3">
      <c r="A11" s="1532" t="s">
        <v>359</v>
      </c>
      <c r="B11" s="1533"/>
      <c r="C11" s="1533"/>
      <c r="D11" s="1533"/>
      <c r="E11" s="1533"/>
      <c r="F11" s="1533"/>
      <c r="G11" s="1533"/>
      <c r="H11" s="1533"/>
      <c r="I11" s="1533"/>
      <c r="J11" s="1533"/>
      <c r="K11" s="1533"/>
      <c r="L11" s="1533"/>
      <c r="M11" s="1533"/>
      <c r="N11" s="1533"/>
      <c r="O11" s="1533"/>
      <c r="P11" s="1533"/>
      <c r="Q11" s="1533"/>
      <c r="R11" s="1534"/>
    </row>
    <row r="12" spans="1:18" hidden="1" x14ac:dyDescent="0.25">
      <c r="A12" s="89" t="s">
        <v>76</v>
      </c>
      <c r="B12" s="373"/>
      <c r="C12" s="374"/>
      <c r="D12" s="374"/>
      <c r="E12" s="374"/>
      <c r="F12" s="374"/>
      <c r="G12" s="374"/>
      <c r="H12" s="374"/>
      <c r="I12" s="374"/>
      <c r="J12" s="374"/>
      <c r="K12" s="374"/>
      <c r="L12" s="374"/>
      <c r="M12" s="374"/>
      <c r="N12" s="374"/>
      <c r="O12" s="374"/>
      <c r="P12" s="375"/>
      <c r="Q12" s="136">
        <f t="shared" ref="Q12:Q17" si="2">SUM(B12:P12)</f>
        <v>0</v>
      </c>
      <c r="R12" s="329" t="e">
        <f>SUM(Q12/Q16)</f>
        <v>#DIV/0!</v>
      </c>
    </row>
    <row r="13" spans="1:18" hidden="1" x14ac:dyDescent="0.25">
      <c r="A13" s="90" t="s">
        <v>47</v>
      </c>
      <c r="B13" s="376"/>
      <c r="C13" s="377"/>
      <c r="D13" s="377"/>
      <c r="E13" s="377"/>
      <c r="F13" s="377"/>
      <c r="G13" s="377"/>
      <c r="H13" s="377"/>
      <c r="I13" s="377"/>
      <c r="J13" s="377"/>
      <c r="K13" s="377"/>
      <c r="L13" s="377"/>
      <c r="M13" s="377"/>
      <c r="N13" s="377"/>
      <c r="O13" s="377"/>
      <c r="P13" s="378"/>
      <c r="Q13" s="137">
        <f t="shared" si="2"/>
        <v>0</v>
      </c>
      <c r="R13" s="329" t="e">
        <f>SUM(Q13/Q16)</f>
        <v>#DIV/0!</v>
      </c>
    </row>
    <row r="14" spans="1:18" hidden="1" x14ac:dyDescent="0.25">
      <c r="A14" s="90" t="s">
        <v>48</v>
      </c>
      <c r="B14" s="376"/>
      <c r="C14" s="377"/>
      <c r="D14" s="377"/>
      <c r="E14" s="377"/>
      <c r="F14" s="377"/>
      <c r="G14" s="377"/>
      <c r="H14" s="377"/>
      <c r="I14" s="377"/>
      <c r="J14" s="377"/>
      <c r="K14" s="377"/>
      <c r="L14" s="377"/>
      <c r="M14" s="377"/>
      <c r="N14" s="377"/>
      <c r="O14" s="377"/>
      <c r="P14" s="378"/>
      <c r="Q14" s="137">
        <f t="shared" si="2"/>
        <v>0</v>
      </c>
      <c r="R14" s="329" t="e">
        <f>SUM(Q14/Q16)</f>
        <v>#DIV/0!</v>
      </c>
    </row>
    <row r="15" spans="1:18" ht="15.75" hidden="1" thickBot="1" x14ac:dyDescent="0.3">
      <c r="A15" s="91" t="s">
        <v>78</v>
      </c>
      <c r="B15" s="379"/>
      <c r="C15" s="380"/>
      <c r="D15" s="380"/>
      <c r="E15" s="380"/>
      <c r="F15" s="380"/>
      <c r="G15" s="380"/>
      <c r="H15" s="380"/>
      <c r="I15" s="380"/>
      <c r="J15" s="380"/>
      <c r="K15" s="380"/>
      <c r="L15" s="380"/>
      <c r="M15" s="380"/>
      <c r="N15" s="380"/>
      <c r="O15" s="380"/>
      <c r="P15" s="381"/>
      <c r="Q15" s="138">
        <f t="shared" si="2"/>
        <v>0</v>
      </c>
      <c r="R15" s="329" t="e">
        <f>SUM(Q15/Q16)</f>
        <v>#DIV/0!</v>
      </c>
    </row>
    <row r="16" spans="1:18" ht="16.5" hidden="1" thickTop="1" thickBot="1" x14ac:dyDescent="0.3">
      <c r="A16" s="92" t="s">
        <v>27</v>
      </c>
      <c r="B16" s="123">
        <f>SUM(B12:B15)</f>
        <v>0</v>
      </c>
      <c r="C16" s="124">
        <f t="shared" ref="C16:P16" si="3">SUM(C12:C15)</f>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40">
        <f t="shared" si="2"/>
        <v>0</v>
      </c>
      <c r="R16" s="344" t="e">
        <f>SUM(R12:R15)</f>
        <v>#DIV/0!</v>
      </c>
    </row>
    <row r="17" spans="1:18" ht="15.75" hidden="1" thickBot="1" x14ac:dyDescent="0.3">
      <c r="A17" s="93" t="s">
        <v>44</v>
      </c>
      <c r="B17" s="326" t="e">
        <f>SUM(B16/Q16)</f>
        <v>#DIV/0!</v>
      </c>
      <c r="C17" s="326" t="e">
        <f>SUM(C16/Q16)</f>
        <v>#DIV/0!</v>
      </c>
      <c r="D17" s="326" t="e">
        <f>SUM(D16/Q16)</f>
        <v>#DIV/0!</v>
      </c>
      <c r="E17" s="326" t="e">
        <f>SUM(E16/Q16)</f>
        <v>#DIV/0!</v>
      </c>
      <c r="F17" s="326" t="e">
        <f>SUM(F16/Q16)</f>
        <v>#DIV/0!</v>
      </c>
      <c r="G17" s="326" t="e">
        <f>SUM(G16/Q16)</f>
        <v>#DIV/0!</v>
      </c>
      <c r="H17" s="326" t="e">
        <f>SUM(H16/Q16)</f>
        <v>#DIV/0!</v>
      </c>
      <c r="I17" s="326" t="e">
        <f>SUM(I16/Q16)</f>
        <v>#DIV/0!</v>
      </c>
      <c r="J17" s="326" t="e">
        <f>SUM(J16/Q16)</f>
        <v>#DIV/0!</v>
      </c>
      <c r="K17" s="326" t="e">
        <f>SUM(K16/Q16)</f>
        <v>#DIV/0!</v>
      </c>
      <c r="L17" s="326" t="e">
        <f>SUM(L16/Q16)</f>
        <v>#DIV/0!</v>
      </c>
      <c r="M17" s="326" t="e">
        <f>SUM(M16/Q16)</f>
        <v>#DIV/0!</v>
      </c>
      <c r="N17" s="326" t="e">
        <f>SUM(N16/Q16)</f>
        <v>#DIV/0!</v>
      </c>
      <c r="O17" s="326" t="e">
        <f>SUM(O16/Q16)</f>
        <v>#DIV/0!</v>
      </c>
      <c r="P17" s="326" t="e">
        <f>SUM(P16/Q16)</f>
        <v>#DIV/0!</v>
      </c>
      <c r="Q17" s="326" t="e">
        <f t="shared" si="2"/>
        <v>#DIV/0!</v>
      </c>
      <c r="R17" s="418"/>
    </row>
    <row r="18" spans="1:18" ht="14.25" customHeight="1" thickBot="1" x14ac:dyDescent="0.3">
      <c r="A18" s="1511" t="s">
        <v>752</v>
      </c>
      <c r="B18" s="1512"/>
      <c r="C18" s="1512"/>
      <c r="D18" s="1512"/>
      <c r="E18" s="1512"/>
      <c r="F18" s="1512"/>
      <c r="G18" s="1512"/>
      <c r="H18" s="1512"/>
      <c r="I18" s="1512"/>
      <c r="J18" s="1512"/>
      <c r="K18" s="1512"/>
      <c r="L18" s="1512"/>
      <c r="M18" s="1512"/>
      <c r="N18" s="1512"/>
      <c r="O18" s="1512"/>
      <c r="P18" s="1512"/>
      <c r="Q18" s="1512"/>
      <c r="R18" s="1515"/>
    </row>
    <row r="19" spans="1:18" ht="59.25" thickBot="1" x14ac:dyDescent="0.3">
      <c r="A19" s="75"/>
      <c r="B19" s="732" t="s">
        <v>81</v>
      </c>
      <c r="C19" s="733" t="s">
        <v>82</v>
      </c>
      <c r="D19" s="733" t="s">
        <v>83</v>
      </c>
      <c r="E19" s="733" t="s">
        <v>84</v>
      </c>
      <c r="F19" s="733" t="s">
        <v>85</v>
      </c>
      <c r="G19" s="733" t="s">
        <v>86</v>
      </c>
      <c r="H19" s="733" t="s">
        <v>87</v>
      </c>
      <c r="I19" s="733" t="s">
        <v>88</v>
      </c>
      <c r="J19" s="733" t="s">
        <v>89</v>
      </c>
      <c r="K19" s="733" t="s">
        <v>90</v>
      </c>
      <c r="L19" s="733" t="s">
        <v>91</v>
      </c>
      <c r="M19" s="733" t="s">
        <v>92</v>
      </c>
      <c r="N19" s="733" t="s">
        <v>93</v>
      </c>
      <c r="O19" s="733" t="s">
        <v>94</v>
      </c>
      <c r="P19" s="733" t="s">
        <v>95</v>
      </c>
      <c r="Q19" s="733" t="s">
        <v>96</v>
      </c>
      <c r="R19" s="734" t="s">
        <v>97</v>
      </c>
    </row>
    <row r="20" spans="1:18" ht="15.75" thickBot="1" x14ac:dyDescent="0.3">
      <c r="A20" s="1532" t="s">
        <v>77</v>
      </c>
      <c r="B20" s="1533"/>
      <c r="C20" s="1533"/>
      <c r="D20" s="1533"/>
      <c r="E20" s="1533"/>
      <c r="F20" s="1533"/>
      <c r="G20" s="1533"/>
      <c r="H20" s="1533"/>
      <c r="I20" s="1533"/>
      <c r="J20" s="1533"/>
      <c r="K20" s="1533"/>
      <c r="L20" s="1533"/>
      <c r="M20" s="1533"/>
      <c r="N20" s="1533"/>
      <c r="O20" s="1533"/>
      <c r="P20" s="1533"/>
      <c r="Q20" s="1533"/>
      <c r="R20" s="1534"/>
    </row>
    <row r="21" spans="1:18" x14ac:dyDescent="0.25">
      <c r="A21" s="89" t="s">
        <v>45</v>
      </c>
      <c r="B21" s="373">
        <v>19</v>
      </c>
      <c r="C21" s="374">
        <v>62</v>
      </c>
      <c r="D21" s="374">
        <v>61</v>
      </c>
      <c r="E21" s="374">
        <v>39</v>
      </c>
      <c r="F21" s="374">
        <v>18</v>
      </c>
      <c r="G21" s="374">
        <v>0</v>
      </c>
      <c r="H21" s="374">
        <v>0</v>
      </c>
      <c r="I21" s="374">
        <v>2065</v>
      </c>
      <c r="J21" s="374">
        <v>147</v>
      </c>
      <c r="K21" s="374">
        <v>60</v>
      </c>
      <c r="L21" s="374">
        <v>537</v>
      </c>
      <c r="M21" s="374">
        <v>198</v>
      </c>
      <c r="N21" s="374">
        <v>15</v>
      </c>
      <c r="O21" s="374">
        <v>90</v>
      </c>
      <c r="P21" s="375">
        <v>97</v>
      </c>
      <c r="Q21" s="136">
        <f t="shared" ref="Q21:Q26" si="4">SUM(B21:P21)</f>
        <v>3408</v>
      </c>
      <c r="R21" s="328">
        <f>SUM(Q21/Q25)</f>
        <v>0.16263421617752327</v>
      </c>
    </row>
    <row r="22" spans="1:18" x14ac:dyDescent="0.25">
      <c r="A22" s="90" t="s">
        <v>49</v>
      </c>
      <c r="B22" s="376">
        <v>27</v>
      </c>
      <c r="C22" s="377">
        <v>137</v>
      </c>
      <c r="D22" s="377">
        <v>104</v>
      </c>
      <c r="E22" s="377">
        <v>71</v>
      </c>
      <c r="F22" s="377">
        <v>55</v>
      </c>
      <c r="G22" s="377">
        <v>0</v>
      </c>
      <c r="H22" s="377">
        <v>0</v>
      </c>
      <c r="I22" s="377">
        <v>4880</v>
      </c>
      <c r="J22" s="377">
        <v>251</v>
      </c>
      <c r="K22" s="377">
        <v>111</v>
      </c>
      <c r="L22" s="377">
        <v>1620</v>
      </c>
      <c r="M22" s="377">
        <v>495</v>
      </c>
      <c r="N22" s="377">
        <v>40</v>
      </c>
      <c r="O22" s="377">
        <v>262</v>
      </c>
      <c r="P22" s="378">
        <v>166</v>
      </c>
      <c r="Q22" s="137">
        <f t="shared" si="4"/>
        <v>8219</v>
      </c>
      <c r="R22" s="329">
        <f>SUM(Q22/Q25)</f>
        <v>0.39222142686709616</v>
      </c>
    </row>
    <row r="23" spans="1:18" x14ac:dyDescent="0.25">
      <c r="A23" s="90" t="s">
        <v>46</v>
      </c>
      <c r="B23" s="376">
        <v>34</v>
      </c>
      <c r="C23" s="377">
        <v>177</v>
      </c>
      <c r="D23" s="377">
        <v>141</v>
      </c>
      <c r="E23" s="377">
        <v>61</v>
      </c>
      <c r="F23" s="377">
        <v>57</v>
      </c>
      <c r="G23" s="377">
        <v>0</v>
      </c>
      <c r="H23" s="377">
        <v>0</v>
      </c>
      <c r="I23" s="377">
        <v>5374</v>
      </c>
      <c r="J23" s="377">
        <v>258</v>
      </c>
      <c r="K23" s="377">
        <v>99</v>
      </c>
      <c r="L23" s="377">
        <v>1666</v>
      </c>
      <c r="M23" s="377">
        <v>615</v>
      </c>
      <c r="N23" s="377">
        <v>34</v>
      </c>
      <c r="O23" s="377">
        <v>318</v>
      </c>
      <c r="P23" s="378">
        <v>215</v>
      </c>
      <c r="Q23" s="137">
        <f t="shared" si="4"/>
        <v>9049</v>
      </c>
      <c r="R23" s="329">
        <f>SUM(Q23/Q25)</f>
        <v>0.43183011214507278</v>
      </c>
    </row>
    <row r="24" spans="1:18" ht="15.75" thickBot="1" x14ac:dyDescent="0.3">
      <c r="A24" s="91" t="s">
        <v>50</v>
      </c>
      <c r="B24" s="379">
        <v>0</v>
      </c>
      <c r="C24" s="380">
        <v>1</v>
      </c>
      <c r="D24" s="380">
        <v>2</v>
      </c>
      <c r="E24" s="380">
        <v>0</v>
      </c>
      <c r="F24" s="380">
        <v>1</v>
      </c>
      <c r="G24" s="380">
        <v>0</v>
      </c>
      <c r="H24" s="380">
        <v>0</v>
      </c>
      <c r="I24" s="380">
        <v>184</v>
      </c>
      <c r="J24" s="380">
        <v>4</v>
      </c>
      <c r="K24" s="380">
        <v>0</v>
      </c>
      <c r="L24" s="380">
        <v>45</v>
      </c>
      <c r="M24" s="380">
        <v>35</v>
      </c>
      <c r="N24" s="380">
        <v>0</v>
      </c>
      <c r="O24" s="380">
        <v>4</v>
      </c>
      <c r="P24" s="381">
        <v>3</v>
      </c>
      <c r="Q24" s="138">
        <f t="shared" si="4"/>
        <v>279</v>
      </c>
      <c r="R24" s="330">
        <f>SUM(Q24/Q25)</f>
        <v>1.3314244810307803E-2</v>
      </c>
    </row>
    <row r="25" spans="1:18" ht="16.5" thickTop="1" thickBot="1" x14ac:dyDescent="0.3">
      <c r="A25" s="92" t="s">
        <v>27</v>
      </c>
      <c r="B25" s="123">
        <f t="shared" ref="B25:P25" si="5">SUM(B21:B24)</f>
        <v>80</v>
      </c>
      <c r="C25" s="124">
        <f t="shared" si="5"/>
        <v>377</v>
      </c>
      <c r="D25" s="124">
        <f t="shared" si="5"/>
        <v>308</v>
      </c>
      <c r="E25" s="124">
        <f t="shared" si="5"/>
        <v>171</v>
      </c>
      <c r="F25" s="124">
        <f t="shared" si="5"/>
        <v>131</v>
      </c>
      <c r="G25" s="124">
        <f t="shared" si="5"/>
        <v>0</v>
      </c>
      <c r="H25" s="124">
        <f t="shared" si="5"/>
        <v>0</v>
      </c>
      <c r="I25" s="124">
        <f t="shared" si="5"/>
        <v>12503</v>
      </c>
      <c r="J25" s="124">
        <f t="shared" si="5"/>
        <v>660</v>
      </c>
      <c r="K25" s="124">
        <f t="shared" si="5"/>
        <v>270</v>
      </c>
      <c r="L25" s="124">
        <f t="shared" si="5"/>
        <v>3868</v>
      </c>
      <c r="M25" s="124">
        <f t="shared" si="5"/>
        <v>1343</v>
      </c>
      <c r="N25" s="124">
        <f t="shared" si="5"/>
        <v>89</v>
      </c>
      <c r="O25" s="124">
        <f t="shared" si="5"/>
        <v>674</v>
      </c>
      <c r="P25" s="139">
        <f t="shared" si="5"/>
        <v>481</v>
      </c>
      <c r="Q25" s="240">
        <f t="shared" si="4"/>
        <v>20955</v>
      </c>
      <c r="R25" s="344">
        <f>SUM(R21:R24)</f>
        <v>1</v>
      </c>
    </row>
    <row r="26" spans="1:18" ht="15.75" thickBot="1" x14ac:dyDescent="0.3">
      <c r="A26" s="93" t="s">
        <v>44</v>
      </c>
      <c r="B26" s="325">
        <f>SUM(B25/Q25)</f>
        <v>3.8177046051061799E-3</v>
      </c>
      <c r="C26" s="326">
        <f>SUM(C25/Q25)</f>
        <v>1.7990932951562871E-2</v>
      </c>
      <c r="D26" s="326">
        <f>SUM(D25/Q25)</f>
        <v>1.4698162729658792E-2</v>
      </c>
      <c r="E26" s="326">
        <f>SUM(E25/Q25)</f>
        <v>8.1603435934144604E-3</v>
      </c>
      <c r="F26" s="326">
        <f>SUM(F25/Q25)</f>
        <v>6.2514912908613694E-3</v>
      </c>
      <c r="G26" s="326">
        <f>SUM(G25/Q25)</f>
        <v>0</v>
      </c>
      <c r="H26" s="326">
        <f>SUM(H25/Q25)</f>
        <v>0</v>
      </c>
      <c r="I26" s="326">
        <f>SUM(I25/Q25)</f>
        <v>0.59665950847053206</v>
      </c>
      <c r="J26" s="326">
        <f>SUM(J25/Q25)</f>
        <v>3.1496062992125984E-2</v>
      </c>
      <c r="K26" s="326">
        <f>SUM(K25/Q25)</f>
        <v>1.2884753042233358E-2</v>
      </c>
      <c r="L26" s="326">
        <f>SUM(L25/Q25)</f>
        <v>0.18458601765688379</v>
      </c>
      <c r="M26" s="326">
        <f>SUM(M25/Q25)</f>
        <v>6.4089716058219989E-2</v>
      </c>
      <c r="N26" s="326">
        <f>SUM(N25/Q25)</f>
        <v>4.2471963731806252E-3</v>
      </c>
      <c r="O26" s="326">
        <f>SUM(O25/Q25)</f>
        <v>3.2164161298019564E-2</v>
      </c>
      <c r="P26" s="326">
        <f>SUM(P25/Q25)</f>
        <v>2.2953948938200908E-2</v>
      </c>
      <c r="Q26" s="425">
        <f t="shared" si="4"/>
        <v>1</v>
      </c>
      <c r="R26" s="418"/>
    </row>
    <row r="27" spans="1:18" ht="15.75" customHeight="1" thickBot="1" x14ac:dyDescent="0.3">
      <c r="A27" s="1532" t="s">
        <v>359</v>
      </c>
      <c r="B27" s="1533"/>
      <c r="C27" s="1533"/>
      <c r="D27" s="1533"/>
      <c r="E27" s="1533"/>
      <c r="F27" s="1533"/>
      <c r="G27" s="1533"/>
      <c r="H27" s="1533"/>
      <c r="I27" s="1533"/>
      <c r="J27" s="1533"/>
      <c r="K27" s="1533"/>
      <c r="L27" s="1533"/>
      <c r="M27" s="1533"/>
      <c r="N27" s="1533"/>
      <c r="O27" s="1533"/>
      <c r="P27" s="1533"/>
      <c r="Q27" s="1533"/>
      <c r="R27" s="1534"/>
    </row>
    <row r="28" spans="1:18" x14ac:dyDescent="0.25">
      <c r="A28" s="89" t="s">
        <v>76</v>
      </c>
      <c r="B28" s="373">
        <v>0</v>
      </c>
      <c r="C28" s="374">
        <v>5</v>
      </c>
      <c r="D28" s="374">
        <v>1</v>
      </c>
      <c r="E28" s="374">
        <v>0</v>
      </c>
      <c r="F28" s="374">
        <v>0</v>
      </c>
      <c r="G28" s="374">
        <v>0</v>
      </c>
      <c r="H28" s="374">
        <v>0</v>
      </c>
      <c r="I28" s="374">
        <v>77</v>
      </c>
      <c r="J28" s="374">
        <v>3</v>
      </c>
      <c r="K28" s="374">
        <v>1</v>
      </c>
      <c r="L28" s="374">
        <v>20</v>
      </c>
      <c r="M28" s="374">
        <v>9</v>
      </c>
      <c r="N28" s="374">
        <v>0</v>
      </c>
      <c r="O28" s="374">
        <v>3</v>
      </c>
      <c r="P28" s="375">
        <v>6</v>
      </c>
      <c r="Q28" s="136">
        <f t="shared" ref="Q28:Q33" si="6">SUM(B28:P28)</f>
        <v>125</v>
      </c>
      <c r="R28" s="329">
        <f>SUM(Q28/Q32)</f>
        <v>5.9651634454784058E-3</v>
      </c>
    </row>
    <row r="29" spans="1:18" x14ac:dyDescent="0.25">
      <c r="A29" s="90" t="s">
        <v>47</v>
      </c>
      <c r="B29" s="376">
        <v>59</v>
      </c>
      <c r="C29" s="377">
        <v>266</v>
      </c>
      <c r="D29" s="377">
        <v>205</v>
      </c>
      <c r="E29" s="377">
        <v>124</v>
      </c>
      <c r="F29" s="377">
        <v>86</v>
      </c>
      <c r="G29" s="377">
        <v>0</v>
      </c>
      <c r="H29" s="377">
        <v>0</v>
      </c>
      <c r="I29" s="377">
        <v>8257</v>
      </c>
      <c r="J29" s="377">
        <v>464</v>
      </c>
      <c r="K29" s="377">
        <v>183</v>
      </c>
      <c r="L29" s="377">
        <v>2607</v>
      </c>
      <c r="M29" s="377">
        <v>907</v>
      </c>
      <c r="N29" s="377">
        <v>64</v>
      </c>
      <c r="O29" s="377">
        <v>439</v>
      </c>
      <c r="P29" s="378">
        <v>328</v>
      </c>
      <c r="Q29" s="137">
        <f t="shared" si="6"/>
        <v>13989</v>
      </c>
      <c r="R29" s="329">
        <f>SUM(Q29/Q32)</f>
        <v>0.66757337151037943</v>
      </c>
    </row>
    <row r="30" spans="1:18" x14ac:dyDescent="0.25">
      <c r="A30" s="90" t="s">
        <v>48</v>
      </c>
      <c r="B30" s="376">
        <v>20</v>
      </c>
      <c r="C30" s="377">
        <v>88</v>
      </c>
      <c r="D30" s="377">
        <v>93</v>
      </c>
      <c r="E30" s="377">
        <v>42</v>
      </c>
      <c r="F30" s="377">
        <v>38</v>
      </c>
      <c r="G30" s="377">
        <v>0</v>
      </c>
      <c r="H30" s="377">
        <v>0</v>
      </c>
      <c r="I30" s="377">
        <v>3711</v>
      </c>
      <c r="J30" s="377">
        <v>171</v>
      </c>
      <c r="K30" s="377">
        <v>72</v>
      </c>
      <c r="L30" s="377">
        <v>1117</v>
      </c>
      <c r="M30" s="377">
        <v>381</v>
      </c>
      <c r="N30" s="377">
        <v>23</v>
      </c>
      <c r="O30" s="377">
        <v>213</v>
      </c>
      <c r="P30" s="378">
        <v>131</v>
      </c>
      <c r="Q30" s="137">
        <f t="shared" si="6"/>
        <v>6100</v>
      </c>
      <c r="R30" s="329">
        <f>SUM(Q30/Q32)</f>
        <v>0.29109997613934624</v>
      </c>
    </row>
    <row r="31" spans="1:18" ht="15.75" thickBot="1" x14ac:dyDescent="0.3">
      <c r="A31" s="91" t="s">
        <v>78</v>
      </c>
      <c r="B31" s="379">
        <v>1</v>
      </c>
      <c r="C31" s="380">
        <v>18</v>
      </c>
      <c r="D31" s="380">
        <v>9</v>
      </c>
      <c r="E31" s="380">
        <v>5</v>
      </c>
      <c r="F31" s="380">
        <v>7</v>
      </c>
      <c r="G31" s="380">
        <v>0</v>
      </c>
      <c r="H31" s="380">
        <v>0</v>
      </c>
      <c r="I31" s="380">
        <v>458</v>
      </c>
      <c r="J31" s="380">
        <v>22</v>
      </c>
      <c r="K31" s="380">
        <v>14</v>
      </c>
      <c r="L31" s="380">
        <v>124</v>
      </c>
      <c r="M31" s="380">
        <v>46</v>
      </c>
      <c r="N31" s="380">
        <v>2</v>
      </c>
      <c r="O31" s="380">
        <v>19</v>
      </c>
      <c r="P31" s="381">
        <v>16</v>
      </c>
      <c r="Q31" s="138">
        <f t="shared" si="6"/>
        <v>741</v>
      </c>
      <c r="R31" s="329">
        <f>SUM(Q31/Q32)</f>
        <v>3.5361488904795992E-2</v>
      </c>
    </row>
    <row r="32" spans="1:18" ht="16.5" thickTop="1" thickBot="1" x14ac:dyDescent="0.3">
      <c r="A32" s="92" t="s">
        <v>27</v>
      </c>
      <c r="B32" s="123">
        <f>SUM(B28:B31)</f>
        <v>80</v>
      </c>
      <c r="C32" s="124">
        <f t="shared" ref="C32:P32" si="7">SUM(C28:C31)</f>
        <v>377</v>
      </c>
      <c r="D32" s="124">
        <f t="shared" si="7"/>
        <v>308</v>
      </c>
      <c r="E32" s="124">
        <f t="shared" si="7"/>
        <v>171</v>
      </c>
      <c r="F32" s="124">
        <f t="shared" si="7"/>
        <v>131</v>
      </c>
      <c r="G32" s="124">
        <f t="shared" si="7"/>
        <v>0</v>
      </c>
      <c r="H32" s="124">
        <f t="shared" si="7"/>
        <v>0</v>
      </c>
      <c r="I32" s="124">
        <f t="shared" si="7"/>
        <v>12503</v>
      </c>
      <c r="J32" s="124">
        <f t="shared" si="7"/>
        <v>660</v>
      </c>
      <c r="K32" s="124">
        <f t="shared" si="7"/>
        <v>270</v>
      </c>
      <c r="L32" s="124">
        <f t="shared" si="7"/>
        <v>3868</v>
      </c>
      <c r="M32" s="124">
        <f t="shared" si="7"/>
        <v>1343</v>
      </c>
      <c r="N32" s="124">
        <f t="shared" si="7"/>
        <v>89</v>
      </c>
      <c r="O32" s="124">
        <f t="shared" si="7"/>
        <v>674</v>
      </c>
      <c r="P32" s="139">
        <f t="shared" si="7"/>
        <v>481</v>
      </c>
      <c r="Q32" s="240">
        <f t="shared" si="6"/>
        <v>20955</v>
      </c>
      <c r="R32" s="344">
        <f>SUM(R28:R31)</f>
        <v>1</v>
      </c>
    </row>
    <row r="33" spans="1:18" ht="15.75" thickBot="1" x14ac:dyDescent="0.3">
      <c r="A33" s="93" t="s">
        <v>44</v>
      </c>
      <c r="B33" s="325">
        <f>SUM(B32/Q32)</f>
        <v>3.8177046051061799E-3</v>
      </c>
      <c r="C33" s="326">
        <f>SUM(C32/Q32)</f>
        <v>1.7990932951562871E-2</v>
      </c>
      <c r="D33" s="326">
        <f>SUM(D32/Q32)</f>
        <v>1.4698162729658792E-2</v>
      </c>
      <c r="E33" s="326">
        <f>SUM(E32/Q32)</f>
        <v>8.1603435934144604E-3</v>
      </c>
      <c r="F33" s="326">
        <f>SUM(F32/Q32)</f>
        <v>6.2514912908613694E-3</v>
      </c>
      <c r="G33" s="326">
        <f>SUM(G32/Q32)</f>
        <v>0</v>
      </c>
      <c r="H33" s="326">
        <f>SUM(H32/Q32)</f>
        <v>0</v>
      </c>
      <c r="I33" s="326">
        <f>SUM(I32/Q32)</f>
        <v>0.59665950847053206</v>
      </c>
      <c r="J33" s="326">
        <f>SUM(J32/Q32)</f>
        <v>3.1496062992125984E-2</v>
      </c>
      <c r="K33" s="326">
        <f>SUM(K32/Q32)</f>
        <v>1.2884753042233358E-2</v>
      </c>
      <c r="L33" s="326">
        <f>SUM(L32/Q32)</f>
        <v>0.18458601765688379</v>
      </c>
      <c r="M33" s="326">
        <f>SUM(M32/Q32)</f>
        <v>6.4089716058219989E-2</v>
      </c>
      <c r="N33" s="326">
        <f>SUM(N32/Q32)</f>
        <v>4.2471963731806252E-3</v>
      </c>
      <c r="O33" s="326">
        <f>SUM(O32/Q32)</f>
        <v>3.2164161298019564E-2</v>
      </c>
      <c r="P33" s="326">
        <f>SUM(P32/Q32)</f>
        <v>2.2953948938200908E-2</v>
      </c>
      <c r="Q33" s="326">
        <f t="shared" si="6"/>
        <v>1</v>
      </c>
      <c r="R33" s="418"/>
    </row>
    <row r="34" spans="1:18" ht="15.75" customHeight="1" thickBot="1" x14ac:dyDescent="0.3">
      <c r="A34" s="1511" t="s">
        <v>753</v>
      </c>
      <c r="B34" s="1512"/>
      <c r="C34" s="1512"/>
      <c r="D34" s="1512"/>
      <c r="E34" s="1512"/>
      <c r="F34" s="1512"/>
      <c r="G34" s="1512"/>
      <c r="H34" s="1512"/>
      <c r="I34" s="1512"/>
      <c r="J34" s="1512"/>
      <c r="K34" s="1512"/>
      <c r="L34" s="1512"/>
      <c r="M34" s="1512"/>
      <c r="N34" s="1512"/>
      <c r="O34" s="1512"/>
      <c r="P34" s="1512"/>
      <c r="Q34" s="1512"/>
      <c r="R34" s="1515"/>
    </row>
    <row r="35" spans="1:18" ht="50.25" customHeight="1" thickBot="1" x14ac:dyDescent="0.3">
      <c r="A35" s="75"/>
      <c r="B35" s="732" t="s">
        <v>81</v>
      </c>
      <c r="C35" s="733" t="s">
        <v>82</v>
      </c>
      <c r="D35" s="733" t="s">
        <v>83</v>
      </c>
      <c r="E35" s="733" t="s">
        <v>84</v>
      </c>
      <c r="F35" s="733" t="s">
        <v>85</v>
      </c>
      <c r="G35" s="733" t="s">
        <v>86</v>
      </c>
      <c r="H35" s="733" t="s">
        <v>87</v>
      </c>
      <c r="I35" s="733" t="s">
        <v>88</v>
      </c>
      <c r="J35" s="733" t="s">
        <v>89</v>
      </c>
      <c r="K35" s="733" t="s">
        <v>90</v>
      </c>
      <c r="L35" s="733" t="s">
        <v>91</v>
      </c>
      <c r="M35" s="733" t="s">
        <v>92</v>
      </c>
      <c r="N35" s="733" t="s">
        <v>93</v>
      </c>
      <c r="O35" s="733" t="s">
        <v>94</v>
      </c>
      <c r="P35" s="733" t="s">
        <v>95</v>
      </c>
      <c r="Q35" s="733" t="s">
        <v>96</v>
      </c>
      <c r="R35" s="734" t="s">
        <v>97</v>
      </c>
    </row>
    <row r="36" spans="1:18" ht="15.75" thickBot="1" x14ac:dyDescent="0.3">
      <c r="A36" s="1532" t="s">
        <v>77</v>
      </c>
      <c r="B36" s="1533"/>
      <c r="C36" s="1533"/>
      <c r="D36" s="1533"/>
      <c r="E36" s="1533"/>
      <c r="F36" s="1533"/>
      <c r="G36" s="1533"/>
      <c r="H36" s="1533"/>
      <c r="I36" s="1533"/>
      <c r="J36" s="1533"/>
      <c r="K36" s="1533"/>
      <c r="L36" s="1533"/>
      <c r="M36" s="1533"/>
      <c r="N36" s="1533"/>
      <c r="O36" s="1533"/>
      <c r="P36" s="1533"/>
      <c r="Q36" s="1533"/>
      <c r="R36" s="1534"/>
    </row>
    <row r="37" spans="1:18" x14ac:dyDescent="0.25">
      <c r="A37" s="89" t="s">
        <v>45</v>
      </c>
      <c r="B37" s="959">
        <v>12</v>
      </c>
      <c r="C37" s="1140">
        <v>80</v>
      </c>
      <c r="D37" s="1140">
        <v>53</v>
      </c>
      <c r="E37" s="1140">
        <v>35</v>
      </c>
      <c r="F37" s="1140">
        <v>14</v>
      </c>
      <c r="G37" s="1140">
        <v>0</v>
      </c>
      <c r="H37" s="1140">
        <v>0</v>
      </c>
      <c r="I37" s="1140">
        <v>2417</v>
      </c>
      <c r="J37" s="1140">
        <v>165</v>
      </c>
      <c r="K37" s="1140">
        <v>54</v>
      </c>
      <c r="L37" s="1140">
        <v>570</v>
      </c>
      <c r="M37" s="1140">
        <v>234</v>
      </c>
      <c r="N37" s="1140">
        <v>11</v>
      </c>
      <c r="O37" s="1140">
        <v>83</v>
      </c>
      <c r="P37" s="1141">
        <v>117</v>
      </c>
      <c r="Q37" s="136">
        <f t="shared" ref="Q37:Q42" si="8">SUM(B37:P37)</f>
        <v>3845</v>
      </c>
      <c r="R37" s="328">
        <f>SUM(Q37/Q41)</f>
        <v>0.1640778356234531</v>
      </c>
    </row>
    <row r="38" spans="1:18" x14ac:dyDescent="0.25">
      <c r="A38" s="90" t="s">
        <v>49</v>
      </c>
      <c r="B38" s="1142">
        <v>26</v>
      </c>
      <c r="C38" s="1143">
        <v>138</v>
      </c>
      <c r="D38" s="1143">
        <v>128</v>
      </c>
      <c r="E38" s="1143">
        <v>74</v>
      </c>
      <c r="F38" s="1143">
        <v>59</v>
      </c>
      <c r="G38" s="1143">
        <v>0</v>
      </c>
      <c r="H38" s="1143">
        <v>0</v>
      </c>
      <c r="I38" s="1143">
        <v>5256</v>
      </c>
      <c r="J38" s="1143">
        <v>310</v>
      </c>
      <c r="K38" s="1143">
        <v>96</v>
      </c>
      <c r="L38" s="1143">
        <v>1769</v>
      </c>
      <c r="M38" s="1143">
        <v>519</v>
      </c>
      <c r="N38" s="1143">
        <v>27</v>
      </c>
      <c r="O38" s="1143">
        <v>287</v>
      </c>
      <c r="P38" s="1144">
        <v>172</v>
      </c>
      <c r="Q38" s="137">
        <f t="shared" si="8"/>
        <v>8861</v>
      </c>
      <c r="R38" s="329">
        <f>SUM(Q38/Q41)</f>
        <v>0.37812580011948449</v>
      </c>
    </row>
    <row r="39" spans="1:18" x14ac:dyDescent="0.25">
      <c r="A39" s="90" t="s">
        <v>46</v>
      </c>
      <c r="B39" s="1142">
        <v>35</v>
      </c>
      <c r="C39" s="1143">
        <v>203</v>
      </c>
      <c r="D39" s="1143">
        <v>176</v>
      </c>
      <c r="E39" s="1143">
        <v>61</v>
      </c>
      <c r="F39" s="1143">
        <v>68</v>
      </c>
      <c r="G39" s="1143">
        <v>0</v>
      </c>
      <c r="H39" s="1143">
        <v>0</v>
      </c>
      <c r="I39" s="1143">
        <v>6373</v>
      </c>
      <c r="J39" s="1143">
        <v>318</v>
      </c>
      <c r="K39" s="1143">
        <v>124</v>
      </c>
      <c r="L39" s="1143">
        <v>1846</v>
      </c>
      <c r="M39" s="1143">
        <v>633</v>
      </c>
      <c r="N39" s="1143">
        <v>36</v>
      </c>
      <c r="O39" s="1143">
        <v>319</v>
      </c>
      <c r="P39" s="1144">
        <v>244</v>
      </c>
      <c r="Q39" s="137">
        <f t="shared" si="8"/>
        <v>10436</v>
      </c>
      <c r="R39" s="329">
        <f>SUM(Q39/Q41)</f>
        <v>0.44533583681829819</v>
      </c>
    </row>
    <row r="40" spans="1:18" ht="15.75" thickBot="1" x14ac:dyDescent="0.3">
      <c r="A40" s="91" t="s">
        <v>50</v>
      </c>
      <c r="B40" s="1145">
        <v>0</v>
      </c>
      <c r="C40" s="1146">
        <v>3</v>
      </c>
      <c r="D40" s="1146">
        <v>2</v>
      </c>
      <c r="E40" s="1146">
        <v>2</v>
      </c>
      <c r="F40" s="1146">
        <v>1</v>
      </c>
      <c r="G40" s="1146">
        <v>0</v>
      </c>
      <c r="H40" s="1146">
        <v>0</v>
      </c>
      <c r="I40" s="1146">
        <v>200</v>
      </c>
      <c r="J40" s="1146">
        <v>1</v>
      </c>
      <c r="K40" s="1146">
        <v>0</v>
      </c>
      <c r="L40" s="1146">
        <v>48</v>
      </c>
      <c r="M40" s="1146">
        <v>26</v>
      </c>
      <c r="N40" s="1146">
        <v>1</v>
      </c>
      <c r="O40" s="1146">
        <v>4</v>
      </c>
      <c r="P40" s="1147">
        <v>4</v>
      </c>
      <c r="Q40" s="138">
        <f t="shared" si="8"/>
        <v>292</v>
      </c>
      <c r="R40" s="330">
        <f>SUM(Q40/Q41)</f>
        <v>1.2460527438764189E-2</v>
      </c>
    </row>
    <row r="41" spans="1:18" ht="16.5" thickTop="1" thickBot="1" x14ac:dyDescent="0.3">
      <c r="A41" s="92" t="s">
        <v>27</v>
      </c>
      <c r="B41" s="123">
        <f t="shared" ref="B41:P41" si="9">SUM(B37:B40)</f>
        <v>73</v>
      </c>
      <c r="C41" s="124">
        <f t="shared" si="9"/>
        <v>424</v>
      </c>
      <c r="D41" s="124">
        <f t="shared" si="9"/>
        <v>359</v>
      </c>
      <c r="E41" s="124">
        <f t="shared" si="9"/>
        <v>172</v>
      </c>
      <c r="F41" s="124">
        <f t="shared" si="9"/>
        <v>142</v>
      </c>
      <c r="G41" s="124">
        <f t="shared" si="9"/>
        <v>0</v>
      </c>
      <c r="H41" s="124">
        <f t="shared" si="9"/>
        <v>0</v>
      </c>
      <c r="I41" s="124">
        <f t="shared" si="9"/>
        <v>14246</v>
      </c>
      <c r="J41" s="124">
        <f t="shared" si="9"/>
        <v>794</v>
      </c>
      <c r="K41" s="124">
        <f t="shared" si="9"/>
        <v>274</v>
      </c>
      <c r="L41" s="124">
        <f t="shared" si="9"/>
        <v>4233</v>
      </c>
      <c r="M41" s="124">
        <f t="shared" si="9"/>
        <v>1412</v>
      </c>
      <c r="N41" s="124">
        <f t="shared" si="9"/>
        <v>75</v>
      </c>
      <c r="O41" s="124">
        <f t="shared" si="9"/>
        <v>693</v>
      </c>
      <c r="P41" s="139">
        <f t="shared" si="9"/>
        <v>537</v>
      </c>
      <c r="Q41" s="838">
        <f t="shared" si="8"/>
        <v>23434</v>
      </c>
      <c r="R41" s="879">
        <f>SUM(R37:R40)</f>
        <v>1</v>
      </c>
    </row>
    <row r="42" spans="1:18" ht="15.75" thickBot="1" x14ac:dyDescent="0.3">
      <c r="A42" s="93" t="s">
        <v>44</v>
      </c>
      <c r="B42" s="325">
        <f>SUM(B41/Q41)</f>
        <v>3.1151318596910472E-3</v>
      </c>
      <c r="C42" s="326">
        <f>SUM(C41/Q41)</f>
        <v>1.8093368609712383E-2</v>
      </c>
      <c r="D42" s="326">
        <f>SUM(D41/Q41)</f>
        <v>1.5319621063412137E-2</v>
      </c>
      <c r="E42" s="326">
        <f>SUM(E41/Q41)</f>
        <v>7.339762737902193E-3</v>
      </c>
      <c r="F42" s="326">
        <f>SUM(F41/Q41)</f>
        <v>6.0595715626866947E-3</v>
      </c>
      <c r="G42" s="326">
        <f>SUM(G41/Q41)</f>
        <v>0</v>
      </c>
      <c r="H42" s="326">
        <f>SUM(H41/Q41)</f>
        <v>0</v>
      </c>
      <c r="I42" s="326">
        <f>SUM(I41/Q41)</f>
        <v>0.60792011607066654</v>
      </c>
      <c r="J42" s="326">
        <f>SUM(J41/Q41)</f>
        <v>3.3882393104036866E-2</v>
      </c>
      <c r="K42" s="326">
        <f>SUM(K41/Q41)</f>
        <v>1.169241273363489E-2</v>
      </c>
      <c r="L42" s="326">
        <f>SUM(L41/Q41)</f>
        <v>0.18063497482290689</v>
      </c>
      <c r="M42" s="326">
        <f>SUM(M41/Q41)</f>
        <v>6.0254331313476149E-2</v>
      </c>
      <c r="N42" s="326">
        <f>SUM(N41/Q41)</f>
        <v>3.2004779380387471E-3</v>
      </c>
      <c r="O42" s="326">
        <f>SUM(O41/Q41)</f>
        <v>2.9572416147478024E-2</v>
      </c>
      <c r="P42" s="326">
        <f>SUM(P41/Q41)</f>
        <v>2.2915422036357429E-2</v>
      </c>
      <c r="Q42" s="425">
        <f t="shared" si="8"/>
        <v>1</v>
      </c>
      <c r="R42" s="418"/>
    </row>
    <row r="43" spans="1:18" ht="15.75" customHeight="1" thickBot="1" x14ac:dyDescent="0.3">
      <c r="A43" s="1532" t="s">
        <v>359</v>
      </c>
      <c r="B43" s="1533"/>
      <c r="C43" s="1533"/>
      <c r="D43" s="1533"/>
      <c r="E43" s="1533"/>
      <c r="F43" s="1533"/>
      <c r="G43" s="1533"/>
      <c r="H43" s="1533"/>
      <c r="I43" s="1533"/>
      <c r="J43" s="1533"/>
      <c r="K43" s="1533"/>
      <c r="L43" s="1533"/>
      <c r="M43" s="1533"/>
      <c r="N43" s="1533"/>
      <c r="O43" s="1533"/>
      <c r="P43" s="1533"/>
      <c r="Q43" s="1533"/>
      <c r="R43" s="1534"/>
    </row>
    <row r="44" spans="1:18" x14ac:dyDescent="0.25">
      <c r="A44" s="89" t="s">
        <v>76</v>
      </c>
      <c r="B44" s="959">
        <v>1</v>
      </c>
      <c r="C44" s="1140">
        <v>2</v>
      </c>
      <c r="D44" s="1140">
        <v>5</v>
      </c>
      <c r="E44" s="1140">
        <v>1</v>
      </c>
      <c r="F44" s="1140">
        <v>2</v>
      </c>
      <c r="G44" s="1140">
        <v>0</v>
      </c>
      <c r="H44" s="1140">
        <v>0</v>
      </c>
      <c r="I44" s="1140">
        <v>84</v>
      </c>
      <c r="J44" s="1140">
        <v>4</v>
      </c>
      <c r="K44" s="1140">
        <v>2</v>
      </c>
      <c r="L44" s="1140">
        <v>20</v>
      </c>
      <c r="M44" s="1140">
        <v>11</v>
      </c>
      <c r="N44" s="1140">
        <v>0</v>
      </c>
      <c r="O44" s="1140">
        <v>7</v>
      </c>
      <c r="P44" s="1141">
        <v>3</v>
      </c>
      <c r="Q44" s="136">
        <f t="shared" ref="Q44:Q49" si="10">SUM(B44:P44)</f>
        <v>142</v>
      </c>
      <c r="R44" s="329">
        <f>SUM(Q44/Q48)</f>
        <v>6.0595715626866947E-3</v>
      </c>
    </row>
    <row r="45" spans="1:18" x14ac:dyDescent="0.25">
      <c r="A45" s="90" t="s">
        <v>47</v>
      </c>
      <c r="B45" s="1142">
        <v>52</v>
      </c>
      <c r="C45" s="1143">
        <v>269</v>
      </c>
      <c r="D45" s="1143">
        <v>217</v>
      </c>
      <c r="E45" s="1143">
        <v>124</v>
      </c>
      <c r="F45" s="1143">
        <v>99</v>
      </c>
      <c r="G45" s="1143">
        <v>0</v>
      </c>
      <c r="H45" s="1143">
        <v>0</v>
      </c>
      <c r="I45" s="1143">
        <v>9260</v>
      </c>
      <c r="J45" s="1143">
        <v>561</v>
      </c>
      <c r="K45" s="1143">
        <v>190</v>
      </c>
      <c r="L45" s="1143">
        <v>2869</v>
      </c>
      <c r="M45" s="1143">
        <v>950</v>
      </c>
      <c r="N45" s="1143">
        <v>54</v>
      </c>
      <c r="O45" s="1143">
        <v>453</v>
      </c>
      <c r="P45" s="1144">
        <v>363</v>
      </c>
      <c r="Q45" s="137">
        <f t="shared" si="10"/>
        <v>15461</v>
      </c>
      <c r="R45" s="329">
        <f>SUM(Q45/Q48)</f>
        <v>0.65976785866689425</v>
      </c>
    </row>
    <row r="46" spans="1:18" x14ac:dyDescent="0.25">
      <c r="A46" s="90" t="s">
        <v>48</v>
      </c>
      <c r="B46" s="1142">
        <v>19</v>
      </c>
      <c r="C46" s="1143">
        <v>138</v>
      </c>
      <c r="D46" s="1143">
        <v>121</v>
      </c>
      <c r="E46" s="1143">
        <v>39</v>
      </c>
      <c r="F46" s="1143">
        <v>39</v>
      </c>
      <c r="G46" s="1143">
        <v>0</v>
      </c>
      <c r="H46" s="1143">
        <v>0</v>
      </c>
      <c r="I46" s="1143">
        <v>4409</v>
      </c>
      <c r="J46" s="1143">
        <v>213</v>
      </c>
      <c r="K46" s="1143">
        <v>75</v>
      </c>
      <c r="L46" s="1143">
        <v>1208</v>
      </c>
      <c r="M46" s="1143">
        <v>400</v>
      </c>
      <c r="N46" s="1143">
        <v>20</v>
      </c>
      <c r="O46" s="1143">
        <v>206</v>
      </c>
      <c r="P46" s="1144">
        <v>146</v>
      </c>
      <c r="Q46" s="137">
        <f t="shared" si="10"/>
        <v>7033</v>
      </c>
      <c r="R46" s="329">
        <f>SUM(Q46/Q48)</f>
        <v>0.30011948450968678</v>
      </c>
    </row>
    <row r="47" spans="1:18" ht="15.75" thickBot="1" x14ac:dyDescent="0.3">
      <c r="A47" s="91" t="s">
        <v>78</v>
      </c>
      <c r="B47" s="1145">
        <v>1</v>
      </c>
      <c r="C47" s="1146">
        <v>15</v>
      </c>
      <c r="D47" s="1146">
        <v>16</v>
      </c>
      <c r="E47" s="1146">
        <v>8</v>
      </c>
      <c r="F47" s="1146">
        <v>2</v>
      </c>
      <c r="G47" s="1146">
        <v>0</v>
      </c>
      <c r="H47" s="1146">
        <v>0</v>
      </c>
      <c r="I47" s="1146">
        <v>493</v>
      </c>
      <c r="J47" s="1146">
        <v>16</v>
      </c>
      <c r="K47" s="1146">
        <v>7</v>
      </c>
      <c r="L47" s="1146">
        <v>136</v>
      </c>
      <c r="M47" s="1146">
        <v>51</v>
      </c>
      <c r="N47" s="1146">
        <v>1</v>
      </c>
      <c r="O47" s="1146">
        <v>27</v>
      </c>
      <c r="P47" s="1147">
        <v>25</v>
      </c>
      <c r="Q47" s="138">
        <f t="shared" si="10"/>
        <v>798</v>
      </c>
      <c r="R47" s="329">
        <f>SUM(Q47/Q48)</f>
        <v>3.4053085260732266E-2</v>
      </c>
    </row>
    <row r="48" spans="1:18" ht="16.5" thickTop="1" thickBot="1" x14ac:dyDescent="0.3">
      <c r="A48" s="92" t="s">
        <v>27</v>
      </c>
      <c r="B48" s="123">
        <f>SUM(B44:B47)</f>
        <v>73</v>
      </c>
      <c r="C48" s="124">
        <f t="shared" ref="C48:P48" si="11">SUM(C44:C47)</f>
        <v>424</v>
      </c>
      <c r="D48" s="124">
        <f t="shared" si="11"/>
        <v>359</v>
      </c>
      <c r="E48" s="124">
        <f t="shared" si="11"/>
        <v>172</v>
      </c>
      <c r="F48" s="124">
        <f t="shared" si="11"/>
        <v>142</v>
      </c>
      <c r="G48" s="124">
        <f t="shared" si="11"/>
        <v>0</v>
      </c>
      <c r="H48" s="124">
        <f t="shared" si="11"/>
        <v>0</v>
      </c>
      <c r="I48" s="124">
        <f t="shared" si="11"/>
        <v>14246</v>
      </c>
      <c r="J48" s="124">
        <f t="shared" si="11"/>
        <v>794</v>
      </c>
      <c r="K48" s="124">
        <f t="shared" si="11"/>
        <v>274</v>
      </c>
      <c r="L48" s="124">
        <f t="shared" si="11"/>
        <v>4233</v>
      </c>
      <c r="M48" s="124">
        <f t="shared" si="11"/>
        <v>1412</v>
      </c>
      <c r="N48" s="124">
        <f t="shared" si="11"/>
        <v>75</v>
      </c>
      <c r="O48" s="124">
        <f t="shared" si="11"/>
        <v>693</v>
      </c>
      <c r="P48" s="139">
        <f t="shared" si="11"/>
        <v>537</v>
      </c>
      <c r="Q48" s="838">
        <f t="shared" si="10"/>
        <v>23434</v>
      </c>
      <c r="R48" s="879">
        <f>SUM(R44:R47)</f>
        <v>0.99999999999999989</v>
      </c>
    </row>
    <row r="49" spans="1:21" ht="15.75" thickBot="1" x14ac:dyDescent="0.3">
      <c r="A49" s="93" t="s">
        <v>44</v>
      </c>
      <c r="B49" s="325">
        <f>SUM(B48/Q48)</f>
        <v>3.1151318596910472E-3</v>
      </c>
      <c r="C49" s="326">
        <f>SUM(C48/Q48)</f>
        <v>1.8093368609712383E-2</v>
      </c>
      <c r="D49" s="326">
        <f>SUM(D48/Q48)</f>
        <v>1.5319621063412137E-2</v>
      </c>
      <c r="E49" s="326">
        <f>SUM(E48/Q48)</f>
        <v>7.339762737902193E-3</v>
      </c>
      <c r="F49" s="326">
        <f>SUM(F48/Q48)</f>
        <v>6.0595715626866947E-3</v>
      </c>
      <c r="G49" s="326">
        <f>SUM(G48/Q48)</f>
        <v>0</v>
      </c>
      <c r="H49" s="326">
        <f>SUM(H48/Q48)</f>
        <v>0</v>
      </c>
      <c r="I49" s="326">
        <f>SUM(I48/Q48)</f>
        <v>0.60792011607066654</v>
      </c>
      <c r="J49" s="326">
        <f>SUM(J48/Q48)</f>
        <v>3.3882393104036866E-2</v>
      </c>
      <c r="K49" s="326">
        <f>SUM(K48/Q48)</f>
        <v>1.169241273363489E-2</v>
      </c>
      <c r="L49" s="326">
        <f>SUM(L48/Q48)</f>
        <v>0.18063497482290689</v>
      </c>
      <c r="M49" s="326">
        <f>SUM(M48/Q48)</f>
        <v>6.0254331313476149E-2</v>
      </c>
      <c r="N49" s="326">
        <f>SUM(N48/Q48)</f>
        <v>3.2004779380387471E-3</v>
      </c>
      <c r="O49" s="326">
        <f>SUM(O48/Q48)</f>
        <v>2.9572416147478024E-2</v>
      </c>
      <c r="P49" s="326">
        <f>SUM(P48/Q48)</f>
        <v>2.2915422036357429E-2</v>
      </c>
      <c r="Q49" s="326">
        <f t="shared" si="10"/>
        <v>1</v>
      </c>
      <c r="R49" s="418"/>
    </row>
    <row r="50" spans="1:21" ht="14.25" hidden="1" customHeight="1" thickBot="1" x14ac:dyDescent="0.3">
      <c r="A50" s="1511" t="s">
        <v>762</v>
      </c>
      <c r="B50" s="1512"/>
      <c r="C50" s="1512"/>
      <c r="D50" s="1512"/>
      <c r="E50" s="1512"/>
      <c r="F50" s="1512"/>
      <c r="G50" s="1512"/>
      <c r="H50" s="1512"/>
      <c r="I50" s="1512"/>
      <c r="J50" s="1512"/>
      <c r="K50" s="1512"/>
      <c r="L50" s="1512"/>
      <c r="M50" s="1512"/>
      <c r="N50" s="1512"/>
      <c r="O50" s="1512"/>
      <c r="P50" s="1512"/>
      <c r="Q50" s="1512"/>
      <c r="R50" s="1515"/>
    </row>
    <row r="51" spans="1:21" ht="53.25" hidden="1" customHeight="1" thickBot="1" x14ac:dyDescent="0.3">
      <c r="A51" s="75"/>
      <c r="B51" s="732" t="s">
        <v>81</v>
      </c>
      <c r="C51" s="733" t="s">
        <v>82</v>
      </c>
      <c r="D51" s="733" t="s">
        <v>83</v>
      </c>
      <c r="E51" s="733" t="s">
        <v>84</v>
      </c>
      <c r="F51" s="733" t="s">
        <v>85</v>
      </c>
      <c r="G51" s="733" t="s">
        <v>86</v>
      </c>
      <c r="H51" s="733" t="s">
        <v>87</v>
      </c>
      <c r="I51" s="733" t="s">
        <v>88</v>
      </c>
      <c r="J51" s="733" t="s">
        <v>89</v>
      </c>
      <c r="K51" s="733" t="s">
        <v>90</v>
      </c>
      <c r="L51" s="733" t="s">
        <v>91</v>
      </c>
      <c r="M51" s="733" t="s">
        <v>92</v>
      </c>
      <c r="N51" s="733" t="s">
        <v>93</v>
      </c>
      <c r="O51" s="733" t="s">
        <v>94</v>
      </c>
      <c r="P51" s="733" t="s">
        <v>95</v>
      </c>
      <c r="Q51" s="733" t="s">
        <v>96</v>
      </c>
      <c r="R51" s="734" t="s">
        <v>97</v>
      </c>
    </row>
    <row r="52" spans="1:21" ht="15.75" hidden="1" thickBot="1" x14ac:dyDescent="0.3">
      <c r="A52" s="1532" t="s">
        <v>77</v>
      </c>
      <c r="B52" s="1533"/>
      <c r="C52" s="1533"/>
      <c r="D52" s="1533"/>
      <c r="E52" s="1533"/>
      <c r="F52" s="1533"/>
      <c r="G52" s="1533"/>
      <c r="H52" s="1533"/>
      <c r="I52" s="1533"/>
      <c r="J52" s="1533"/>
      <c r="K52" s="1533"/>
      <c r="L52" s="1533"/>
      <c r="M52" s="1533"/>
      <c r="N52" s="1533"/>
      <c r="O52" s="1533"/>
      <c r="P52" s="1533"/>
      <c r="Q52" s="1533"/>
      <c r="R52" s="1534"/>
    </row>
    <row r="53" spans="1:21" hidden="1" x14ac:dyDescent="0.25">
      <c r="A53" s="89" t="s">
        <v>45</v>
      </c>
      <c r="B53" s="373">
        <v>7</v>
      </c>
      <c r="C53" s="374">
        <v>67</v>
      </c>
      <c r="D53" s="374">
        <v>60</v>
      </c>
      <c r="E53" s="374">
        <v>29</v>
      </c>
      <c r="F53" s="374">
        <v>17</v>
      </c>
      <c r="G53" s="374">
        <v>0</v>
      </c>
      <c r="H53" s="374">
        <v>0</v>
      </c>
      <c r="I53" s="374">
        <v>2260</v>
      </c>
      <c r="J53" s="374">
        <v>159</v>
      </c>
      <c r="K53" s="374">
        <v>51</v>
      </c>
      <c r="L53" s="374">
        <v>596</v>
      </c>
      <c r="M53" s="374">
        <v>214</v>
      </c>
      <c r="N53" s="374">
        <v>23</v>
      </c>
      <c r="O53" s="374">
        <v>81</v>
      </c>
      <c r="P53" s="375">
        <v>108</v>
      </c>
      <c r="Q53" s="136">
        <f t="shared" ref="Q53:Q58" si="12">SUM(B53:P53)</f>
        <v>3672</v>
      </c>
      <c r="R53" s="328">
        <f>SUM(Q53/Q57)</f>
        <v>0.16185480671750341</v>
      </c>
    </row>
    <row r="54" spans="1:21" hidden="1" x14ac:dyDescent="0.25">
      <c r="A54" s="90" t="s">
        <v>49</v>
      </c>
      <c r="B54" s="376">
        <v>37</v>
      </c>
      <c r="C54" s="377">
        <v>148</v>
      </c>
      <c r="D54" s="377">
        <v>161</v>
      </c>
      <c r="E54" s="377">
        <v>72</v>
      </c>
      <c r="F54" s="377">
        <v>48</v>
      </c>
      <c r="G54" s="377">
        <v>0</v>
      </c>
      <c r="H54" s="377">
        <v>0</v>
      </c>
      <c r="I54" s="377">
        <v>5159</v>
      </c>
      <c r="J54" s="377">
        <v>322</v>
      </c>
      <c r="K54" s="377">
        <v>123</v>
      </c>
      <c r="L54" s="377">
        <v>1735</v>
      </c>
      <c r="M54" s="377">
        <v>507</v>
      </c>
      <c r="N54" s="377">
        <v>34</v>
      </c>
      <c r="O54" s="377">
        <v>262</v>
      </c>
      <c r="P54" s="378">
        <v>185</v>
      </c>
      <c r="Q54" s="137">
        <f t="shared" si="12"/>
        <v>8793</v>
      </c>
      <c r="R54" s="329">
        <f>SUM(Q54/Q57)</f>
        <v>0.38757878961519815</v>
      </c>
    </row>
    <row r="55" spans="1:21" hidden="1" x14ac:dyDescent="0.25">
      <c r="A55" s="90" t="s">
        <v>46</v>
      </c>
      <c r="B55" s="376">
        <v>33</v>
      </c>
      <c r="C55" s="377">
        <v>198</v>
      </c>
      <c r="D55" s="377">
        <v>152</v>
      </c>
      <c r="E55" s="377">
        <v>65</v>
      </c>
      <c r="F55" s="377">
        <v>61</v>
      </c>
      <c r="G55" s="377">
        <v>0</v>
      </c>
      <c r="H55" s="377">
        <v>0</v>
      </c>
      <c r="I55" s="377">
        <v>5975</v>
      </c>
      <c r="J55" s="377">
        <v>313</v>
      </c>
      <c r="K55" s="377">
        <v>118</v>
      </c>
      <c r="L55" s="377">
        <v>1890</v>
      </c>
      <c r="M55" s="377">
        <v>604</v>
      </c>
      <c r="N55" s="377">
        <v>36</v>
      </c>
      <c r="O55" s="377">
        <v>280</v>
      </c>
      <c r="P55" s="378">
        <v>214</v>
      </c>
      <c r="Q55" s="137">
        <f t="shared" si="12"/>
        <v>9939</v>
      </c>
      <c r="R55" s="329">
        <f>SUM(Q55/Q57)</f>
        <v>0.4380922995548111</v>
      </c>
    </row>
    <row r="56" spans="1:21" ht="15.75" hidden="1" thickBot="1" x14ac:dyDescent="0.3">
      <c r="A56" s="91" t="s">
        <v>50</v>
      </c>
      <c r="B56" s="379">
        <v>0</v>
      </c>
      <c r="C56" s="380">
        <v>2</v>
      </c>
      <c r="D56" s="380">
        <v>3</v>
      </c>
      <c r="E56" s="380">
        <v>2</v>
      </c>
      <c r="F56" s="380">
        <v>1</v>
      </c>
      <c r="G56" s="380">
        <v>0</v>
      </c>
      <c r="H56" s="380">
        <v>0</v>
      </c>
      <c r="I56" s="380">
        <v>167</v>
      </c>
      <c r="J56" s="380">
        <v>0</v>
      </c>
      <c r="K56" s="380">
        <v>2</v>
      </c>
      <c r="L56" s="380">
        <v>49</v>
      </c>
      <c r="M56" s="380">
        <v>47</v>
      </c>
      <c r="N56" s="380">
        <v>0</v>
      </c>
      <c r="O56" s="380">
        <v>6</v>
      </c>
      <c r="P56" s="381">
        <v>4</v>
      </c>
      <c r="Q56" s="138">
        <f t="shared" si="12"/>
        <v>283</v>
      </c>
      <c r="R56" s="330">
        <f>SUM(Q56/Q57)</f>
        <v>1.2474104112487328E-2</v>
      </c>
    </row>
    <row r="57" spans="1:21" ht="16.5" hidden="1" thickTop="1" thickBot="1" x14ac:dyDescent="0.3">
      <c r="A57" s="92" t="s">
        <v>27</v>
      </c>
      <c r="B57" s="1148">
        <f t="shared" ref="B57:P57" si="13">SUM(B53:B56)</f>
        <v>77</v>
      </c>
      <c r="C57" s="1122">
        <f t="shared" si="13"/>
        <v>415</v>
      </c>
      <c r="D57" s="1122">
        <f t="shared" si="13"/>
        <v>376</v>
      </c>
      <c r="E57" s="1122">
        <f t="shared" si="13"/>
        <v>168</v>
      </c>
      <c r="F57" s="1122">
        <f t="shared" si="13"/>
        <v>127</v>
      </c>
      <c r="G57" s="1122">
        <f t="shared" si="13"/>
        <v>0</v>
      </c>
      <c r="H57" s="1122">
        <f t="shared" si="13"/>
        <v>0</v>
      </c>
      <c r="I57" s="1122">
        <f t="shared" si="13"/>
        <v>13561</v>
      </c>
      <c r="J57" s="1122">
        <f t="shared" si="13"/>
        <v>794</v>
      </c>
      <c r="K57" s="1122">
        <f t="shared" si="13"/>
        <v>294</v>
      </c>
      <c r="L57" s="1122">
        <f t="shared" si="13"/>
        <v>4270</v>
      </c>
      <c r="M57" s="1122">
        <f t="shared" si="13"/>
        <v>1372</v>
      </c>
      <c r="N57" s="1122">
        <f t="shared" si="13"/>
        <v>93</v>
      </c>
      <c r="O57" s="1122">
        <f t="shared" si="13"/>
        <v>629</v>
      </c>
      <c r="P57" s="1149">
        <f t="shared" si="13"/>
        <v>511</v>
      </c>
      <c r="Q57" s="838">
        <f t="shared" si="12"/>
        <v>22687</v>
      </c>
      <c r="R57" s="1096">
        <f>SUM(R53:R56)</f>
        <v>0.99999999999999989</v>
      </c>
    </row>
    <row r="58" spans="1:21" ht="15.75" hidden="1" thickBot="1" x14ac:dyDescent="0.3">
      <c r="A58" s="93" t="s">
        <v>44</v>
      </c>
      <c r="B58" s="326">
        <f>SUM(B57/Q57)</f>
        <v>3.3940141931502622E-3</v>
      </c>
      <c r="C58" s="326">
        <f>SUM(C57/Q57)</f>
        <v>1.8292414157887776E-2</v>
      </c>
      <c r="D58" s="326">
        <f>SUM(D57/Q57)</f>
        <v>1.6573368008110372E-2</v>
      </c>
      <c r="E58" s="326">
        <f>SUM(E57/Q57)</f>
        <v>7.4051218759642089E-3</v>
      </c>
      <c r="F58" s="326">
        <f>SUM(F57/Q57)</f>
        <v>5.5979195133777056E-3</v>
      </c>
      <c r="G58" s="326">
        <f>SUM(G57/Q57)</f>
        <v>0</v>
      </c>
      <c r="H58" s="326">
        <f>SUM(H57/Q57)</f>
        <v>0</v>
      </c>
      <c r="I58" s="326">
        <f>SUM(I57/Q57)</f>
        <v>0.59774320095208711</v>
      </c>
      <c r="J58" s="326">
        <f>SUM(J57/Q57)</f>
        <v>3.4998016485211794E-2</v>
      </c>
      <c r="K58" s="326">
        <f>SUM(K57/Q57)</f>
        <v>1.2958963282937365E-2</v>
      </c>
      <c r="L58" s="326">
        <f>SUM(L57/Q57)</f>
        <v>0.18821351434742364</v>
      </c>
      <c r="M58" s="326">
        <f>SUM(M57/Q57)</f>
        <v>6.0475161987041039E-2</v>
      </c>
      <c r="N58" s="326">
        <f>SUM(N57/Q57)</f>
        <v>4.0992638956230442E-3</v>
      </c>
      <c r="O58" s="326">
        <f>SUM(O57/Q57)</f>
        <v>2.7725128928461233E-2</v>
      </c>
      <c r="P58" s="326">
        <f>SUM(P57/Q57)</f>
        <v>2.2523912372724469E-2</v>
      </c>
      <c r="Q58" s="1095">
        <f t="shared" si="12"/>
        <v>1</v>
      </c>
      <c r="R58" s="418"/>
    </row>
    <row r="59" spans="1:21" ht="15.75" hidden="1" thickBot="1" x14ac:dyDescent="0.3">
      <c r="A59" s="1532" t="s">
        <v>359</v>
      </c>
      <c r="B59" s="1533"/>
      <c r="C59" s="1533"/>
      <c r="D59" s="1533"/>
      <c r="E59" s="1533"/>
      <c r="F59" s="1533"/>
      <c r="G59" s="1533"/>
      <c r="H59" s="1533"/>
      <c r="I59" s="1533"/>
      <c r="J59" s="1533"/>
      <c r="K59" s="1533"/>
      <c r="L59" s="1533"/>
      <c r="M59" s="1533"/>
      <c r="N59" s="1533"/>
      <c r="O59" s="1533"/>
      <c r="P59" s="1533"/>
      <c r="Q59" s="1533"/>
      <c r="R59" s="1534"/>
      <c r="U59" s="945"/>
    </row>
    <row r="60" spans="1:21" hidden="1" x14ac:dyDescent="0.25">
      <c r="A60" s="89" t="s">
        <v>76</v>
      </c>
      <c r="B60" s="373">
        <v>1</v>
      </c>
      <c r="C60" s="374">
        <v>2</v>
      </c>
      <c r="D60" s="374">
        <v>5</v>
      </c>
      <c r="E60" s="374">
        <v>2</v>
      </c>
      <c r="F60" s="374">
        <v>0</v>
      </c>
      <c r="G60" s="374">
        <v>0</v>
      </c>
      <c r="H60" s="374">
        <v>0</v>
      </c>
      <c r="I60" s="374">
        <v>85</v>
      </c>
      <c r="J60" s="374">
        <v>0</v>
      </c>
      <c r="K60" s="374">
        <v>2</v>
      </c>
      <c r="L60" s="374">
        <v>28</v>
      </c>
      <c r="M60" s="374">
        <v>8</v>
      </c>
      <c r="N60" s="374">
        <v>0</v>
      </c>
      <c r="O60" s="374">
        <v>5</v>
      </c>
      <c r="P60" s="375">
        <v>1</v>
      </c>
      <c r="Q60" s="136">
        <f t="shared" ref="Q60:Q65" si="14">SUM(B60:P60)</f>
        <v>139</v>
      </c>
      <c r="R60" s="329">
        <f>SUM(Q60/Q64)</f>
        <v>6.1268567902322919E-3</v>
      </c>
    </row>
    <row r="61" spans="1:21" hidden="1" x14ac:dyDescent="0.25">
      <c r="A61" s="90" t="s">
        <v>47</v>
      </c>
      <c r="B61" s="376">
        <v>54</v>
      </c>
      <c r="C61" s="377">
        <v>281</v>
      </c>
      <c r="D61" s="377">
        <v>251</v>
      </c>
      <c r="E61" s="377">
        <v>122</v>
      </c>
      <c r="F61" s="377">
        <v>88</v>
      </c>
      <c r="G61" s="377">
        <v>0</v>
      </c>
      <c r="H61" s="377">
        <v>0</v>
      </c>
      <c r="I61" s="377">
        <v>9052</v>
      </c>
      <c r="J61" s="377">
        <v>567</v>
      </c>
      <c r="K61" s="377">
        <v>205</v>
      </c>
      <c r="L61" s="377">
        <v>3000</v>
      </c>
      <c r="M61" s="377">
        <v>930</v>
      </c>
      <c r="N61" s="377">
        <v>67</v>
      </c>
      <c r="O61" s="377">
        <v>450</v>
      </c>
      <c r="P61" s="378">
        <v>356</v>
      </c>
      <c r="Q61" s="137">
        <f t="shared" si="14"/>
        <v>15423</v>
      </c>
      <c r="R61" s="329">
        <f>SUM(Q61/Q64)</f>
        <v>0.67981663507735712</v>
      </c>
    </row>
    <row r="62" spans="1:21" hidden="1" x14ac:dyDescent="0.25">
      <c r="A62" s="90" t="s">
        <v>48</v>
      </c>
      <c r="B62" s="376">
        <v>18</v>
      </c>
      <c r="C62" s="377">
        <v>118</v>
      </c>
      <c r="D62" s="377">
        <v>109</v>
      </c>
      <c r="E62" s="377">
        <v>36</v>
      </c>
      <c r="F62" s="377">
        <v>35</v>
      </c>
      <c r="G62" s="377">
        <v>0</v>
      </c>
      <c r="H62" s="377">
        <v>0</v>
      </c>
      <c r="I62" s="377">
        <v>3950</v>
      </c>
      <c r="J62" s="377">
        <v>203</v>
      </c>
      <c r="K62" s="377">
        <v>70</v>
      </c>
      <c r="L62" s="377">
        <v>1117</v>
      </c>
      <c r="M62" s="377">
        <v>382</v>
      </c>
      <c r="N62" s="377">
        <v>25</v>
      </c>
      <c r="O62" s="377">
        <v>155</v>
      </c>
      <c r="P62" s="378">
        <v>128</v>
      </c>
      <c r="Q62" s="137">
        <f t="shared" si="14"/>
        <v>6346</v>
      </c>
      <c r="R62" s="329">
        <f>SUM(Q62/Q64)</f>
        <v>0.27971966324326708</v>
      </c>
    </row>
    <row r="63" spans="1:21" ht="15.75" hidden="1" thickBot="1" x14ac:dyDescent="0.3">
      <c r="A63" s="91" t="s">
        <v>78</v>
      </c>
      <c r="B63" s="379">
        <v>4</v>
      </c>
      <c r="C63" s="380">
        <v>14</v>
      </c>
      <c r="D63" s="380">
        <v>11</v>
      </c>
      <c r="E63" s="380">
        <v>8</v>
      </c>
      <c r="F63" s="380">
        <v>4</v>
      </c>
      <c r="G63" s="380">
        <v>0</v>
      </c>
      <c r="H63" s="380">
        <v>0</v>
      </c>
      <c r="I63" s="380">
        <v>474</v>
      </c>
      <c r="J63" s="380">
        <v>24</v>
      </c>
      <c r="K63" s="380">
        <v>17</v>
      </c>
      <c r="L63" s="380">
        <v>125</v>
      </c>
      <c r="M63" s="380">
        <v>52</v>
      </c>
      <c r="N63" s="380">
        <v>1</v>
      </c>
      <c r="O63" s="380">
        <v>19</v>
      </c>
      <c r="P63" s="381">
        <v>26</v>
      </c>
      <c r="Q63" s="138">
        <f t="shared" si="14"/>
        <v>779</v>
      </c>
      <c r="R63" s="329">
        <f>SUM(Q63/Q64)</f>
        <v>3.4336844889143563E-2</v>
      </c>
    </row>
    <row r="64" spans="1:21" ht="16.5" hidden="1" thickTop="1" thickBot="1" x14ac:dyDescent="0.3">
      <c r="A64" s="92" t="s">
        <v>27</v>
      </c>
      <c r="B64" s="123">
        <f>SUM(B60:B63)</f>
        <v>77</v>
      </c>
      <c r="C64" s="124">
        <f t="shared" ref="C64:P64" si="15">SUM(C60:C63)</f>
        <v>415</v>
      </c>
      <c r="D64" s="124">
        <f t="shared" si="15"/>
        <v>376</v>
      </c>
      <c r="E64" s="124">
        <f t="shared" si="15"/>
        <v>168</v>
      </c>
      <c r="F64" s="124">
        <f t="shared" si="15"/>
        <v>127</v>
      </c>
      <c r="G64" s="124">
        <f t="shared" si="15"/>
        <v>0</v>
      </c>
      <c r="H64" s="124">
        <f t="shared" si="15"/>
        <v>0</v>
      </c>
      <c r="I64" s="124">
        <f t="shared" si="15"/>
        <v>13561</v>
      </c>
      <c r="J64" s="124">
        <f t="shared" si="15"/>
        <v>794</v>
      </c>
      <c r="K64" s="124">
        <f t="shared" si="15"/>
        <v>294</v>
      </c>
      <c r="L64" s="124">
        <f t="shared" si="15"/>
        <v>4270</v>
      </c>
      <c r="M64" s="124">
        <f t="shared" si="15"/>
        <v>1372</v>
      </c>
      <c r="N64" s="124">
        <f t="shared" si="15"/>
        <v>93</v>
      </c>
      <c r="O64" s="124">
        <f t="shared" si="15"/>
        <v>629</v>
      </c>
      <c r="P64" s="139">
        <f t="shared" si="15"/>
        <v>511</v>
      </c>
      <c r="Q64" s="838">
        <f t="shared" si="14"/>
        <v>22687</v>
      </c>
      <c r="R64" s="1096">
        <f>SUM(R60:R63)</f>
        <v>1</v>
      </c>
    </row>
    <row r="65" spans="1:18" ht="15.75" hidden="1" thickBot="1" x14ac:dyDescent="0.3">
      <c r="A65" s="93" t="s">
        <v>44</v>
      </c>
      <c r="B65" s="326">
        <f>SUM(B64/Q64)</f>
        <v>3.3940141931502622E-3</v>
      </c>
      <c r="C65" s="326">
        <f>SUM(C64/Q64)</f>
        <v>1.8292414157887776E-2</v>
      </c>
      <c r="D65" s="326">
        <f>SUM(D64/Q64)</f>
        <v>1.6573368008110372E-2</v>
      </c>
      <c r="E65" s="326">
        <f>SUM(E64/Q64)</f>
        <v>7.4051218759642089E-3</v>
      </c>
      <c r="F65" s="326">
        <f>SUM(F64/Q64)</f>
        <v>5.5979195133777056E-3</v>
      </c>
      <c r="G65" s="326">
        <f>SUM(G64/Q64)</f>
        <v>0</v>
      </c>
      <c r="H65" s="326">
        <f>SUM(H64/Q64)</f>
        <v>0</v>
      </c>
      <c r="I65" s="326">
        <f>SUM(I64/Q64)</f>
        <v>0.59774320095208711</v>
      </c>
      <c r="J65" s="326">
        <f>SUM(J64/Q64)</f>
        <v>3.4998016485211794E-2</v>
      </c>
      <c r="K65" s="326">
        <f>SUM(K64/Q64)</f>
        <v>1.2958963282937365E-2</v>
      </c>
      <c r="L65" s="326">
        <f>SUM(L64/Q64)</f>
        <v>0.18821351434742364</v>
      </c>
      <c r="M65" s="326">
        <f>SUM(M64/Q64)</f>
        <v>6.0475161987041039E-2</v>
      </c>
      <c r="N65" s="326">
        <f>SUM(N64/Q64)</f>
        <v>4.0992638956230442E-3</v>
      </c>
      <c r="O65" s="326">
        <f>SUM(O64/Q64)</f>
        <v>2.7725128928461233E-2</v>
      </c>
      <c r="P65" s="326">
        <f>SUM(P64/Q64)</f>
        <v>2.2523912372724469E-2</v>
      </c>
      <c r="Q65" s="1095">
        <f t="shared" si="14"/>
        <v>1</v>
      </c>
      <c r="R65" s="418"/>
    </row>
    <row r="66" spans="1:18" ht="14.25" hidden="1" customHeight="1" thickBot="1" x14ac:dyDescent="0.3">
      <c r="A66" s="1511" t="s">
        <v>775</v>
      </c>
      <c r="B66" s="1512"/>
      <c r="C66" s="1512"/>
      <c r="D66" s="1512"/>
      <c r="E66" s="1512"/>
      <c r="F66" s="1512"/>
      <c r="G66" s="1512"/>
      <c r="H66" s="1512"/>
      <c r="I66" s="1512"/>
      <c r="J66" s="1512"/>
      <c r="K66" s="1512"/>
      <c r="L66" s="1512"/>
      <c r="M66" s="1512"/>
      <c r="N66" s="1512"/>
      <c r="O66" s="1512"/>
      <c r="P66" s="1512"/>
      <c r="Q66" s="1512"/>
      <c r="R66" s="1515"/>
    </row>
    <row r="67" spans="1:18" ht="60.75" hidden="1" customHeight="1" thickBot="1" x14ac:dyDescent="0.3">
      <c r="A67" s="75"/>
      <c r="B67" s="732" t="s">
        <v>81</v>
      </c>
      <c r="C67" s="733" t="s">
        <v>82</v>
      </c>
      <c r="D67" s="733" t="s">
        <v>83</v>
      </c>
      <c r="E67" s="733" t="s">
        <v>84</v>
      </c>
      <c r="F67" s="733" t="s">
        <v>85</v>
      </c>
      <c r="G67" s="733" t="s">
        <v>86</v>
      </c>
      <c r="H67" s="733" t="s">
        <v>87</v>
      </c>
      <c r="I67" s="733" t="s">
        <v>88</v>
      </c>
      <c r="J67" s="733" t="s">
        <v>89</v>
      </c>
      <c r="K67" s="733" t="s">
        <v>90</v>
      </c>
      <c r="L67" s="733" t="s">
        <v>91</v>
      </c>
      <c r="M67" s="733" t="s">
        <v>92</v>
      </c>
      <c r="N67" s="733" t="s">
        <v>93</v>
      </c>
      <c r="O67" s="733" t="s">
        <v>94</v>
      </c>
      <c r="P67" s="735" t="s">
        <v>95</v>
      </c>
      <c r="Q67" s="76" t="s">
        <v>96</v>
      </c>
      <c r="R67" s="742" t="s">
        <v>97</v>
      </c>
    </row>
    <row r="68" spans="1:18" ht="15.75" hidden="1" thickBot="1" x14ac:dyDescent="0.3">
      <c r="A68" s="1532" t="s">
        <v>77</v>
      </c>
      <c r="B68" s="1535"/>
      <c r="C68" s="1535"/>
      <c r="D68" s="1535"/>
      <c r="E68" s="1535"/>
      <c r="F68" s="1535"/>
      <c r="G68" s="1535"/>
      <c r="H68" s="1535"/>
      <c r="I68" s="1535"/>
      <c r="J68" s="1535"/>
      <c r="K68" s="1535"/>
      <c r="L68" s="1535"/>
      <c r="M68" s="1535"/>
      <c r="N68" s="1535"/>
      <c r="O68" s="1535"/>
      <c r="P68" s="1535"/>
      <c r="Q68" s="1535"/>
      <c r="R68" s="1534"/>
    </row>
    <row r="69" spans="1:18" hidden="1" x14ac:dyDescent="0.25">
      <c r="A69" s="89" t="s">
        <v>45</v>
      </c>
      <c r="B69" s="373">
        <v>20</v>
      </c>
      <c r="C69" s="374">
        <v>59</v>
      </c>
      <c r="D69" s="374">
        <v>75</v>
      </c>
      <c r="E69" s="374">
        <v>34</v>
      </c>
      <c r="F69" s="374">
        <v>23</v>
      </c>
      <c r="G69" s="374">
        <v>0</v>
      </c>
      <c r="H69" s="374">
        <v>6</v>
      </c>
      <c r="I69" s="374">
        <v>2534</v>
      </c>
      <c r="J69" s="374">
        <v>151</v>
      </c>
      <c r="K69" s="374">
        <v>40</v>
      </c>
      <c r="L69" s="374">
        <v>593</v>
      </c>
      <c r="M69" s="374">
        <v>248</v>
      </c>
      <c r="N69" s="374">
        <v>21</v>
      </c>
      <c r="O69" s="374">
        <v>109</v>
      </c>
      <c r="P69" s="375">
        <v>126</v>
      </c>
      <c r="Q69" s="136">
        <f t="shared" ref="Q69:Q74" si="16">SUM(B69:P69)</f>
        <v>4039</v>
      </c>
      <c r="R69" s="328">
        <f>SUM(Q69/Q73)</f>
        <v>0.1715292818618083</v>
      </c>
    </row>
    <row r="70" spans="1:18" hidden="1" x14ac:dyDescent="0.25">
      <c r="A70" s="90" t="s">
        <v>49</v>
      </c>
      <c r="B70" s="376">
        <v>24</v>
      </c>
      <c r="C70" s="377">
        <v>170</v>
      </c>
      <c r="D70" s="377">
        <v>135</v>
      </c>
      <c r="E70" s="377">
        <v>81</v>
      </c>
      <c r="F70" s="377">
        <v>65</v>
      </c>
      <c r="G70" s="377">
        <v>0</v>
      </c>
      <c r="H70" s="377">
        <v>11</v>
      </c>
      <c r="I70" s="377">
        <v>5330</v>
      </c>
      <c r="J70" s="377">
        <v>310</v>
      </c>
      <c r="K70" s="377">
        <v>110</v>
      </c>
      <c r="L70" s="377">
        <v>1787</v>
      </c>
      <c r="M70" s="377">
        <v>501</v>
      </c>
      <c r="N70" s="377">
        <v>34</v>
      </c>
      <c r="O70" s="377">
        <v>267</v>
      </c>
      <c r="P70" s="378">
        <v>177</v>
      </c>
      <c r="Q70" s="137">
        <f t="shared" si="16"/>
        <v>9002</v>
      </c>
      <c r="R70" s="329">
        <f>SUM(Q70/Q73)</f>
        <v>0.38229923132458488</v>
      </c>
    </row>
    <row r="71" spans="1:18" hidden="1" x14ac:dyDescent="0.25">
      <c r="A71" s="90" t="s">
        <v>46</v>
      </c>
      <c r="B71" s="376">
        <v>33</v>
      </c>
      <c r="C71" s="377">
        <v>217</v>
      </c>
      <c r="D71" s="377">
        <v>159</v>
      </c>
      <c r="E71" s="377">
        <v>74</v>
      </c>
      <c r="F71" s="377">
        <v>61</v>
      </c>
      <c r="G71" s="377">
        <v>0</v>
      </c>
      <c r="H71" s="377">
        <v>14</v>
      </c>
      <c r="I71" s="377">
        <v>6065</v>
      </c>
      <c r="J71" s="377">
        <v>329</v>
      </c>
      <c r="K71" s="377">
        <v>140</v>
      </c>
      <c r="L71" s="377">
        <v>1946</v>
      </c>
      <c r="M71" s="377">
        <v>579</v>
      </c>
      <c r="N71" s="377">
        <v>33</v>
      </c>
      <c r="O71" s="377">
        <v>284</v>
      </c>
      <c r="P71" s="378">
        <v>200</v>
      </c>
      <c r="Q71" s="137">
        <f t="shared" si="16"/>
        <v>10134</v>
      </c>
      <c r="R71" s="329">
        <f>SUM(Q71/Q73)</f>
        <v>0.43037329596126894</v>
      </c>
    </row>
    <row r="72" spans="1:18" ht="15.75" hidden="1" thickBot="1" x14ac:dyDescent="0.3">
      <c r="A72" s="91" t="s">
        <v>50</v>
      </c>
      <c r="B72" s="379">
        <v>0</v>
      </c>
      <c r="C72" s="380">
        <v>0</v>
      </c>
      <c r="D72" s="380">
        <v>3</v>
      </c>
      <c r="E72" s="380">
        <v>3</v>
      </c>
      <c r="F72" s="380">
        <v>0</v>
      </c>
      <c r="G72" s="380">
        <v>0</v>
      </c>
      <c r="H72" s="380">
        <v>0</v>
      </c>
      <c r="I72" s="380">
        <v>246</v>
      </c>
      <c r="J72" s="380">
        <v>3</v>
      </c>
      <c r="K72" s="380">
        <v>2</v>
      </c>
      <c r="L72" s="380">
        <v>71</v>
      </c>
      <c r="M72" s="380">
        <v>33</v>
      </c>
      <c r="N72" s="380">
        <v>1</v>
      </c>
      <c r="O72" s="380">
        <v>7</v>
      </c>
      <c r="P72" s="381">
        <v>3</v>
      </c>
      <c r="Q72" s="138">
        <f t="shared" si="16"/>
        <v>372</v>
      </c>
      <c r="R72" s="330">
        <f>SUM(Q72/Q73)</f>
        <v>1.5798190852337878E-2</v>
      </c>
    </row>
    <row r="73" spans="1:18" ht="16.5" hidden="1" thickTop="1" thickBot="1" x14ac:dyDescent="0.3">
      <c r="A73" s="92" t="s">
        <v>27</v>
      </c>
      <c r="B73" s="123">
        <f t="shared" ref="B73:P73" si="17">SUM(B69:B72)</f>
        <v>77</v>
      </c>
      <c r="C73" s="124">
        <f t="shared" si="17"/>
        <v>446</v>
      </c>
      <c r="D73" s="124">
        <f t="shared" si="17"/>
        <v>372</v>
      </c>
      <c r="E73" s="124">
        <f t="shared" si="17"/>
        <v>192</v>
      </c>
      <c r="F73" s="124">
        <f t="shared" si="17"/>
        <v>149</v>
      </c>
      <c r="G73" s="124">
        <f t="shared" si="17"/>
        <v>0</v>
      </c>
      <c r="H73" s="124">
        <f t="shared" si="17"/>
        <v>31</v>
      </c>
      <c r="I73" s="124">
        <f t="shared" si="17"/>
        <v>14175</v>
      </c>
      <c r="J73" s="124">
        <f t="shared" si="17"/>
        <v>793</v>
      </c>
      <c r="K73" s="124">
        <f t="shared" si="17"/>
        <v>292</v>
      </c>
      <c r="L73" s="124">
        <f t="shared" si="17"/>
        <v>4397</v>
      </c>
      <c r="M73" s="1122">
        <f t="shared" si="17"/>
        <v>1361</v>
      </c>
      <c r="N73" s="124">
        <f t="shared" si="17"/>
        <v>89</v>
      </c>
      <c r="O73" s="124">
        <f t="shared" si="17"/>
        <v>667</v>
      </c>
      <c r="P73" s="139">
        <f t="shared" si="17"/>
        <v>506</v>
      </c>
      <c r="Q73" s="838">
        <f t="shared" si="16"/>
        <v>23547</v>
      </c>
      <c r="R73" s="1096">
        <f>SUM(R69:R72)</f>
        <v>1</v>
      </c>
    </row>
    <row r="74" spans="1:18" ht="15.75" hidden="1" thickBot="1" x14ac:dyDescent="0.3">
      <c r="A74" s="93" t="s">
        <v>44</v>
      </c>
      <c r="B74" s="326">
        <f>SUM(B73/Q73)</f>
        <v>3.2700556334140231E-3</v>
      </c>
      <c r="C74" s="326">
        <f>SUM(C73/Q73)</f>
        <v>1.8940841720813693E-2</v>
      </c>
      <c r="D74" s="326">
        <f>SUM(D73/Q73)</f>
        <v>1.5798190852337878E-2</v>
      </c>
      <c r="E74" s="326">
        <f>SUM(E73/Q73)</f>
        <v>8.1539049560453557E-3</v>
      </c>
      <c r="F74" s="326">
        <f>SUM(F73/Q73)</f>
        <v>6.3277699919310317E-3</v>
      </c>
      <c r="G74" s="326">
        <f>SUM(G73/Q73)</f>
        <v>0</v>
      </c>
      <c r="H74" s="326">
        <f>SUM(H73/Q73)</f>
        <v>1.3165159043614899E-3</v>
      </c>
      <c r="I74" s="326">
        <f>SUM(I73/Q73)</f>
        <v>0.6019875143330361</v>
      </c>
      <c r="J74" s="326">
        <f>SUM(J73/Q73)</f>
        <v>3.3677326198666493E-2</v>
      </c>
      <c r="K74" s="326">
        <f>SUM(K73/Q73)</f>
        <v>1.2400730453985646E-2</v>
      </c>
      <c r="L74" s="326">
        <f>SUM(L73/Q73)</f>
        <v>0.18673291714443455</v>
      </c>
      <c r="M74" s="326">
        <f>SUM(M73/Q73)</f>
        <v>5.7799295026967339E-2</v>
      </c>
      <c r="N74" s="326">
        <f>SUM(N73/Q73)</f>
        <v>3.7796746931668579E-3</v>
      </c>
      <c r="O74" s="326">
        <f>SUM(O73/Q73)</f>
        <v>2.8326326071261732E-2</v>
      </c>
      <c r="P74" s="326">
        <v>2.1999999999999999E-2</v>
      </c>
      <c r="Q74" s="1095">
        <f t="shared" si="16"/>
        <v>1.0005110629804221</v>
      </c>
      <c r="R74" s="418"/>
    </row>
    <row r="75" spans="1:18" ht="15.75" hidden="1" thickBot="1" x14ac:dyDescent="0.3">
      <c r="A75" s="1532" t="s">
        <v>359</v>
      </c>
      <c r="B75" s="1535"/>
      <c r="C75" s="1535"/>
      <c r="D75" s="1535"/>
      <c r="E75" s="1535"/>
      <c r="F75" s="1535"/>
      <c r="G75" s="1535"/>
      <c r="H75" s="1535"/>
      <c r="I75" s="1535"/>
      <c r="J75" s="1535"/>
      <c r="K75" s="1535"/>
      <c r="L75" s="1535"/>
      <c r="M75" s="1535"/>
      <c r="N75" s="1535"/>
      <c r="O75" s="1535"/>
      <c r="P75" s="1535"/>
      <c r="Q75" s="1536"/>
      <c r="R75" s="1537"/>
    </row>
    <row r="76" spans="1:18" hidden="1" x14ac:dyDescent="0.25">
      <c r="A76" s="89" t="s">
        <v>76</v>
      </c>
      <c r="B76" s="373">
        <v>1</v>
      </c>
      <c r="C76" s="374">
        <v>2</v>
      </c>
      <c r="D76" s="374">
        <v>1</v>
      </c>
      <c r="E76" s="374">
        <v>2</v>
      </c>
      <c r="F76" s="374">
        <v>1</v>
      </c>
      <c r="G76" s="374">
        <v>0</v>
      </c>
      <c r="H76" s="374">
        <v>0</v>
      </c>
      <c r="I76" s="374">
        <v>72</v>
      </c>
      <c r="J76" s="374">
        <v>3</v>
      </c>
      <c r="K76" s="374">
        <v>2</v>
      </c>
      <c r="L76" s="374">
        <v>35</v>
      </c>
      <c r="M76" s="374">
        <v>10</v>
      </c>
      <c r="N76" s="374">
        <v>1</v>
      </c>
      <c r="O76" s="374">
        <v>4</v>
      </c>
      <c r="P76" s="375">
        <v>5</v>
      </c>
      <c r="Q76" s="136">
        <f t="shared" ref="Q76:Q81" si="18">SUM(B76:P76)</f>
        <v>139</v>
      </c>
      <c r="R76" s="329">
        <f>SUM(Q76/Q80)</f>
        <v>5.9030874421370028E-3</v>
      </c>
    </row>
    <row r="77" spans="1:18" hidden="1" x14ac:dyDescent="0.25">
      <c r="A77" s="90" t="s">
        <v>47</v>
      </c>
      <c r="B77" s="376">
        <v>56</v>
      </c>
      <c r="C77" s="377">
        <v>301</v>
      </c>
      <c r="D77" s="377">
        <v>262</v>
      </c>
      <c r="E77" s="377">
        <v>159</v>
      </c>
      <c r="F77" s="377">
        <v>107</v>
      </c>
      <c r="G77" s="377">
        <v>0</v>
      </c>
      <c r="H77" s="377">
        <v>28</v>
      </c>
      <c r="I77" s="377">
        <v>9979</v>
      </c>
      <c r="J77" s="377">
        <v>591</v>
      </c>
      <c r="K77" s="377">
        <v>207</v>
      </c>
      <c r="L77" s="377">
        <v>3247</v>
      </c>
      <c r="M77" s="377">
        <v>961</v>
      </c>
      <c r="N77" s="377">
        <v>52</v>
      </c>
      <c r="O77" s="377">
        <v>480</v>
      </c>
      <c r="P77" s="378">
        <v>374</v>
      </c>
      <c r="Q77" s="137">
        <f t="shared" si="18"/>
        <v>16804</v>
      </c>
      <c r="R77" s="329">
        <f>SUM(Q77/Q80)</f>
        <v>0.71363655667388626</v>
      </c>
    </row>
    <row r="78" spans="1:18" hidden="1" x14ac:dyDescent="0.25">
      <c r="A78" s="90" t="s">
        <v>48</v>
      </c>
      <c r="B78" s="376">
        <v>15</v>
      </c>
      <c r="C78" s="377">
        <v>131</v>
      </c>
      <c r="D78" s="377">
        <v>95</v>
      </c>
      <c r="E78" s="377">
        <v>30</v>
      </c>
      <c r="F78" s="377">
        <v>33</v>
      </c>
      <c r="G78" s="377">
        <v>0</v>
      </c>
      <c r="H78" s="377">
        <v>3</v>
      </c>
      <c r="I78" s="377">
        <v>3615</v>
      </c>
      <c r="J78" s="377">
        <v>171</v>
      </c>
      <c r="K78" s="377">
        <v>77</v>
      </c>
      <c r="L78" s="377">
        <v>987</v>
      </c>
      <c r="M78" s="377">
        <v>325</v>
      </c>
      <c r="N78" s="377">
        <v>29</v>
      </c>
      <c r="O78" s="377">
        <v>160</v>
      </c>
      <c r="P78" s="378">
        <v>106</v>
      </c>
      <c r="Q78" s="137">
        <f t="shared" si="18"/>
        <v>5777</v>
      </c>
      <c r="R78" s="329">
        <f>SUM(Q78/Q80)</f>
        <v>0.24533910901601053</v>
      </c>
    </row>
    <row r="79" spans="1:18" ht="15.75" hidden="1" thickBot="1" x14ac:dyDescent="0.3">
      <c r="A79" s="91" t="s">
        <v>78</v>
      </c>
      <c r="B79" s="379">
        <v>5</v>
      </c>
      <c r="C79" s="380">
        <v>12</v>
      </c>
      <c r="D79" s="380">
        <v>14</v>
      </c>
      <c r="E79" s="380">
        <v>1</v>
      </c>
      <c r="F79" s="380">
        <v>8</v>
      </c>
      <c r="G79" s="380">
        <v>0</v>
      </c>
      <c r="H79" s="380">
        <v>0</v>
      </c>
      <c r="I79" s="380">
        <v>509</v>
      </c>
      <c r="J79" s="380">
        <v>28</v>
      </c>
      <c r="K79" s="380">
        <v>6</v>
      </c>
      <c r="L79" s="380">
        <v>128</v>
      </c>
      <c r="M79" s="380">
        <v>65</v>
      </c>
      <c r="N79" s="380">
        <v>7</v>
      </c>
      <c r="O79" s="380">
        <v>23</v>
      </c>
      <c r="P79" s="381">
        <v>21</v>
      </c>
      <c r="Q79" s="138">
        <f t="shared" si="18"/>
        <v>827</v>
      </c>
      <c r="R79" s="330">
        <f>SUM(Q79/Q80)</f>
        <v>3.5121246867966194E-2</v>
      </c>
    </row>
    <row r="80" spans="1:18" ht="16.5" hidden="1" thickTop="1" thickBot="1" x14ac:dyDescent="0.3">
      <c r="A80" s="92" t="s">
        <v>27</v>
      </c>
      <c r="B80" s="123">
        <f>SUM(B76:B79)</f>
        <v>77</v>
      </c>
      <c r="C80" s="124">
        <f t="shared" ref="C80:O80" si="19">SUM(C76:C79)</f>
        <v>446</v>
      </c>
      <c r="D80" s="124">
        <f t="shared" si="19"/>
        <v>372</v>
      </c>
      <c r="E80" s="124">
        <f t="shared" si="19"/>
        <v>192</v>
      </c>
      <c r="F80" s="124">
        <f t="shared" si="19"/>
        <v>149</v>
      </c>
      <c r="G80" s="124">
        <f t="shared" si="19"/>
        <v>0</v>
      </c>
      <c r="H80" s="124">
        <f t="shared" si="19"/>
        <v>31</v>
      </c>
      <c r="I80" s="124">
        <f t="shared" si="19"/>
        <v>14175</v>
      </c>
      <c r="J80" s="124">
        <f t="shared" si="19"/>
        <v>793</v>
      </c>
      <c r="K80" s="124">
        <f t="shared" si="19"/>
        <v>292</v>
      </c>
      <c r="L80" s="124">
        <f t="shared" si="19"/>
        <v>4397</v>
      </c>
      <c r="M80" s="124">
        <f t="shared" si="19"/>
        <v>1361</v>
      </c>
      <c r="N80" s="124">
        <f t="shared" si="19"/>
        <v>89</v>
      </c>
      <c r="O80" s="124">
        <f t="shared" si="19"/>
        <v>667</v>
      </c>
      <c r="P80" s="139">
        <f>SUM(P76:P79)</f>
        <v>506</v>
      </c>
      <c r="Q80" s="838">
        <f t="shared" si="18"/>
        <v>23547</v>
      </c>
      <c r="R80" s="1096">
        <f>SUM(R76:R79)</f>
        <v>1</v>
      </c>
    </row>
    <row r="81" spans="1:18" ht="14.25" hidden="1" customHeight="1" thickBot="1" x14ac:dyDescent="0.3">
      <c r="A81" s="93" t="s">
        <v>44</v>
      </c>
      <c r="B81" s="326">
        <f>SUM(B80/Q80)</f>
        <v>3.2700556334140231E-3</v>
      </c>
      <c r="C81" s="326">
        <f>SUM(C80/Q80)</f>
        <v>1.8940841720813693E-2</v>
      </c>
      <c r="D81" s="326">
        <f>SUM(D80/Q80)</f>
        <v>1.5798190852337878E-2</v>
      </c>
      <c r="E81" s="326">
        <f>SUM(E80/Q80)</f>
        <v>8.1539049560453557E-3</v>
      </c>
      <c r="F81" s="326">
        <f>SUM(F80/Q80)</f>
        <v>6.3277699919310317E-3</v>
      </c>
      <c r="G81" s="326">
        <f>SUM(G80/Q80)</f>
        <v>0</v>
      </c>
      <c r="H81" s="326">
        <f>SUM(H80/Q80)</f>
        <v>1.3165159043614899E-3</v>
      </c>
      <c r="I81" s="326">
        <f>SUM(I80/Q80)</f>
        <v>0.6019875143330361</v>
      </c>
      <c r="J81" s="326">
        <f>SUM(J80/Q80)</f>
        <v>3.3677326198666493E-2</v>
      </c>
      <c r="K81" s="326">
        <f>SUM(K80/Q80)</f>
        <v>1.2400730453985646E-2</v>
      </c>
      <c r="L81" s="326">
        <f>SUM(L80/Q80)</f>
        <v>0.18673291714443455</v>
      </c>
      <c r="M81" s="326">
        <f>SUM(M80/Q80)</f>
        <v>5.7799295026967339E-2</v>
      </c>
      <c r="N81" s="326">
        <f>SUM(N80/Q80)</f>
        <v>3.7796746931668579E-3</v>
      </c>
      <c r="O81" s="326">
        <f>SUM(O80/Q80)</f>
        <v>2.8326326071261732E-2</v>
      </c>
      <c r="P81" s="326">
        <v>2.1999999999999999E-2</v>
      </c>
      <c r="Q81" s="1095">
        <f t="shared" si="18"/>
        <v>1.0005110629804221</v>
      </c>
      <c r="R81" s="418"/>
    </row>
    <row r="82" spans="1:18" ht="16.5" hidden="1" thickBot="1" x14ac:dyDescent="0.3">
      <c r="A82" s="1511" t="s">
        <v>764</v>
      </c>
      <c r="B82" s="1512"/>
      <c r="C82" s="1512"/>
      <c r="D82" s="1512"/>
      <c r="E82" s="1512"/>
      <c r="F82" s="1512"/>
      <c r="G82" s="1512"/>
      <c r="H82" s="1512"/>
      <c r="I82" s="1512"/>
      <c r="J82" s="1512"/>
      <c r="K82" s="1512"/>
      <c r="L82" s="1512"/>
      <c r="M82" s="1512"/>
      <c r="N82" s="1512"/>
      <c r="O82" s="1512"/>
      <c r="P82" s="1512"/>
      <c r="Q82" s="1512"/>
      <c r="R82" s="1515"/>
    </row>
    <row r="83" spans="1:18" customFormat="1" ht="14.25" hidden="1" customHeight="1" thickBot="1" x14ac:dyDescent="0.3">
      <c r="A83" s="75"/>
      <c r="B83" s="732" t="s">
        <v>81</v>
      </c>
      <c r="C83" s="733" t="s">
        <v>82</v>
      </c>
      <c r="D83" s="733" t="s">
        <v>83</v>
      </c>
      <c r="E83" s="733" t="s">
        <v>84</v>
      </c>
      <c r="F83" s="733" t="s">
        <v>85</v>
      </c>
      <c r="G83" s="733" t="s">
        <v>86</v>
      </c>
      <c r="H83" s="733" t="s">
        <v>87</v>
      </c>
      <c r="I83" s="733" t="s">
        <v>88</v>
      </c>
      <c r="J83" s="733" t="s">
        <v>89</v>
      </c>
      <c r="K83" s="733" t="s">
        <v>90</v>
      </c>
      <c r="L83" s="733" t="s">
        <v>91</v>
      </c>
      <c r="M83" s="733" t="s">
        <v>92</v>
      </c>
      <c r="N83" s="733" t="s">
        <v>93</v>
      </c>
      <c r="O83" s="733" t="s">
        <v>94</v>
      </c>
      <c r="P83" s="733" t="s">
        <v>95</v>
      </c>
      <c r="Q83" s="733" t="s">
        <v>96</v>
      </c>
      <c r="R83" s="734" t="s">
        <v>97</v>
      </c>
    </row>
    <row r="84" spans="1:18" ht="15.75" hidden="1" thickBot="1" x14ac:dyDescent="0.3">
      <c r="A84" s="1532" t="s">
        <v>77</v>
      </c>
      <c r="B84" s="1535"/>
      <c r="C84" s="1535"/>
      <c r="D84" s="1535"/>
      <c r="E84" s="1535"/>
      <c r="F84" s="1535"/>
      <c r="G84" s="1535"/>
      <c r="H84" s="1535"/>
      <c r="I84" s="1535"/>
      <c r="J84" s="1535"/>
      <c r="K84" s="1535"/>
      <c r="L84" s="1535"/>
      <c r="M84" s="1535"/>
      <c r="N84" s="1535"/>
      <c r="O84" s="1535"/>
      <c r="P84" s="1535"/>
      <c r="Q84" s="1535"/>
      <c r="R84" s="1534"/>
    </row>
    <row r="85" spans="1:18" hidden="1" x14ac:dyDescent="0.25">
      <c r="A85" s="89" t="s">
        <v>45</v>
      </c>
      <c r="B85" s="373">
        <v>8</v>
      </c>
      <c r="C85" s="374">
        <v>61</v>
      </c>
      <c r="D85" s="374">
        <v>56</v>
      </c>
      <c r="E85" s="374">
        <v>41</v>
      </c>
      <c r="F85" s="374">
        <v>23</v>
      </c>
      <c r="G85" s="374">
        <v>0</v>
      </c>
      <c r="H85" s="374">
        <v>11</v>
      </c>
      <c r="I85" s="374">
        <v>2338</v>
      </c>
      <c r="J85" s="374">
        <v>182</v>
      </c>
      <c r="K85" s="374">
        <v>53</v>
      </c>
      <c r="L85" s="374">
        <v>529</v>
      </c>
      <c r="M85" s="374">
        <v>251</v>
      </c>
      <c r="N85" s="374">
        <v>12</v>
      </c>
      <c r="O85" s="374">
        <v>105</v>
      </c>
      <c r="P85" s="375">
        <v>116</v>
      </c>
      <c r="Q85" s="136">
        <f t="shared" ref="Q85:Q90" si="20">SUM(B85:P85)</f>
        <v>3786</v>
      </c>
      <c r="R85" s="328">
        <f>SUM(Q85/Q89)</f>
        <v>0.162113556564186</v>
      </c>
    </row>
    <row r="86" spans="1:18" hidden="1" x14ac:dyDescent="0.25">
      <c r="A86" s="90" t="s">
        <v>49</v>
      </c>
      <c r="B86" s="376">
        <v>27</v>
      </c>
      <c r="C86" s="377">
        <v>192</v>
      </c>
      <c r="D86" s="377">
        <v>146</v>
      </c>
      <c r="E86" s="377">
        <v>83</v>
      </c>
      <c r="F86" s="377">
        <v>72</v>
      </c>
      <c r="G86" s="377">
        <v>0</v>
      </c>
      <c r="H86" s="377">
        <v>18</v>
      </c>
      <c r="I86" s="377">
        <v>5596</v>
      </c>
      <c r="J86" s="377">
        <v>328</v>
      </c>
      <c r="K86" s="377">
        <v>142</v>
      </c>
      <c r="L86" s="377">
        <v>1869</v>
      </c>
      <c r="M86" s="377">
        <v>518</v>
      </c>
      <c r="N86" s="377">
        <v>25</v>
      </c>
      <c r="O86" s="377">
        <v>330</v>
      </c>
      <c r="P86" s="378">
        <v>173</v>
      </c>
      <c r="Q86" s="137">
        <f t="shared" si="20"/>
        <v>9519</v>
      </c>
      <c r="R86" s="329">
        <f>SUM(Q86/Q89)</f>
        <v>0.40759612914275928</v>
      </c>
    </row>
    <row r="87" spans="1:18" hidden="1" x14ac:dyDescent="0.25">
      <c r="A87" s="90" t="s">
        <v>46</v>
      </c>
      <c r="B87" s="376">
        <v>35</v>
      </c>
      <c r="C87" s="377">
        <v>229</v>
      </c>
      <c r="D87" s="377">
        <v>157</v>
      </c>
      <c r="E87" s="377">
        <v>90</v>
      </c>
      <c r="F87" s="377">
        <v>59</v>
      </c>
      <c r="G87" s="377">
        <v>0</v>
      </c>
      <c r="H87" s="377">
        <v>20</v>
      </c>
      <c r="I87" s="377">
        <v>5808</v>
      </c>
      <c r="J87" s="377">
        <v>292</v>
      </c>
      <c r="K87" s="377">
        <v>147</v>
      </c>
      <c r="L87" s="377">
        <v>1811</v>
      </c>
      <c r="M87" s="377">
        <v>553</v>
      </c>
      <c r="N87" s="377">
        <v>26</v>
      </c>
      <c r="O87" s="377">
        <v>285</v>
      </c>
      <c r="P87" s="378">
        <v>201</v>
      </c>
      <c r="Q87" s="137">
        <f t="shared" si="20"/>
        <v>9713</v>
      </c>
      <c r="R87" s="329">
        <f>SUM(Q87/Q89)</f>
        <v>0.41590305729211269</v>
      </c>
    </row>
    <row r="88" spans="1:18" ht="15.75" hidden="1" thickBot="1" x14ac:dyDescent="0.3">
      <c r="A88" s="91" t="s">
        <v>50</v>
      </c>
      <c r="B88" s="379">
        <v>1</v>
      </c>
      <c r="C88" s="380">
        <v>3</v>
      </c>
      <c r="D88" s="380">
        <v>5</v>
      </c>
      <c r="E88" s="380">
        <v>0</v>
      </c>
      <c r="F88" s="380">
        <v>0</v>
      </c>
      <c r="G88" s="380">
        <v>0</v>
      </c>
      <c r="H88" s="380">
        <v>1</v>
      </c>
      <c r="I88" s="380">
        <v>229</v>
      </c>
      <c r="J88" s="380">
        <v>1</v>
      </c>
      <c r="K88" s="380">
        <v>2</v>
      </c>
      <c r="L88" s="380">
        <v>47</v>
      </c>
      <c r="M88" s="380">
        <v>36</v>
      </c>
      <c r="N88" s="380">
        <v>0</v>
      </c>
      <c r="O88" s="380">
        <v>9</v>
      </c>
      <c r="P88" s="381">
        <v>2</v>
      </c>
      <c r="Q88" s="138">
        <f t="shared" si="20"/>
        <v>336</v>
      </c>
      <c r="R88" s="330">
        <f>SUM(Q88/Q89)</f>
        <v>1.4387257000942023E-2</v>
      </c>
    </row>
    <row r="89" spans="1:18" ht="15.75" hidden="1" customHeight="1" thickTop="1" thickBot="1" x14ac:dyDescent="0.3">
      <c r="A89" s="92" t="s">
        <v>27</v>
      </c>
      <c r="B89" s="123">
        <f t="shared" ref="B89:P89" si="21">SUM(B85:B88)</f>
        <v>71</v>
      </c>
      <c r="C89" s="124">
        <f t="shared" si="21"/>
        <v>485</v>
      </c>
      <c r="D89" s="124">
        <f t="shared" si="21"/>
        <v>364</v>
      </c>
      <c r="E89" s="124">
        <f t="shared" si="21"/>
        <v>214</v>
      </c>
      <c r="F89" s="124">
        <f t="shared" si="21"/>
        <v>154</v>
      </c>
      <c r="G89" s="124">
        <f t="shared" si="21"/>
        <v>0</v>
      </c>
      <c r="H89" s="124">
        <f t="shared" si="21"/>
        <v>50</v>
      </c>
      <c r="I89" s="124">
        <f t="shared" si="21"/>
        <v>13971</v>
      </c>
      <c r="J89" s="124">
        <f t="shared" si="21"/>
        <v>803</v>
      </c>
      <c r="K89" s="124">
        <f t="shared" si="21"/>
        <v>344</v>
      </c>
      <c r="L89" s="124">
        <f t="shared" si="21"/>
        <v>4256</v>
      </c>
      <c r="M89" s="124">
        <f t="shared" si="21"/>
        <v>1358</v>
      </c>
      <c r="N89" s="124">
        <f t="shared" si="21"/>
        <v>63</v>
      </c>
      <c r="O89" s="124">
        <f t="shared" si="21"/>
        <v>729</v>
      </c>
      <c r="P89" s="139">
        <f t="shared" si="21"/>
        <v>492</v>
      </c>
      <c r="Q89" s="838">
        <f t="shared" si="20"/>
        <v>23354</v>
      </c>
      <c r="R89" s="879">
        <f>SUM(R85:R88)</f>
        <v>1</v>
      </c>
    </row>
    <row r="90" spans="1:18" ht="15.75" hidden="1" thickBot="1" x14ac:dyDescent="0.3">
      <c r="A90" s="93" t="s">
        <v>44</v>
      </c>
      <c r="B90" s="326">
        <f>SUM(B89/Q89)</f>
        <v>3.0401644257942967E-3</v>
      </c>
      <c r="C90" s="326">
        <f>SUM(C89/Q89)</f>
        <v>2.0767320373383573E-2</v>
      </c>
      <c r="D90" s="326">
        <f>SUM(D89/Q89)</f>
        <v>1.5586195084353858E-2</v>
      </c>
      <c r="E90" s="326">
        <f>SUM(E89/Q89)</f>
        <v>9.163312494647597E-3</v>
      </c>
      <c r="F90" s="326">
        <f>SUM(F89/Q89)</f>
        <v>6.5941594587650941E-3</v>
      </c>
      <c r="G90" s="326">
        <v>0</v>
      </c>
      <c r="H90" s="326">
        <f>SUM(H89/Q89)</f>
        <v>2.1409608632354201E-3</v>
      </c>
      <c r="I90" s="326">
        <f>SUM(I89/Q89)</f>
        <v>0.59822728440524109</v>
      </c>
      <c r="J90" s="326">
        <f>SUM(J89/Q89)</f>
        <v>3.4383831463560846E-2</v>
      </c>
      <c r="K90" s="326">
        <f>SUM(K89/Q89)</f>
        <v>1.472981073905969E-2</v>
      </c>
      <c r="L90" s="326">
        <f>SUM(L89/Q89)</f>
        <v>0.18223858867859896</v>
      </c>
      <c r="M90" s="326">
        <f>SUM(M89/Q89)</f>
        <v>5.8148497045474007E-2</v>
      </c>
      <c r="N90" s="326">
        <f>SUM(N89/Q89)</f>
        <v>2.6976106876766292E-3</v>
      </c>
      <c r="O90" s="326">
        <f>SUM(O89/Q89)</f>
        <v>3.1215209385972425E-2</v>
      </c>
      <c r="P90" s="327">
        <f>SUM(P89/Q89)</f>
        <v>2.1067054894236534E-2</v>
      </c>
      <c r="Q90" s="908">
        <f t="shared" si="20"/>
        <v>1</v>
      </c>
      <c r="R90" s="418"/>
    </row>
    <row r="91" spans="1:18" ht="15.75" hidden="1" thickBot="1" x14ac:dyDescent="0.3">
      <c r="A91" s="1532" t="s">
        <v>359</v>
      </c>
      <c r="B91" s="1535"/>
      <c r="C91" s="1535"/>
      <c r="D91" s="1535"/>
      <c r="E91" s="1535"/>
      <c r="F91" s="1535"/>
      <c r="G91" s="1535"/>
      <c r="H91" s="1535"/>
      <c r="I91" s="1535"/>
      <c r="J91" s="1535"/>
      <c r="K91" s="1535"/>
      <c r="L91" s="1535"/>
      <c r="M91" s="1535"/>
      <c r="N91" s="1535"/>
      <c r="O91" s="1535"/>
      <c r="P91" s="1535"/>
      <c r="Q91" s="1536"/>
      <c r="R91" s="1537"/>
    </row>
    <row r="92" spans="1:18" ht="15.75" hidden="1" customHeight="1" x14ac:dyDescent="0.25">
      <c r="A92" s="89" t="s">
        <v>76</v>
      </c>
      <c r="B92" s="373">
        <v>1</v>
      </c>
      <c r="C92" s="374">
        <v>4</v>
      </c>
      <c r="D92" s="374">
        <v>4</v>
      </c>
      <c r="E92" s="374">
        <v>2</v>
      </c>
      <c r="F92" s="374">
        <v>0</v>
      </c>
      <c r="G92" s="374">
        <v>0</v>
      </c>
      <c r="H92" s="374">
        <v>0</v>
      </c>
      <c r="I92" s="374">
        <v>66</v>
      </c>
      <c r="J92" s="374">
        <v>2</v>
      </c>
      <c r="K92" s="374">
        <v>4</v>
      </c>
      <c r="L92" s="374">
        <v>25</v>
      </c>
      <c r="M92" s="374">
        <v>9</v>
      </c>
      <c r="N92" s="374">
        <v>0</v>
      </c>
      <c r="O92" s="374">
        <v>2</v>
      </c>
      <c r="P92" s="375">
        <v>0</v>
      </c>
      <c r="Q92" s="136">
        <f t="shared" ref="Q92:Q97" si="22">SUM(B92:P92)</f>
        <v>119</v>
      </c>
      <c r="R92" s="328">
        <v>4.0000000000000001E-3</v>
      </c>
    </row>
    <row r="93" spans="1:18" ht="15.75" hidden="1" customHeight="1" x14ac:dyDescent="0.25">
      <c r="A93" s="90" t="s">
        <v>47</v>
      </c>
      <c r="B93" s="376">
        <v>48</v>
      </c>
      <c r="C93" s="377">
        <v>343</v>
      </c>
      <c r="D93" s="377">
        <v>269</v>
      </c>
      <c r="E93" s="377">
        <v>167</v>
      </c>
      <c r="F93" s="377">
        <v>116</v>
      </c>
      <c r="G93" s="377">
        <v>0</v>
      </c>
      <c r="H93" s="377">
        <v>42</v>
      </c>
      <c r="I93" s="377">
        <v>9670</v>
      </c>
      <c r="J93" s="377">
        <v>620</v>
      </c>
      <c r="K93" s="377">
        <v>256</v>
      </c>
      <c r="L93" s="377">
        <v>3124</v>
      </c>
      <c r="M93" s="377">
        <v>974</v>
      </c>
      <c r="N93" s="377">
        <v>42</v>
      </c>
      <c r="O93" s="377">
        <v>519</v>
      </c>
      <c r="P93" s="378">
        <v>346</v>
      </c>
      <c r="Q93" s="137">
        <f>SUM(B93:P93)</f>
        <v>16536</v>
      </c>
      <c r="R93" s="329">
        <v>0.71</v>
      </c>
    </row>
    <row r="94" spans="1:18" ht="15.75" hidden="1" customHeight="1" x14ac:dyDescent="0.25">
      <c r="A94" s="90" t="s">
        <v>48</v>
      </c>
      <c r="B94" s="376">
        <v>19</v>
      </c>
      <c r="C94" s="377">
        <v>122</v>
      </c>
      <c r="D94" s="377">
        <v>79</v>
      </c>
      <c r="E94" s="377">
        <v>40</v>
      </c>
      <c r="F94" s="377">
        <v>32</v>
      </c>
      <c r="G94" s="377">
        <v>0</v>
      </c>
      <c r="H94" s="377">
        <v>7</v>
      </c>
      <c r="I94" s="377">
        <v>3732</v>
      </c>
      <c r="J94" s="377">
        <v>163</v>
      </c>
      <c r="K94" s="377">
        <v>71</v>
      </c>
      <c r="L94" s="377">
        <v>954</v>
      </c>
      <c r="M94" s="377">
        <v>323</v>
      </c>
      <c r="N94" s="377">
        <v>19</v>
      </c>
      <c r="O94" s="377">
        <v>175</v>
      </c>
      <c r="P94" s="378">
        <v>113</v>
      </c>
      <c r="Q94" s="137">
        <f t="shared" si="22"/>
        <v>5849</v>
      </c>
      <c r="R94" s="329">
        <f>SUM(Q94/Q96)</f>
        <v>0.25044960178127945</v>
      </c>
    </row>
    <row r="95" spans="1:18" ht="15.75" hidden="1" customHeight="1" thickBot="1" x14ac:dyDescent="0.3">
      <c r="A95" s="91" t="s">
        <v>78</v>
      </c>
      <c r="B95" s="379">
        <v>3</v>
      </c>
      <c r="C95" s="380">
        <v>16</v>
      </c>
      <c r="D95" s="380">
        <v>12</v>
      </c>
      <c r="E95" s="380">
        <v>5</v>
      </c>
      <c r="F95" s="380">
        <v>6</v>
      </c>
      <c r="G95" s="380">
        <v>0</v>
      </c>
      <c r="H95" s="380">
        <v>1</v>
      </c>
      <c r="I95" s="380">
        <v>503</v>
      </c>
      <c r="J95" s="380">
        <v>18</v>
      </c>
      <c r="K95" s="380">
        <v>13</v>
      </c>
      <c r="L95" s="380">
        <v>153</v>
      </c>
      <c r="M95" s="380">
        <v>52</v>
      </c>
      <c r="N95" s="380">
        <v>2</v>
      </c>
      <c r="O95" s="380">
        <v>33</v>
      </c>
      <c r="P95" s="381">
        <v>33</v>
      </c>
      <c r="Q95" s="138">
        <f t="shared" si="22"/>
        <v>850</v>
      </c>
      <c r="R95" s="330">
        <f>SUM(Q95/Q96)</f>
        <v>3.639633467500214E-2</v>
      </c>
    </row>
    <row r="96" spans="1:18" ht="15.75" hidden="1" customHeight="1" thickTop="1" thickBot="1" x14ac:dyDescent="0.3">
      <c r="A96" s="92" t="s">
        <v>27</v>
      </c>
      <c r="B96" s="123">
        <f>SUM(B92:B95)</f>
        <v>71</v>
      </c>
      <c r="C96" s="124">
        <f t="shared" ref="C96:P96" si="23">SUM(C92:C95)</f>
        <v>485</v>
      </c>
      <c r="D96" s="124">
        <f t="shared" si="23"/>
        <v>364</v>
      </c>
      <c r="E96" s="124">
        <f t="shared" si="23"/>
        <v>214</v>
      </c>
      <c r="F96" s="124">
        <f t="shared" si="23"/>
        <v>154</v>
      </c>
      <c r="G96" s="124">
        <f t="shared" si="23"/>
        <v>0</v>
      </c>
      <c r="H96" s="124">
        <f t="shared" si="23"/>
        <v>50</v>
      </c>
      <c r="I96" s="124">
        <f t="shared" si="23"/>
        <v>13971</v>
      </c>
      <c r="J96" s="124">
        <f t="shared" si="23"/>
        <v>803</v>
      </c>
      <c r="K96" s="124">
        <f t="shared" si="23"/>
        <v>344</v>
      </c>
      <c r="L96" s="124">
        <f t="shared" si="23"/>
        <v>4256</v>
      </c>
      <c r="M96" s="124">
        <f t="shared" si="23"/>
        <v>1358</v>
      </c>
      <c r="N96" s="124">
        <f t="shared" si="23"/>
        <v>63</v>
      </c>
      <c r="O96" s="124">
        <f t="shared" si="23"/>
        <v>729</v>
      </c>
      <c r="P96" s="139">
        <f t="shared" si="23"/>
        <v>492</v>
      </c>
      <c r="Q96" s="838">
        <f t="shared" si="22"/>
        <v>23354</v>
      </c>
      <c r="R96" s="879">
        <f>SUM(R92:R95)</f>
        <v>1.0008459364562814</v>
      </c>
    </row>
    <row r="97" spans="1:18" ht="15.75" hidden="1" customHeight="1" thickBot="1" x14ac:dyDescent="0.3">
      <c r="A97" s="93" t="s">
        <v>44</v>
      </c>
      <c r="B97" s="326">
        <f>SUM(B96/Q96)</f>
        <v>3.0401644257942967E-3</v>
      </c>
      <c r="C97" s="326">
        <f>SUM(C96/Q96)</f>
        <v>2.0767320373383573E-2</v>
      </c>
      <c r="D97" s="326">
        <f>SUM(D96/Q96)</f>
        <v>1.5586195084353858E-2</v>
      </c>
      <c r="E97" s="326">
        <f>SUM(E96/Q96)</f>
        <v>9.163312494647597E-3</v>
      </c>
      <c r="F97" s="326">
        <f>SUM(F96/Q96)</f>
        <v>6.5941594587650941E-3</v>
      </c>
      <c r="G97" s="326">
        <f>SUM(G96/Q96)</f>
        <v>0</v>
      </c>
      <c r="H97" s="326">
        <f>SUM(H96/Q96)</f>
        <v>2.1409608632354201E-3</v>
      </c>
      <c r="I97" s="326">
        <f>SUM(I96/Q96)</f>
        <v>0.59822728440524109</v>
      </c>
      <c r="J97" s="326">
        <f>SUM(J96/Q96)</f>
        <v>3.4383831463560846E-2</v>
      </c>
      <c r="K97" s="326">
        <f>SUM(K96/Q96)</f>
        <v>1.472981073905969E-2</v>
      </c>
      <c r="L97" s="326">
        <f>SUM(L96/Q96)</f>
        <v>0.18223858867859896</v>
      </c>
      <c r="M97" s="326">
        <f>SUM(M96/Q96)</f>
        <v>5.8148497045474007E-2</v>
      </c>
      <c r="N97" s="326">
        <f>SUM(N96/Q96)</f>
        <v>2.6976106876766292E-3</v>
      </c>
      <c r="O97" s="326">
        <f>SUM(O96/Q96)</f>
        <v>3.1215209385972425E-2</v>
      </c>
      <c r="P97" s="327">
        <f>SUM(P96/Q96)</f>
        <v>2.1067054894236534E-2</v>
      </c>
      <c r="Q97" s="908">
        <f t="shared" si="22"/>
        <v>1</v>
      </c>
      <c r="R97" s="418"/>
    </row>
    <row r="98" spans="1:18" ht="15.75" hidden="1" thickBot="1" x14ac:dyDescent="0.3"/>
    <row r="99" spans="1:18" ht="16.5" hidden="1" thickBot="1" x14ac:dyDescent="0.3">
      <c r="A99" s="1511" t="s">
        <v>269</v>
      </c>
      <c r="B99" s="1512"/>
      <c r="C99" s="1512"/>
      <c r="D99" s="1512"/>
      <c r="E99" s="1512"/>
      <c r="F99" s="1512"/>
      <c r="G99" s="1512"/>
      <c r="H99" s="1512"/>
      <c r="I99" s="1512"/>
      <c r="J99" s="1512"/>
      <c r="K99" s="1512"/>
      <c r="L99" s="1512"/>
      <c r="M99" s="1512"/>
      <c r="N99" s="1512"/>
      <c r="O99" s="1512"/>
      <c r="P99" s="1512"/>
      <c r="Q99" s="1512"/>
      <c r="R99" s="1515"/>
    </row>
    <row r="100" spans="1:18" ht="15.75" hidden="1" thickBot="1" x14ac:dyDescent="0.3">
      <c r="A100" s="1532" t="s">
        <v>77</v>
      </c>
      <c r="B100" s="1535"/>
      <c r="C100" s="1535"/>
      <c r="D100" s="1535"/>
      <c r="E100" s="1535"/>
      <c r="F100" s="1535"/>
      <c r="G100" s="1535"/>
      <c r="H100" s="1535"/>
      <c r="I100" s="1535"/>
      <c r="J100" s="1535"/>
      <c r="K100" s="1535"/>
      <c r="L100" s="1535"/>
      <c r="M100" s="1535"/>
      <c r="N100" s="1535"/>
      <c r="O100" s="1535"/>
      <c r="P100" s="1535"/>
      <c r="Q100" s="1535"/>
      <c r="R100" s="1534"/>
    </row>
    <row r="101" spans="1:18" hidden="1" x14ac:dyDescent="0.25">
      <c r="A101" s="89" t="s">
        <v>45</v>
      </c>
      <c r="B101" s="373">
        <v>9</v>
      </c>
      <c r="C101" s="374">
        <v>61</v>
      </c>
      <c r="D101" s="374">
        <v>54</v>
      </c>
      <c r="E101" s="374">
        <v>34</v>
      </c>
      <c r="F101" s="374">
        <v>22</v>
      </c>
      <c r="G101" s="374">
        <v>0</v>
      </c>
      <c r="H101" s="374">
        <v>15</v>
      </c>
      <c r="I101" s="374">
        <v>2500</v>
      </c>
      <c r="J101" s="374">
        <v>162</v>
      </c>
      <c r="K101" s="374">
        <v>43</v>
      </c>
      <c r="L101" s="374">
        <v>565</v>
      </c>
      <c r="M101" s="374">
        <v>244</v>
      </c>
      <c r="N101" s="374">
        <v>14</v>
      </c>
      <c r="O101" s="374">
        <v>109</v>
      </c>
      <c r="P101" s="375">
        <v>108</v>
      </c>
      <c r="Q101" s="136">
        <f t="shared" ref="Q101:Q106" si="24">SUM(B101:P101)</f>
        <v>3940</v>
      </c>
      <c r="R101" s="328">
        <f>SUM(Q101/Q105)</f>
        <v>0.16626577203865467</v>
      </c>
    </row>
    <row r="102" spans="1:18" hidden="1" x14ac:dyDescent="0.25">
      <c r="A102" s="90" t="s">
        <v>49</v>
      </c>
      <c r="B102" s="376">
        <v>34</v>
      </c>
      <c r="C102" s="377">
        <v>183</v>
      </c>
      <c r="D102" s="377">
        <v>130</v>
      </c>
      <c r="E102" s="377">
        <v>89</v>
      </c>
      <c r="F102" s="377">
        <v>75</v>
      </c>
      <c r="G102" s="377">
        <v>0</v>
      </c>
      <c r="H102" s="377">
        <v>15</v>
      </c>
      <c r="I102" s="377">
        <v>5675</v>
      </c>
      <c r="J102" s="377">
        <v>306</v>
      </c>
      <c r="K102" s="377">
        <v>132</v>
      </c>
      <c r="L102" s="377">
        <v>1908</v>
      </c>
      <c r="M102" s="377">
        <v>548</v>
      </c>
      <c r="N102" s="377">
        <v>29</v>
      </c>
      <c r="O102" s="377">
        <v>299</v>
      </c>
      <c r="P102" s="378">
        <v>184</v>
      </c>
      <c r="Q102" s="137">
        <f t="shared" si="24"/>
        <v>9607</v>
      </c>
      <c r="R102" s="329">
        <f>SUM(Q102/Q105)</f>
        <v>0.40540996750643543</v>
      </c>
    </row>
    <row r="103" spans="1:18" hidden="1" x14ac:dyDescent="0.25">
      <c r="A103" s="90" t="s">
        <v>46</v>
      </c>
      <c r="B103" s="376">
        <v>31</v>
      </c>
      <c r="C103" s="377">
        <v>209</v>
      </c>
      <c r="D103" s="377">
        <v>169</v>
      </c>
      <c r="E103" s="377">
        <v>66</v>
      </c>
      <c r="F103" s="377">
        <v>56</v>
      </c>
      <c r="G103" s="377">
        <v>0</v>
      </c>
      <c r="H103" s="377">
        <v>21</v>
      </c>
      <c r="I103" s="377">
        <v>5935</v>
      </c>
      <c r="J103" s="377">
        <v>263</v>
      </c>
      <c r="K103" s="377">
        <v>127</v>
      </c>
      <c r="L103" s="377">
        <v>1827</v>
      </c>
      <c r="M103" s="377">
        <v>611</v>
      </c>
      <c r="N103" s="377">
        <v>32</v>
      </c>
      <c r="O103" s="377">
        <v>282</v>
      </c>
      <c r="P103" s="378">
        <v>218</v>
      </c>
      <c r="Q103" s="137">
        <f t="shared" si="24"/>
        <v>9847</v>
      </c>
      <c r="R103" s="329">
        <f>SUM(Q103/Q105)</f>
        <v>0.41553783179305398</v>
      </c>
    </row>
    <row r="104" spans="1:18" ht="15.75" hidden="1" thickBot="1" x14ac:dyDescent="0.3">
      <c r="A104" s="91" t="s">
        <v>50</v>
      </c>
      <c r="B104" s="379">
        <v>1</v>
      </c>
      <c r="C104" s="380">
        <v>3</v>
      </c>
      <c r="D104" s="380">
        <v>6</v>
      </c>
      <c r="E104" s="380">
        <v>1</v>
      </c>
      <c r="F104" s="380">
        <v>0</v>
      </c>
      <c r="G104" s="380">
        <v>0</v>
      </c>
      <c r="H104" s="380">
        <v>1</v>
      </c>
      <c r="I104" s="380">
        <v>198</v>
      </c>
      <c r="J104" s="380">
        <v>0</v>
      </c>
      <c r="K104" s="380">
        <v>1</v>
      </c>
      <c r="L104" s="380">
        <v>41</v>
      </c>
      <c r="M104" s="380">
        <v>39</v>
      </c>
      <c r="N104" s="380">
        <v>0</v>
      </c>
      <c r="O104" s="380">
        <v>9</v>
      </c>
      <c r="P104" s="381">
        <v>3</v>
      </c>
      <c r="Q104" s="138">
        <f t="shared" si="24"/>
        <v>303</v>
      </c>
      <c r="R104" s="330">
        <f>SUM(Q104/Q105)</f>
        <v>1.2786428661855932E-2</v>
      </c>
    </row>
    <row r="105" spans="1:18" ht="16.5" hidden="1" thickTop="1" thickBot="1" x14ac:dyDescent="0.3">
      <c r="A105" s="92" t="s">
        <v>27</v>
      </c>
      <c r="B105" s="123">
        <f>SUM(B101:B104)</f>
        <v>75</v>
      </c>
      <c r="C105" s="124">
        <f t="shared" ref="C105:P105" si="25">SUM(C101:C104)</f>
        <v>456</v>
      </c>
      <c r="D105" s="124">
        <f t="shared" si="25"/>
        <v>359</v>
      </c>
      <c r="E105" s="124">
        <f t="shared" si="25"/>
        <v>190</v>
      </c>
      <c r="F105" s="124">
        <f t="shared" si="25"/>
        <v>153</v>
      </c>
      <c r="G105" s="124">
        <f t="shared" si="25"/>
        <v>0</v>
      </c>
      <c r="H105" s="124">
        <f t="shared" si="25"/>
        <v>52</v>
      </c>
      <c r="I105" s="124">
        <f t="shared" si="25"/>
        <v>14308</v>
      </c>
      <c r="J105" s="124">
        <f t="shared" si="25"/>
        <v>731</v>
      </c>
      <c r="K105" s="124">
        <f t="shared" si="25"/>
        <v>303</v>
      </c>
      <c r="L105" s="124">
        <f t="shared" si="25"/>
        <v>4341</v>
      </c>
      <c r="M105" s="124">
        <f t="shared" si="25"/>
        <v>1442</v>
      </c>
      <c r="N105" s="124">
        <f t="shared" si="25"/>
        <v>75</v>
      </c>
      <c r="O105" s="124">
        <f t="shared" si="25"/>
        <v>699</v>
      </c>
      <c r="P105" s="139">
        <f t="shared" si="25"/>
        <v>513</v>
      </c>
      <c r="Q105" s="240">
        <f t="shared" si="24"/>
        <v>23697</v>
      </c>
      <c r="R105" s="344">
        <f>SUM(R101:R104)</f>
        <v>1</v>
      </c>
    </row>
    <row r="106" spans="1:18" ht="15.75" hidden="1" thickBot="1" x14ac:dyDescent="0.3">
      <c r="A106" s="93" t="s">
        <v>44</v>
      </c>
      <c r="B106" s="325">
        <f>SUM(B105/Q105)</f>
        <v>3.1649575895682999E-3</v>
      </c>
      <c r="C106" s="326">
        <f>SUM(C105/Q105)</f>
        <v>1.9242942144575264E-2</v>
      </c>
      <c r="D106" s="326">
        <f>SUM(D105/Q105)</f>
        <v>1.5149596995400262E-2</v>
      </c>
      <c r="E106" s="326">
        <f>SUM(E105/Q105)</f>
        <v>8.0178925602396936E-3</v>
      </c>
      <c r="F106" s="326">
        <f>SUM(F105/Q105)</f>
        <v>6.4565134827193312E-3</v>
      </c>
      <c r="G106" s="326">
        <f>SUM(G105/Q105)</f>
        <v>0</v>
      </c>
      <c r="H106" s="326">
        <f>SUM(H105/Q105)</f>
        <v>2.1943705954340213E-3</v>
      </c>
      <c r="I106" s="326">
        <f>SUM(I105/Q105)</f>
        <v>0.60378950922057639</v>
      </c>
      <c r="J106" s="326">
        <f>SUM(J105/Q105)</f>
        <v>3.0847786639659029E-2</v>
      </c>
      <c r="K106" s="326">
        <f>SUM(K105/Q105)</f>
        <v>1.2786428661855932E-2</v>
      </c>
      <c r="L106" s="326">
        <f>SUM(L105/Q105)</f>
        <v>0.18318774528421319</v>
      </c>
      <c r="M106" s="326">
        <f>SUM(M105/Q105)</f>
        <v>6.0851584588766508E-2</v>
      </c>
      <c r="N106" s="326">
        <f>SUM(N105/Q105)</f>
        <v>3.1649575895682999E-3</v>
      </c>
      <c r="O106" s="326">
        <f>SUM(O105/Q105)</f>
        <v>2.9497404734776553E-2</v>
      </c>
      <c r="P106" s="327">
        <f>SUM(P105/Q105)</f>
        <v>2.1648309912647171E-2</v>
      </c>
      <c r="Q106" s="425">
        <f t="shared" si="24"/>
        <v>1</v>
      </c>
      <c r="R106" s="418"/>
    </row>
    <row r="107" spans="1:18" ht="15.75" hidden="1" thickBot="1" x14ac:dyDescent="0.3">
      <c r="A107" s="1532" t="s">
        <v>359</v>
      </c>
      <c r="B107" s="1535"/>
      <c r="C107" s="1535"/>
      <c r="D107" s="1535"/>
      <c r="E107" s="1535"/>
      <c r="F107" s="1535"/>
      <c r="G107" s="1535"/>
      <c r="H107" s="1535"/>
      <c r="I107" s="1535"/>
      <c r="J107" s="1535"/>
      <c r="K107" s="1535"/>
      <c r="L107" s="1535"/>
      <c r="M107" s="1535"/>
      <c r="N107" s="1535"/>
      <c r="O107" s="1535"/>
      <c r="P107" s="1535"/>
      <c r="Q107" s="1536"/>
      <c r="R107" s="1537"/>
    </row>
    <row r="108" spans="1:18" hidden="1" x14ac:dyDescent="0.25">
      <c r="A108" s="89" t="s">
        <v>76</v>
      </c>
      <c r="B108" s="373">
        <v>1</v>
      </c>
      <c r="C108" s="374">
        <v>1</v>
      </c>
      <c r="D108" s="374">
        <v>5</v>
      </c>
      <c r="E108" s="374">
        <v>0</v>
      </c>
      <c r="F108" s="374">
        <v>0</v>
      </c>
      <c r="G108" s="374">
        <v>0</v>
      </c>
      <c r="H108" s="374">
        <v>0</v>
      </c>
      <c r="I108" s="374">
        <v>64</v>
      </c>
      <c r="J108" s="374">
        <v>4</v>
      </c>
      <c r="K108" s="374">
        <v>2</v>
      </c>
      <c r="L108" s="374">
        <v>30</v>
      </c>
      <c r="M108" s="374">
        <v>10</v>
      </c>
      <c r="N108" s="374">
        <v>0</v>
      </c>
      <c r="O108" s="374">
        <v>2</v>
      </c>
      <c r="P108" s="375">
        <v>1</v>
      </c>
      <c r="Q108" s="136">
        <f t="shared" ref="Q108:Q113" si="26">SUM(B108:P108)</f>
        <v>120</v>
      </c>
      <c r="R108" s="328">
        <f>SUM(Q108/Q112)</f>
        <v>5.0639321433092795E-3</v>
      </c>
    </row>
    <row r="109" spans="1:18" hidden="1" x14ac:dyDescent="0.25">
      <c r="A109" s="90" t="s">
        <v>47</v>
      </c>
      <c r="B109" s="376">
        <v>50</v>
      </c>
      <c r="C109" s="377">
        <v>313</v>
      </c>
      <c r="D109" s="377">
        <v>258</v>
      </c>
      <c r="E109" s="377">
        <v>140</v>
      </c>
      <c r="F109" s="377">
        <v>115</v>
      </c>
      <c r="G109" s="377">
        <v>0</v>
      </c>
      <c r="H109" s="377">
        <v>36</v>
      </c>
      <c r="I109" s="377">
        <v>9732</v>
      </c>
      <c r="J109" s="377">
        <v>555</v>
      </c>
      <c r="K109" s="377">
        <v>222</v>
      </c>
      <c r="L109" s="377">
        <v>3124</v>
      </c>
      <c r="M109" s="377">
        <v>987</v>
      </c>
      <c r="N109" s="377">
        <v>48</v>
      </c>
      <c r="O109" s="377">
        <v>494</v>
      </c>
      <c r="P109" s="378">
        <v>352</v>
      </c>
      <c r="Q109" s="137">
        <f t="shared" si="26"/>
        <v>16426</v>
      </c>
      <c r="R109" s="329">
        <f>SUM(Q109/Q112)</f>
        <v>0.69316791154998525</v>
      </c>
    </row>
    <row r="110" spans="1:18" hidden="1" x14ac:dyDescent="0.25">
      <c r="A110" s="90" t="s">
        <v>48</v>
      </c>
      <c r="B110" s="376">
        <v>19</v>
      </c>
      <c r="C110" s="377">
        <v>122</v>
      </c>
      <c r="D110" s="377">
        <v>84</v>
      </c>
      <c r="E110" s="377">
        <v>40</v>
      </c>
      <c r="F110" s="377">
        <v>33</v>
      </c>
      <c r="G110" s="377">
        <v>0</v>
      </c>
      <c r="H110" s="377">
        <v>14</v>
      </c>
      <c r="I110" s="377">
        <v>3965</v>
      </c>
      <c r="J110" s="377">
        <v>154</v>
      </c>
      <c r="K110" s="377">
        <v>68</v>
      </c>
      <c r="L110" s="377">
        <v>1040</v>
      </c>
      <c r="M110" s="377">
        <v>385</v>
      </c>
      <c r="N110" s="377">
        <v>20</v>
      </c>
      <c r="O110" s="377">
        <v>163</v>
      </c>
      <c r="P110" s="378">
        <v>129</v>
      </c>
      <c r="Q110" s="137">
        <f t="shared" si="26"/>
        <v>6236</v>
      </c>
      <c r="R110" s="329">
        <f>SUM(Q110/Q112)</f>
        <v>0.26315567371397225</v>
      </c>
    </row>
    <row r="111" spans="1:18" ht="15.75" hidden="1" thickBot="1" x14ac:dyDescent="0.3">
      <c r="A111" s="91" t="s">
        <v>78</v>
      </c>
      <c r="B111" s="379">
        <v>5</v>
      </c>
      <c r="C111" s="380">
        <v>20</v>
      </c>
      <c r="D111" s="380">
        <v>12</v>
      </c>
      <c r="E111" s="380">
        <v>10</v>
      </c>
      <c r="F111" s="380">
        <v>5</v>
      </c>
      <c r="G111" s="380">
        <v>0</v>
      </c>
      <c r="H111" s="380">
        <v>2</v>
      </c>
      <c r="I111" s="380">
        <v>547</v>
      </c>
      <c r="J111" s="380">
        <v>18</v>
      </c>
      <c r="K111" s="380">
        <v>11</v>
      </c>
      <c r="L111" s="380">
        <v>147</v>
      </c>
      <c r="M111" s="380">
        <v>60</v>
      </c>
      <c r="N111" s="380">
        <v>7</v>
      </c>
      <c r="O111" s="380">
        <v>40</v>
      </c>
      <c r="P111" s="381">
        <v>31</v>
      </c>
      <c r="Q111" s="138">
        <f t="shared" si="26"/>
        <v>915</v>
      </c>
      <c r="R111" s="330">
        <f>SUM(Q111/Q112)</f>
        <v>3.8612482592733255E-2</v>
      </c>
    </row>
    <row r="112" spans="1:18" ht="16.5" hidden="1" thickTop="1" thickBot="1" x14ac:dyDescent="0.3">
      <c r="A112" s="92" t="s">
        <v>27</v>
      </c>
      <c r="B112" s="123">
        <f>SUM(B108:B111)</f>
        <v>75</v>
      </c>
      <c r="C112" s="124">
        <f t="shared" ref="C112:P112" si="27">SUM(C108:C111)</f>
        <v>456</v>
      </c>
      <c r="D112" s="124">
        <f t="shared" si="27"/>
        <v>359</v>
      </c>
      <c r="E112" s="124">
        <f t="shared" si="27"/>
        <v>190</v>
      </c>
      <c r="F112" s="124">
        <f t="shared" si="27"/>
        <v>153</v>
      </c>
      <c r="G112" s="124">
        <f t="shared" si="27"/>
        <v>0</v>
      </c>
      <c r="H112" s="124">
        <f t="shared" si="27"/>
        <v>52</v>
      </c>
      <c r="I112" s="124">
        <f t="shared" si="27"/>
        <v>14308</v>
      </c>
      <c r="J112" s="124">
        <f t="shared" si="27"/>
        <v>731</v>
      </c>
      <c r="K112" s="124">
        <f t="shared" si="27"/>
        <v>303</v>
      </c>
      <c r="L112" s="124">
        <f t="shared" si="27"/>
        <v>4341</v>
      </c>
      <c r="M112" s="124">
        <f t="shared" si="27"/>
        <v>1442</v>
      </c>
      <c r="N112" s="124">
        <f t="shared" si="27"/>
        <v>75</v>
      </c>
      <c r="O112" s="124">
        <f t="shared" si="27"/>
        <v>699</v>
      </c>
      <c r="P112" s="139">
        <f t="shared" si="27"/>
        <v>513</v>
      </c>
      <c r="Q112" s="240">
        <f t="shared" si="26"/>
        <v>23697</v>
      </c>
      <c r="R112" s="241">
        <f>SUM(R108:R111)</f>
        <v>1</v>
      </c>
    </row>
    <row r="113" spans="1:18" ht="15.75" hidden="1" thickBot="1" x14ac:dyDescent="0.3">
      <c r="A113" s="93" t="s">
        <v>44</v>
      </c>
      <c r="B113" s="325">
        <f>SUM(B112/Q112)</f>
        <v>3.1649575895682999E-3</v>
      </c>
      <c r="C113" s="326">
        <f>SUM(C112/Q112)</f>
        <v>1.9242942144575264E-2</v>
      </c>
      <c r="D113" s="326">
        <f>SUM(D112/Q112)</f>
        <v>1.5149596995400262E-2</v>
      </c>
      <c r="E113" s="326">
        <f>SUM(E112/Q112)</f>
        <v>8.0178925602396936E-3</v>
      </c>
      <c r="F113" s="326">
        <f>SUM(F112/Q112)</f>
        <v>6.4565134827193312E-3</v>
      </c>
      <c r="G113" s="326">
        <f>SUM(G112/Q112)</f>
        <v>0</v>
      </c>
      <c r="H113" s="326">
        <f>SUM(H112/Q112)</f>
        <v>2.1943705954340213E-3</v>
      </c>
      <c r="I113" s="326">
        <v>0.60499999999999998</v>
      </c>
      <c r="J113" s="326">
        <f>SUM(J112/Q112)</f>
        <v>3.0847786639659029E-2</v>
      </c>
      <c r="K113" s="326">
        <f>SUM(K112/Q112)</f>
        <v>1.2786428661855932E-2</v>
      </c>
      <c r="L113" s="326">
        <f>SUM(L112/Q112)</f>
        <v>0.18318774528421319</v>
      </c>
      <c r="M113" s="326">
        <f>SUM(M112/Q112)</f>
        <v>6.0851584588766508E-2</v>
      </c>
      <c r="N113" s="326">
        <f>SUM(N112/Q112)</f>
        <v>3.1649575895682999E-3</v>
      </c>
      <c r="O113" s="326">
        <f>SUM(O112/Q112)</f>
        <v>2.9497404734776553E-2</v>
      </c>
      <c r="P113" s="327">
        <f>SUM(P112/Q112)</f>
        <v>2.1648309912647171E-2</v>
      </c>
      <c r="Q113" s="239">
        <f t="shared" si="26"/>
        <v>1.0012104907794235</v>
      </c>
      <c r="R113" s="418"/>
    </row>
  </sheetData>
  <sheetProtection algorithmName="SHA-512" hashValue="qXmlgLx8rYpLCABlwZp4QdwrjhwCHI/GXKbxZJbGHMuTl5ZvPtWEOhYRVtuhLwcpsK9fstLabMZx9GwfRGkMuw==" saltValue="VuUqP4PCZycUBLKliQNbOA==" spinCount="100000" sheet="1" objects="1" scenarios="1"/>
  <mergeCells count="22">
    <mergeCell ref="A107:R107"/>
    <mergeCell ref="A1:R1"/>
    <mergeCell ref="A100:R100"/>
    <mergeCell ref="A91:R91"/>
    <mergeCell ref="A84:R84"/>
    <mergeCell ref="A82:R82"/>
    <mergeCell ref="A99:R99"/>
    <mergeCell ref="A66:R66"/>
    <mergeCell ref="A68:R68"/>
    <mergeCell ref="A75:R75"/>
    <mergeCell ref="A2:R2"/>
    <mergeCell ref="A4:R4"/>
    <mergeCell ref="A11:R11"/>
    <mergeCell ref="A50:R50"/>
    <mergeCell ref="A52:R52"/>
    <mergeCell ref="A59:R59"/>
    <mergeCell ref="A43:R43"/>
    <mergeCell ref="A18:R18"/>
    <mergeCell ref="A20:R20"/>
    <mergeCell ref="A27:R27"/>
    <mergeCell ref="A34:R34"/>
    <mergeCell ref="A36:R36"/>
  </mergeCells>
  <printOptions horizontalCentered="1" verticalCentered="1"/>
  <pageMargins left="0" right="0" top="0.65625" bottom="0" header="0.3" footer="0"/>
  <pageSetup scale="96" orientation="landscape" r:id="rId1"/>
  <headerFooter>
    <oddHeader>&amp;L&amp;9
  Semi-Annual Child Welfare Report&amp;C&amp;"-,Bold"&amp;14ARIZONA DEPARTMENT of CHILD SAFETY&amp;R&amp;9
January  01, 2020 through June 30, 2020</oddHeader>
    <oddFooter>&amp;C
Page 8</oddFooter>
  </headerFooter>
  <ignoredErrors>
    <ignoredError sqref="Q80 Q73 Q89 Q96 Q41 Q48 Q57 Q6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119"/>
  <sheetViews>
    <sheetView showGridLines="0" view="pageLayout" zoomScaleNormal="100" workbookViewId="0">
      <selection activeCell="N39" sqref="N39"/>
    </sheetView>
  </sheetViews>
  <sheetFormatPr defaultColWidth="8.85546875" defaultRowHeight="15" x14ac:dyDescent="0.25"/>
  <cols>
    <col min="1" max="1" width="12.85546875" customWidth="1"/>
    <col min="2" max="18" width="7.85546875" customWidth="1"/>
  </cols>
  <sheetData>
    <row r="1" spans="1:35" ht="21" customHeight="1" thickBot="1" x14ac:dyDescent="0.35">
      <c r="A1" s="1541" t="s">
        <v>708</v>
      </c>
      <c r="B1" s="1542"/>
      <c r="C1" s="1542"/>
      <c r="D1" s="1542"/>
      <c r="E1" s="1542"/>
      <c r="F1" s="1542"/>
      <c r="G1" s="1542"/>
      <c r="H1" s="1542"/>
      <c r="I1" s="1542"/>
      <c r="J1" s="1542"/>
      <c r="K1" s="1542"/>
      <c r="L1" s="1542"/>
      <c r="M1" s="1542"/>
      <c r="N1" s="1542"/>
      <c r="O1" s="1542"/>
      <c r="P1" s="1542"/>
      <c r="Q1" s="1542"/>
      <c r="R1" s="1543"/>
    </row>
    <row r="2" spans="1:35" s="206" customFormat="1" ht="16.5" hidden="1" thickBot="1" x14ac:dyDescent="0.3">
      <c r="A2" s="1511" t="s">
        <v>507</v>
      </c>
      <c r="B2" s="1512"/>
      <c r="C2" s="1512"/>
      <c r="D2" s="1512"/>
      <c r="E2" s="1512"/>
      <c r="F2" s="1512"/>
      <c r="G2" s="1512"/>
      <c r="H2" s="1512"/>
      <c r="I2" s="1512"/>
      <c r="J2" s="1512"/>
      <c r="K2" s="1512"/>
      <c r="L2" s="1512"/>
      <c r="M2" s="1512"/>
      <c r="N2" s="1512"/>
      <c r="O2" s="1512"/>
      <c r="P2" s="1512"/>
      <c r="Q2" s="1512"/>
      <c r="R2" s="1515"/>
    </row>
    <row r="3" spans="1:35" s="206" customFormat="1" ht="66.75" hidden="1" customHeight="1" thickBot="1" x14ac:dyDescent="0.3">
      <c r="A3" s="75"/>
      <c r="B3" s="732" t="s">
        <v>81</v>
      </c>
      <c r="C3" s="733" t="s">
        <v>82</v>
      </c>
      <c r="D3" s="733" t="s">
        <v>83</v>
      </c>
      <c r="E3" s="733" t="s">
        <v>84</v>
      </c>
      <c r="F3" s="733" t="s">
        <v>85</v>
      </c>
      <c r="G3" s="733" t="s">
        <v>86</v>
      </c>
      <c r="H3" s="733" t="s">
        <v>87</v>
      </c>
      <c r="I3" s="733" t="s">
        <v>88</v>
      </c>
      <c r="J3" s="733" t="s">
        <v>89</v>
      </c>
      <c r="K3" s="733" t="s">
        <v>90</v>
      </c>
      <c r="L3" s="733" t="s">
        <v>91</v>
      </c>
      <c r="M3" s="733" t="s">
        <v>92</v>
      </c>
      <c r="N3" s="733" t="s">
        <v>93</v>
      </c>
      <c r="O3" s="733" t="s">
        <v>94</v>
      </c>
      <c r="P3" s="735" t="s">
        <v>95</v>
      </c>
      <c r="Q3" s="76" t="s">
        <v>96</v>
      </c>
      <c r="R3" s="76" t="s">
        <v>97</v>
      </c>
    </row>
    <row r="4" spans="1:35" s="206" customFormat="1" ht="15.75" hidden="1" thickBot="1" x14ac:dyDescent="0.3">
      <c r="A4" s="1532" t="s">
        <v>77</v>
      </c>
      <c r="B4" s="1535"/>
      <c r="C4" s="1535"/>
      <c r="D4" s="1535"/>
      <c r="E4" s="1535"/>
      <c r="F4" s="1535"/>
      <c r="G4" s="1535"/>
      <c r="H4" s="1535"/>
      <c r="I4" s="1535"/>
      <c r="J4" s="1535"/>
      <c r="K4" s="1535"/>
      <c r="L4" s="1535"/>
      <c r="M4" s="1535"/>
      <c r="N4" s="1535"/>
      <c r="O4" s="1535"/>
      <c r="P4" s="1535"/>
      <c r="Q4" s="1535"/>
      <c r="R4" s="1534"/>
    </row>
    <row r="5" spans="1:35" s="206" customFormat="1" hidden="1" x14ac:dyDescent="0.25">
      <c r="A5" s="89" t="s">
        <v>45</v>
      </c>
      <c r="B5" s="373"/>
      <c r="C5" s="374"/>
      <c r="D5" s="374"/>
      <c r="E5" s="374"/>
      <c r="F5" s="374"/>
      <c r="G5" s="374"/>
      <c r="H5" s="374"/>
      <c r="I5" s="374"/>
      <c r="J5" s="374"/>
      <c r="K5" s="374"/>
      <c r="L5" s="374"/>
      <c r="M5" s="374"/>
      <c r="N5" s="374"/>
      <c r="O5" s="374"/>
      <c r="P5" s="375"/>
      <c r="Q5" s="136">
        <f t="shared" ref="Q5:Q10" si="0">SUM(B5:P5)</f>
        <v>0</v>
      </c>
      <c r="R5" s="328" t="e">
        <f>SUM(Q5/Q9)</f>
        <v>#DIV/0!</v>
      </c>
    </row>
    <row r="6" spans="1:35" s="206" customFormat="1" hidden="1" x14ac:dyDescent="0.25">
      <c r="A6" s="90" t="s">
        <v>49</v>
      </c>
      <c r="B6" s="376"/>
      <c r="C6" s="377"/>
      <c r="D6" s="377"/>
      <c r="E6" s="377"/>
      <c r="F6" s="377"/>
      <c r="G6" s="377"/>
      <c r="H6" s="377"/>
      <c r="I6" s="377"/>
      <c r="J6" s="377"/>
      <c r="K6" s="377"/>
      <c r="L6" s="377"/>
      <c r="M6" s="377"/>
      <c r="N6" s="377"/>
      <c r="O6" s="377"/>
      <c r="P6" s="378"/>
      <c r="Q6" s="137">
        <f t="shared" si="0"/>
        <v>0</v>
      </c>
      <c r="R6" s="329" t="e">
        <f>SUM(Q6/Q9)</f>
        <v>#DIV/0!</v>
      </c>
    </row>
    <row r="7" spans="1:35" s="206" customFormat="1" hidden="1" x14ac:dyDescent="0.25">
      <c r="A7" s="90" t="s">
        <v>46</v>
      </c>
      <c r="B7" s="376"/>
      <c r="C7" s="377"/>
      <c r="D7" s="377"/>
      <c r="E7" s="377"/>
      <c r="F7" s="377"/>
      <c r="G7" s="377"/>
      <c r="H7" s="377"/>
      <c r="I7" s="377"/>
      <c r="J7" s="377"/>
      <c r="K7" s="377"/>
      <c r="L7" s="377"/>
      <c r="M7" s="377"/>
      <c r="N7" s="377"/>
      <c r="O7" s="377"/>
      <c r="P7" s="378"/>
      <c r="Q7" s="137">
        <f t="shared" si="0"/>
        <v>0</v>
      </c>
      <c r="R7" s="329" t="e">
        <f>SUM(Q7/Q9)</f>
        <v>#DIV/0!</v>
      </c>
    </row>
    <row r="8" spans="1:35" s="206" customFormat="1" ht="15.75" hidden="1" thickBot="1" x14ac:dyDescent="0.3">
      <c r="A8" s="91" t="s">
        <v>50</v>
      </c>
      <c r="B8" s="379"/>
      <c r="C8" s="380"/>
      <c r="D8" s="380"/>
      <c r="E8" s="380"/>
      <c r="F8" s="380"/>
      <c r="G8" s="380"/>
      <c r="H8" s="380"/>
      <c r="I8" s="380"/>
      <c r="J8" s="380"/>
      <c r="K8" s="380"/>
      <c r="L8" s="380"/>
      <c r="M8" s="380"/>
      <c r="N8" s="380"/>
      <c r="O8" s="380"/>
      <c r="P8" s="381"/>
      <c r="Q8" s="138">
        <f t="shared" si="0"/>
        <v>0</v>
      </c>
      <c r="R8" s="330" t="e">
        <f>SUM(Q8/Q9)</f>
        <v>#DIV/0!</v>
      </c>
    </row>
    <row r="9" spans="1:35" s="206" customFormat="1" ht="16.5" hidden="1" thickTop="1" thickBot="1" x14ac:dyDescent="0.3">
      <c r="A9" s="92" t="s">
        <v>27</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40">
        <f t="shared" si="0"/>
        <v>0</v>
      </c>
      <c r="R9" s="241" t="e">
        <f>SUM(R5:R8)</f>
        <v>#DIV/0!</v>
      </c>
    </row>
    <row r="10" spans="1:35" s="206" customFormat="1" ht="15.75" hidden="1" thickBot="1" x14ac:dyDescent="0.3">
      <c r="A10" s="93" t="s">
        <v>44</v>
      </c>
      <c r="B10" s="325" t="e">
        <f>SUM(B9/Q9)</f>
        <v>#DIV/0!</v>
      </c>
      <c r="C10" s="325" t="e">
        <f>SUM(C9/Q9)</f>
        <v>#DIV/0!</v>
      </c>
      <c r="D10" s="325" t="e">
        <f>SUM(D9/Q9)</f>
        <v>#DIV/0!</v>
      </c>
      <c r="E10" s="325" t="e">
        <f>SUM(E9/Q9)</f>
        <v>#DIV/0!</v>
      </c>
      <c r="F10" s="325" t="e">
        <f>SUM(F9/Q9)</f>
        <v>#DIV/0!</v>
      </c>
      <c r="G10" s="325" t="e">
        <f>SUM(G9/Q9)</f>
        <v>#DIV/0!</v>
      </c>
      <c r="H10" s="325" t="e">
        <f>SUM(H9/Q9)</f>
        <v>#DIV/0!</v>
      </c>
      <c r="I10" s="325" t="e">
        <f>SUM(I9/Q9)</f>
        <v>#DIV/0!</v>
      </c>
      <c r="J10" s="325" t="e">
        <f>SUM(J9/Q9)</f>
        <v>#DIV/0!</v>
      </c>
      <c r="K10" s="325" t="e">
        <f>SUM(K9/Q9)</f>
        <v>#DIV/0!</v>
      </c>
      <c r="L10" s="325" t="e">
        <f>SUM(L9/Q9)</f>
        <v>#DIV/0!</v>
      </c>
      <c r="M10" s="325" t="e">
        <f>SUM(M9/Q9)</f>
        <v>#DIV/0!</v>
      </c>
      <c r="N10" s="325" t="e">
        <f>SUM(N9/Q9)</f>
        <v>#DIV/0!</v>
      </c>
      <c r="O10" s="325" t="e">
        <f>SUM(O9/Q9)</f>
        <v>#DIV/0!</v>
      </c>
      <c r="P10" s="325" t="e">
        <f>SUM(P9/Q9)</f>
        <v>#DIV/0!</v>
      </c>
      <c r="Q10" s="239" t="e">
        <f t="shared" si="0"/>
        <v>#DIV/0!</v>
      </c>
      <c r="R10" s="418"/>
    </row>
    <row r="11" spans="1:35" s="206" customFormat="1" ht="16.5" hidden="1" customHeight="1" thickBot="1" x14ac:dyDescent="0.3">
      <c r="A11" s="1532" t="s">
        <v>359</v>
      </c>
      <c r="B11" s="1535"/>
      <c r="C11" s="1535"/>
      <c r="D11" s="1535"/>
      <c r="E11" s="1535"/>
      <c r="F11" s="1535"/>
      <c r="G11" s="1535"/>
      <c r="H11" s="1535"/>
      <c r="I11" s="1535"/>
      <c r="J11" s="1535"/>
      <c r="K11" s="1535"/>
      <c r="L11" s="1535"/>
      <c r="M11" s="1535"/>
      <c r="N11" s="1535"/>
      <c r="O11" s="1535"/>
      <c r="P11" s="1535"/>
      <c r="Q11" s="1536"/>
      <c r="R11" s="1537"/>
    </row>
    <row r="12" spans="1:35" s="206" customFormat="1" hidden="1" x14ac:dyDescent="0.25">
      <c r="A12" s="89" t="s">
        <v>76</v>
      </c>
      <c r="B12" s="373"/>
      <c r="C12" s="374"/>
      <c r="D12" s="374"/>
      <c r="E12" s="374"/>
      <c r="F12" s="374"/>
      <c r="G12" s="374"/>
      <c r="H12" s="374"/>
      <c r="I12" s="374"/>
      <c r="J12" s="374"/>
      <c r="K12" s="374"/>
      <c r="L12" s="374"/>
      <c r="M12" s="374"/>
      <c r="N12" s="374"/>
      <c r="O12" s="374"/>
      <c r="P12" s="375"/>
      <c r="Q12" s="136">
        <f t="shared" ref="Q12:Q17" si="2">SUM(B12:P12)</f>
        <v>0</v>
      </c>
      <c r="R12" s="328" t="e">
        <f>SUM(Q12/Q16)</f>
        <v>#DIV/0!</v>
      </c>
    </row>
    <row r="13" spans="1:35" s="206" customFormat="1" hidden="1" x14ac:dyDescent="0.25">
      <c r="A13" s="90" t="s">
        <v>47</v>
      </c>
      <c r="B13" s="376"/>
      <c r="C13" s="377"/>
      <c r="D13" s="377"/>
      <c r="E13" s="377"/>
      <c r="F13" s="377"/>
      <c r="G13" s="377"/>
      <c r="H13" s="377"/>
      <c r="I13" s="377"/>
      <c r="J13" s="377"/>
      <c r="K13" s="377"/>
      <c r="L13" s="377"/>
      <c r="M13" s="377"/>
      <c r="N13" s="377"/>
      <c r="O13" s="377"/>
      <c r="P13" s="378"/>
      <c r="Q13" s="137">
        <f t="shared" si="2"/>
        <v>0</v>
      </c>
      <c r="R13" s="329" t="e">
        <f>SUM(Q13/Q16)</f>
        <v>#DIV/0!</v>
      </c>
    </row>
    <row r="14" spans="1:35" s="206" customFormat="1" hidden="1" x14ac:dyDescent="0.25">
      <c r="A14" s="90" t="s">
        <v>48</v>
      </c>
      <c r="B14" s="376"/>
      <c r="C14" s="377"/>
      <c r="D14" s="377"/>
      <c r="E14" s="377"/>
      <c r="F14" s="377"/>
      <c r="G14" s="377"/>
      <c r="H14" s="377"/>
      <c r="I14" s="377"/>
      <c r="J14" s="377"/>
      <c r="K14" s="377"/>
      <c r="L14" s="377"/>
      <c r="M14" s="377"/>
      <c r="N14" s="377"/>
      <c r="O14" s="377"/>
      <c r="P14" s="378"/>
      <c r="Q14" s="137">
        <f t="shared" si="2"/>
        <v>0</v>
      </c>
      <c r="R14" s="329" t="e">
        <f>SUM(Q14/Q16)</f>
        <v>#DIV/0!</v>
      </c>
      <c r="T14" s="86"/>
      <c r="U14" s="86"/>
      <c r="V14" s="86"/>
      <c r="W14" s="86"/>
      <c r="X14" s="86"/>
      <c r="Y14" s="86"/>
      <c r="Z14" s="86"/>
      <c r="AA14" s="86"/>
      <c r="AB14" s="86"/>
      <c r="AC14" s="86"/>
      <c r="AD14" s="86"/>
      <c r="AE14" s="86"/>
      <c r="AF14" s="86"/>
      <c r="AG14" s="86"/>
      <c r="AH14" s="86"/>
      <c r="AI14" s="86"/>
    </row>
    <row r="15" spans="1:35" s="206" customFormat="1" ht="15.75" hidden="1" thickBot="1" x14ac:dyDescent="0.3">
      <c r="A15" s="91" t="s">
        <v>78</v>
      </c>
      <c r="B15" s="379"/>
      <c r="C15" s="380"/>
      <c r="D15" s="380"/>
      <c r="E15" s="380"/>
      <c r="F15" s="380"/>
      <c r="G15" s="380"/>
      <c r="H15" s="380"/>
      <c r="I15" s="380"/>
      <c r="J15" s="380"/>
      <c r="K15" s="380"/>
      <c r="L15" s="380"/>
      <c r="M15" s="380"/>
      <c r="N15" s="380"/>
      <c r="O15" s="380"/>
      <c r="P15" s="381"/>
      <c r="Q15" s="138">
        <f t="shared" si="2"/>
        <v>0</v>
      </c>
      <c r="R15" s="330" t="e">
        <f>SUM(Q15/Q16)</f>
        <v>#DIV/0!</v>
      </c>
      <c r="T15" s="285"/>
      <c r="U15" s="285"/>
      <c r="V15" s="285"/>
      <c r="W15" s="285"/>
      <c r="X15" s="285"/>
      <c r="Y15" s="285"/>
      <c r="Z15" s="285"/>
      <c r="AA15" s="285"/>
      <c r="AB15" s="285"/>
      <c r="AC15" s="285"/>
      <c r="AD15" s="285"/>
      <c r="AE15" s="285"/>
      <c r="AF15" s="285"/>
      <c r="AG15" s="285"/>
      <c r="AH15" s="285"/>
      <c r="AI15" s="285"/>
    </row>
    <row r="16" spans="1:35" s="206" customFormat="1" ht="16.5" hidden="1" thickTop="1" thickBot="1" x14ac:dyDescent="0.3">
      <c r="A16" s="92" t="s">
        <v>27</v>
      </c>
      <c r="B16" s="123">
        <f t="shared" ref="B16:P16" si="3">SUM(B12:B15)</f>
        <v>0</v>
      </c>
      <c r="C16" s="124">
        <f t="shared" si="3"/>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40">
        <f t="shared" si="2"/>
        <v>0</v>
      </c>
      <c r="R16" s="241" t="e">
        <f>SUM(R12:R15)</f>
        <v>#DIV/0!</v>
      </c>
      <c r="T16" s="285"/>
      <c r="U16" s="86"/>
      <c r="V16" s="86"/>
      <c r="W16" s="86"/>
      <c r="X16" s="86"/>
      <c r="Y16" s="86"/>
      <c r="Z16" s="86"/>
      <c r="AA16" s="86"/>
      <c r="AB16" s="86"/>
      <c r="AC16" s="86"/>
      <c r="AD16" s="86"/>
      <c r="AE16" s="86"/>
      <c r="AF16" s="86"/>
      <c r="AG16" s="86"/>
      <c r="AH16" s="86"/>
      <c r="AI16" s="86"/>
    </row>
    <row r="17" spans="1:35" s="206" customFormat="1" ht="17.25" hidden="1" customHeight="1" thickBot="1" x14ac:dyDescent="0.3">
      <c r="A17" s="93" t="s">
        <v>44</v>
      </c>
      <c r="B17" s="325" t="e">
        <f>SUM(B16/Q16)</f>
        <v>#DIV/0!</v>
      </c>
      <c r="C17" s="325" t="e">
        <f>SUM(C16/Q16)</f>
        <v>#DIV/0!</v>
      </c>
      <c r="D17" s="325" t="e">
        <f>SUM(D16/Q16)</f>
        <v>#DIV/0!</v>
      </c>
      <c r="E17" s="325" t="e">
        <f>SUM(E16/Q16)</f>
        <v>#DIV/0!</v>
      </c>
      <c r="F17" s="325" t="e">
        <f>SUM(F16/Q16)</f>
        <v>#DIV/0!</v>
      </c>
      <c r="G17" s="325" t="e">
        <f>SUM(G16/Q16)</f>
        <v>#DIV/0!</v>
      </c>
      <c r="H17" s="325" t="e">
        <f>SUM(H16/Q16)</f>
        <v>#DIV/0!</v>
      </c>
      <c r="I17" s="325" t="e">
        <f>SUM(I16/Q16)</f>
        <v>#DIV/0!</v>
      </c>
      <c r="J17" s="325" t="e">
        <f>SUM(J16/Q16)</f>
        <v>#DIV/0!</v>
      </c>
      <c r="K17" s="325" t="e">
        <f>SUM(K16/Q16)</f>
        <v>#DIV/0!</v>
      </c>
      <c r="L17" s="325" t="e">
        <f>SUM(L16/Q16)</f>
        <v>#DIV/0!</v>
      </c>
      <c r="M17" s="325" t="e">
        <f>SUM(M16/Q16)</f>
        <v>#DIV/0!</v>
      </c>
      <c r="N17" s="325" t="e">
        <f>SUM(N16/Q16)</f>
        <v>#DIV/0!</v>
      </c>
      <c r="O17" s="325" t="e">
        <f>SUM(O16/Q16)</f>
        <v>#DIV/0!</v>
      </c>
      <c r="P17" s="325" t="e">
        <f>SUM(P16/Q16)</f>
        <v>#DIV/0!</v>
      </c>
      <c r="Q17" s="239" t="e">
        <f t="shared" si="2"/>
        <v>#DIV/0!</v>
      </c>
      <c r="R17" s="418"/>
      <c r="T17" s="285"/>
      <c r="U17" s="86"/>
      <c r="V17" s="86"/>
      <c r="W17" s="86"/>
      <c r="X17" s="86"/>
      <c r="Y17" s="86"/>
      <c r="Z17" s="86"/>
      <c r="AA17" s="86"/>
      <c r="AB17" s="86"/>
      <c r="AC17" s="86"/>
      <c r="AD17" s="86"/>
      <c r="AE17" s="86"/>
      <c r="AF17" s="86"/>
      <c r="AG17" s="86"/>
      <c r="AH17" s="86"/>
      <c r="AI17" s="86"/>
    </row>
    <row r="18" spans="1:35" s="206" customFormat="1" ht="16.5" thickBot="1" x14ac:dyDescent="0.3">
      <c r="A18" s="1511" t="s">
        <v>780</v>
      </c>
      <c r="B18" s="1512"/>
      <c r="C18" s="1512"/>
      <c r="D18" s="1512"/>
      <c r="E18" s="1512"/>
      <c r="F18" s="1512"/>
      <c r="G18" s="1512"/>
      <c r="H18" s="1512"/>
      <c r="I18" s="1512"/>
      <c r="J18" s="1512"/>
      <c r="K18" s="1512"/>
      <c r="L18" s="1512"/>
      <c r="M18" s="1512"/>
      <c r="N18" s="1512"/>
      <c r="O18" s="1512"/>
      <c r="P18" s="1512"/>
      <c r="Q18" s="1512"/>
      <c r="R18" s="1515"/>
    </row>
    <row r="19" spans="1:35" s="206" customFormat="1" ht="66.75" customHeight="1" thickBot="1" x14ac:dyDescent="0.3">
      <c r="A19" s="75"/>
      <c r="B19" s="732" t="s">
        <v>81</v>
      </c>
      <c r="C19" s="733" t="s">
        <v>82</v>
      </c>
      <c r="D19" s="733" t="s">
        <v>83</v>
      </c>
      <c r="E19" s="733" t="s">
        <v>84</v>
      </c>
      <c r="F19" s="733" t="s">
        <v>85</v>
      </c>
      <c r="G19" s="733" t="s">
        <v>86</v>
      </c>
      <c r="H19" s="733" t="s">
        <v>87</v>
      </c>
      <c r="I19" s="733" t="s">
        <v>88</v>
      </c>
      <c r="J19" s="733" t="s">
        <v>89</v>
      </c>
      <c r="K19" s="733" t="s">
        <v>90</v>
      </c>
      <c r="L19" s="733" t="s">
        <v>91</v>
      </c>
      <c r="M19" s="733" t="s">
        <v>92</v>
      </c>
      <c r="N19" s="733" t="s">
        <v>93</v>
      </c>
      <c r="O19" s="733" t="s">
        <v>94</v>
      </c>
      <c r="P19" s="735" t="s">
        <v>95</v>
      </c>
      <c r="Q19" s="76" t="s">
        <v>96</v>
      </c>
      <c r="R19" s="76" t="s">
        <v>97</v>
      </c>
    </row>
    <row r="20" spans="1:35" s="206" customFormat="1" ht="15.75" thickBot="1" x14ac:dyDescent="0.3">
      <c r="A20" s="1532" t="s">
        <v>77</v>
      </c>
      <c r="B20" s="1535"/>
      <c r="C20" s="1535"/>
      <c r="D20" s="1535"/>
      <c r="E20" s="1535"/>
      <c r="F20" s="1535"/>
      <c r="G20" s="1535"/>
      <c r="H20" s="1535"/>
      <c r="I20" s="1535"/>
      <c r="J20" s="1535"/>
      <c r="K20" s="1535"/>
      <c r="L20" s="1535"/>
      <c r="M20" s="1535"/>
      <c r="N20" s="1535"/>
      <c r="O20" s="1535"/>
      <c r="P20" s="1535"/>
      <c r="Q20" s="1535"/>
      <c r="R20" s="1534"/>
    </row>
    <row r="21" spans="1:35" s="206" customFormat="1" x14ac:dyDescent="0.25">
      <c r="A21" s="89" t="s">
        <v>45</v>
      </c>
      <c r="B21" s="373">
        <v>0</v>
      </c>
      <c r="C21" s="374">
        <v>2</v>
      </c>
      <c r="D21" s="374">
        <v>0</v>
      </c>
      <c r="E21" s="374">
        <v>4</v>
      </c>
      <c r="F21" s="374">
        <v>0</v>
      </c>
      <c r="G21" s="374">
        <v>0</v>
      </c>
      <c r="H21" s="374">
        <v>0</v>
      </c>
      <c r="I21" s="374">
        <v>46</v>
      </c>
      <c r="J21" s="374">
        <v>1</v>
      </c>
      <c r="K21" s="374">
        <v>1</v>
      </c>
      <c r="L21" s="374">
        <v>5</v>
      </c>
      <c r="M21" s="374">
        <v>9</v>
      </c>
      <c r="N21" s="374">
        <v>0</v>
      </c>
      <c r="O21" s="374">
        <v>1</v>
      </c>
      <c r="P21" s="375">
        <v>0</v>
      </c>
      <c r="Q21" s="136">
        <f t="shared" ref="Q21:Q26" si="4">SUM(B21:P21)</f>
        <v>69</v>
      </c>
      <c r="R21" s="328">
        <f>SUM(Q21/Q25)</f>
        <v>0.17647058823529413</v>
      </c>
    </row>
    <row r="22" spans="1:35" s="206" customFormat="1" x14ac:dyDescent="0.25">
      <c r="A22" s="90" t="s">
        <v>49</v>
      </c>
      <c r="B22" s="376">
        <v>0</v>
      </c>
      <c r="C22" s="377">
        <v>3</v>
      </c>
      <c r="D22" s="377">
        <v>0</v>
      </c>
      <c r="E22" s="377">
        <v>4</v>
      </c>
      <c r="F22" s="377">
        <v>0</v>
      </c>
      <c r="G22" s="377">
        <v>0</v>
      </c>
      <c r="H22" s="377">
        <v>0</v>
      </c>
      <c r="I22" s="377">
        <v>132</v>
      </c>
      <c r="J22" s="377">
        <v>2</v>
      </c>
      <c r="K22" s="377">
        <v>0</v>
      </c>
      <c r="L22" s="377">
        <v>28</v>
      </c>
      <c r="M22" s="377">
        <v>20</v>
      </c>
      <c r="N22" s="377">
        <v>0</v>
      </c>
      <c r="O22" s="377">
        <v>6</v>
      </c>
      <c r="P22" s="378">
        <v>2</v>
      </c>
      <c r="Q22" s="137">
        <f t="shared" si="4"/>
        <v>197</v>
      </c>
      <c r="R22" s="329">
        <f>SUM(Q22/Q25)</f>
        <v>0.50383631713554988</v>
      </c>
    </row>
    <row r="23" spans="1:35" s="206" customFormat="1" x14ac:dyDescent="0.25">
      <c r="A23" s="90" t="s">
        <v>46</v>
      </c>
      <c r="B23" s="376">
        <v>0</v>
      </c>
      <c r="C23" s="377">
        <v>5</v>
      </c>
      <c r="D23" s="377">
        <v>0</v>
      </c>
      <c r="E23" s="377">
        <v>4</v>
      </c>
      <c r="F23" s="377">
        <v>2</v>
      </c>
      <c r="G23" s="377">
        <v>0</v>
      </c>
      <c r="H23" s="377">
        <v>0</v>
      </c>
      <c r="I23" s="377">
        <v>45</v>
      </c>
      <c r="J23" s="377">
        <v>1</v>
      </c>
      <c r="K23" s="377">
        <v>1</v>
      </c>
      <c r="L23" s="377">
        <v>29</v>
      </c>
      <c r="M23" s="377">
        <v>20</v>
      </c>
      <c r="N23" s="377">
        <v>0</v>
      </c>
      <c r="O23" s="377">
        <v>10</v>
      </c>
      <c r="P23" s="378">
        <v>4</v>
      </c>
      <c r="Q23" s="137">
        <f t="shared" si="4"/>
        <v>121</v>
      </c>
      <c r="R23" s="329">
        <f>SUM(Q23/Q25)</f>
        <v>0.30946291560102301</v>
      </c>
    </row>
    <row r="24" spans="1:35" s="206" customFormat="1" ht="15.75" thickBot="1" x14ac:dyDescent="0.3">
      <c r="A24" s="91" t="s">
        <v>50</v>
      </c>
      <c r="B24" s="379">
        <v>0</v>
      </c>
      <c r="C24" s="380">
        <v>0</v>
      </c>
      <c r="D24" s="380">
        <v>0</v>
      </c>
      <c r="E24" s="380">
        <v>0</v>
      </c>
      <c r="F24" s="380">
        <v>0</v>
      </c>
      <c r="G24" s="380">
        <v>0</v>
      </c>
      <c r="H24" s="380">
        <v>0</v>
      </c>
      <c r="I24" s="380">
        <v>1</v>
      </c>
      <c r="J24" s="380">
        <v>0</v>
      </c>
      <c r="K24" s="380">
        <v>0</v>
      </c>
      <c r="L24" s="380">
        <v>2</v>
      </c>
      <c r="M24" s="380">
        <v>1</v>
      </c>
      <c r="N24" s="380">
        <v>0</v>
      </c>
      <c r="O24" s="380">
        <v>0</v>
      </c>
      <c r="P24" s="381">
        <v>0</v>
      </c>
      <c r="Q24" s="138">
        <f t="shared" si="4"/>
        <v>4</v>
      </c>
      <c r="R24" s="330">
        <f>SUM(Q24/Q25)</f>
        <v>1.0230179028132993E-2</v>
      </c>
    </row>
    <row r="25" spans="1:35" s="206" customFormat="1" ht="16.5" thickTop="1" thickBot="1" x14ac:dyDescent="0.3">
      <c r="A25" s="92" t="s">
        <v>27</v>
      </c>
      <c r="B25" s="123">
        <f t="shared" ref="B25:P25" si="5">SUM(B21:B24)</f>
        <v>0</v>
      </c>
      <c r="C25" s="124">
        <f t="shared" si="5"/>
        <v>10</v>
      </c>
      <c r="D25" s="124">
        <f t="shared" si="5"/>
        <v>0</v>
      </c>
      <c r="E25" s="124">
        <f t="shared" si="5"/>
        <v>12</v>
      </c>
      <c r="F25" s="124">
        <f t="shared" si="5"/>
        <v>2</v>
      </c>
      <c r="G25" s="124">
        <f t="shared" si="5"/>
        <v>0</v>
      </c>
      <c r="H25" s="124">
        <f t="shared" si="5"/>
        <v>0</v>
      </c>
      <c r="I25" s="124">
        <f t="shared" si="5"/>
        <v>224</v>
      </c>
      <c r="J25" s="124">
        <f t="shared" si="5"/>
        <v>4</v>
      </c>
      <c r="K25" s="124">
        <f t="shared" si="5"/>
        <v>2</v>
      </c>
      <c r="L25" s="124">
        <f t="shared" si="5"/>
        <v>64</v>
      </c>
      <c r="M25" s="124">
        <f t="shared" si="5"/>
        <v>50</v>
      </c>
      <c r="N25" s="124">
        <f t="shared" si="5"/>
        <v>0</v>
      </c>
      <c r="O25" s="124">
        <f t="shared" si="5"/>
        <v>17</v>
      </c>
      <c r="P25" s="139">
        <f t="shared" si="5"/>
        <v>6</v>
      </c>
      <c r="Q25" s="240">
        <f t="shared" si="4"/>
        <v>391</v>
      </c>
      <c r="R25" s="241">
        <f>SUM(R21:R24)</f>
        <v>1</v>
      </c>
    </row>
    <row r="26" spans="1:35" s="206" customFormat="1" ht="15.75" thickBot="1" x14ac:dyDescent="0.3">
      <c r="A26" s="93" t="s">
        <v>44</v>
      </c>
      <c r="B26" s="325">
        <f>SUM(B25/Q25)</f>
        <v>0</v>
      </c>
      <c r="C26" s="326">
        <f>SUM(C25/Q25)</f>
        <v>2.557544757033248E-2</v>
      </c>
      <c r="D26" s="326">
        <f>SUM(D25/Q25)</f>
        <v>0</v>
      </c>
      <c r="E26" s="326">
        <f>SUM(E25/Q25)</f>
        <v>3.0690537084398978E-2</v>
      </c>
      <c r="F26" s="326">
        <f>SUM(F25/Q25)</f>
        <v>5.1150895140664966E-3</v>
      </c>
      <c r="G26" s="326">
        <f>SUM(G25/Q25)</f>
        <v>0</v>
      </c>
      <c r="H26" s="326">
        <f>SUM(H25/Q25)</f>
        <v>0</v>
      </c>
      <c r="I26" s="326">
        <f>SUM(I25/Q25)</f>
        <v>0.57289002557544755</v>
      </c>
      <c r="J26" s="326">
        <f>SUM(J25/Q25)</f>
        <v>1.0230179028132993E-2</v>
      </c>
      <c r="K26" s="326">
        <f>SUM(K25/Q25)</f>
        <v>5.1150895140664966E-3</v>
      </c>
      <c r="L26" s="326">
        <f>SUM(L25/Q25)</f>
        <v>0.16368286445012789</v>
      </c>
      <c r="M26" s="326">
        <f>SUM(M25/Q25)</f>
        <v>0.12787723785166241</v>
      </c>
      <c r="N26" s="326">
        <f>SUM(N25/Q25)</f>
        <v>0</v>
      </c>
      <c r="O26" s="326">
        <f>SUM(O25/Q25)</f>
        <v>4.3478260869565216E-2</v>
      </c>
      <c r="P26" s="327">
        <f>SUM(P25/Q25)</f>
        <v>1.5345268542199489E-2</v>
      </c>
      <c r="Q26" s="239">
        <f t="shared" si="4"/>
        <v>0.99999999999999989</v>
      </c>
      <c r="R26" s="418"/>
    </row>
    <row r="27" spans="1:35" s="206" customFormat="1" ht="16.5" customHeight="1" thickBot="1" x14ac:dyDescent="0.3">
      <c r="A27" s="1532" t="s">
        <v>359</v>
      </c>
      <c r="B27" s="1535"/>
      <c r="C27" s="1535"/>
      <c r="D27" s="1535"/>
      <c r="E27" s="1535"/>
      <c r="F27" s="1535"/>
      <c r="G27" s="1535"/>
      <c r="H27" s="1535"/>
      <c r="I27" s="1535"/>
      <c r="J27" s="1535"/>
      <c r="K27" s="1535"/>
      <c r="L27" s="1535"/>
      <c r="M27" s="1535"/>
      <c r="N27" s="1535"/>
      <c r="O27" s="1535"/>
      <c r="P27" s="1535"/>
      <c r="Q27" s="1536"/>
      <c r="R27" s="1537"/>
    </row>
    <row r="28" spans="1:35" s="206" customFormat="1" x14ac:dyDescent="0.25">
      <c r="A28" s="89" t="s">
        <v>76</v>
      </c>
      <c r="B28" s="373">
        <v>0</v>
      </c>
      <c r="C28" s="374">
        <v>0</v>
      </c>
      <c r="D28" s="374">
        <v>0</v>
      </c>
      <c r="E28" s="374">
        <v>0</v>
      </c>
      <c r="F28" s="374">
        <v>0</v>
      </c>
      <c r="G28" s="374">
        <v>0</v>
      </c>
      <c r="H28" s="374">
        <v>0</v>
      </c>
      <c r="I28" s="374">
        <v>0</v>
      </c>
      <c r="J28" s="374">
        <v>0</v>
      </c>
      <c r="K28" s="374">
        <v>0</v>
      </c>
      <c r="L28" s="374">
        <v>0</v>
      </c>
      <c r="M28" s="374">
        <v>0</v>
      </c>
      <c r="N28" s="374">
        <v>0</v>
      </c>
      <c r="O28" s="374">
        <v>0</v>
      </c>
      <c r="P28" s="375">
        <v>0</v>
      </c>
      <c r="Q28" s="136">
        <f t="shared" ref="Q28:Q33" si="6">SUM(B28:P28)</f>
        <v>0</v>
      </c>
      <c r="R28" s="328">
        <f>SUM(Q28/Q32)</f>
        <v>0</v>
      </c>
    </row>
    <row r="29" spans="1:35" s="206" customFormat="1" x14ac:dyDescent="0.25">
      <c r="A29" s="90" t="s">
        <v>47</v>
      </c>
      <c r="B29" s="376">
        <v>0</v>
      </c>
      <c r="C29" s="377">
        <v>7</v>
      </c>
      <c r="D29" s="377">
        <v>0</v>
      </c>
      <c r="E29" s="377">
        <v>5</v>
      </c>
      <c r="F29" s="377">
        <v>2</v>
      </c>
      <c r="G29" s="377">
        <v>0</v>
      </c>
      <c r="H29" s="377">
        <v>0</v>
      </c>
      <c r="I29" s="377">
        <v>86</v>
      </c>
      <c r="J29" s="377">
        <v>2</v>
      </c>
      <c r="K29" s="377">
        <v>2</v>
      </c>
      <c r="L29" s="377">
        <v>42</v>
      </c>
      <c r="M29" s="377">
        <v>31</v>
      </c>
      <c r="N29" s="377">
        <v>0</v>
      </c>
      <c r="O29" s="377">
        <v>9</v>
      </c>
      <c r="P29" s="378">
        <v>2</v>
      </c>
      <c r="Q29" s="137">
        <f t="shared" si="6"/>
        <v>188</v>
      </c>
      <c r="R29" s="329">
        <f>SUM(Q29/Q32)</f>
        <v>0.48081841432225064</v>
      </c>
    </row>
    <row r="30" spans="1:35" s="206" customFormat="1" x14ac:dyDescent="0.25">
      <c r="A30" s="90" t="s">
        <v>48</v>
      </c>
      <c r="B30" s="376">
        <v>0</v>
      </c>
      <c r="C30" s="377">
        <v>3</v>
      </c>
      <c r="D30" s="377">
        <v>0</v>
      </c>
      <c r="E30" s="377">
        <v>5</v>
      </c>
      <c r="F30" s="377">
        <v>0</v>
      </c>
      <c r="G30" s="377">
        <v>0</v>
      </c>
      <c r="H30" s="377">
        <v>0</v>
      </c>
      <c r="I30" s="377">
        <v>74</v>
      </c>
      <c r="J30" s="377">
        <v>1</v>
      </c>
      <c r="K30" s="377">
        <v>0</v>
      </c>
      <c r="L30" s="377">
        <v>17</v>
      </c>
      <c r="M30" s="377">
        <v>14</v>
      </c>
      <c r="N30" s="377">
        <v>0</v>
      </c>
      <c r="O30" s="377">
        <v>6</v>
      </c>
      <c r="P30" s="378">
        <v>3</v>
      </c>
      <c r="Q30" s="137">
        <f t="shared" si="6"/>
        <v>123</v>
      </c>
      <c r="R30" s="329">
        <f>SUM(Q30/Q32)</f>
        <v>0.31457800511508949</v>
      </c>
      <c r="T30" s="86"/>
      <c r="U30" s="86"/>
      <c r="V30" s="86"/>
      <c r="W30" s="86"/>
      <c r="X30" s="86"/>
      <c r="Y30" s="86"/>
      <c r="Z30" s="86"/>
      <c r="AA30" s="86"/>
      <c r="AB30" s="86"/>
      <c r="AC30" s="86"/>
      <c r="AD30" s="86"/>
      <c r="AE30" s="86"/>
      <c r="AF30" s="86"/>
      <c r="AG30" s="86"/>
      <c r="AH30" s="86"/>
      <c r="AI30" s="86"/>
    </row>
    <row r="31" spans="1:35" s="206" customFormat="1" ht="15.75" thickBot="1" x14ac:dyDescent="0.3">
      <c r="A31" s="91" t="s">
        <v>78</v>
      </c>
      <c r="B31" s="379">
        <v>0</v>
      </c>
      <c r="C31" s="380">
        <v>0</v>
      </c>
      <c r="D31" s="380">
        <v>0</v>
      </c>
      <c r="E31" s="380">
        <v>2</v>
      </c>
      <c r="F31" s="380">
        <v>0</v>
      </c>
      <c r="G31" s="380">
        <v>0</v>
      </c>
      <c r="H31" s="380">
        <v>0</v>
      </c>
      <c r="I31" s="380">
        <v>64</v>
      </c>
      <c r="J31" s="380">
        <v>1</v>
      </c>
      <c r="K31" s="380">
        <v>0</v>
      </c>
      <c r="L31" s="380">
        <v>5</v>
      </c>
      <c r="M31" s="380">
        <v>5</v>
      </c>
      <c r="N31" s="380">
        <v>0</v>
      </c>
      <c r="O31" s="380">
        <v>2</v>
      </c>
      <c r="P31" s="381">
        <v>1</v>
      </c>
      <c r="Q31" s="138">
        <f t="shared" si="6"/>
        <v>80</v>
      </c>
      <c r="R31" s="330">
        <f>SUM(Q31/Q32)</f>
        <v>0.20460358056265984</v>
      </c>
      <c r="T31" s="285"/>
      <c r="U31" s="285"/>
      <c r="V31" s="285"/>
      <c r="W31" s="285"/>
      <c r="X31" s="285"/>
      <c r="Y31" s="285"/>
      <c r="Z31" s="285"/>
      <c r="AA31" s="285"/>
      <c r="AB31" s="285"/>
      <c r="AC31" s="285"/>
      <c r="AD31" s="285"/>
      <c r="AE31" s="285"/>
      <c r="AF31" s="285"/>
      <c r="AG31" s="285"/>
      <c r="AH31" s="285"/>
      <c r="AI31" s="285"/>
    </row>
    <row r="32" spans="1:35" s="206" customFormat="1" ht="16.5" thickTop="1" thickBot="1" x14ac:dyDescent="0.3">
      <c r="A32" s="92" t="s">
        <v>27</v>
      </c>
      <c r="B32" s="123">
        <f t="shared" ref="B32:P32" si="7">SUM(B28:B31)</f>
        <v>0</v>
      </c>
      <c r="C32" s="124">
        <f t="shared" si="7"/>
        <v>10</v>
      </c>
      <c r="D32" s="124">
        <f t="shared" si="7"/>
        <v>0</v>
      </c>
      <c r="E32" s="124">
        <f t="shared" si="7"/>
        <v>12</v>
      </c>
      <c r="F32" s="124">
        <f t="shared" si="7"/>
        <v>2</v>
      </c>
      <c r="G32" s="124">
        <f t="shared" si="7"/>
        <v>0</v>
      </c>
      <c r="H32" s="124">
        <f t="shared" si="7"/>
        <v>0</v>
      </c>
      <c r="I32" s="124">
        <f t="shared" si="7"/>
        <v>224</v>
      </c>
      <c r="J32" s="124">
        <f t="shared" si="7"/>
        <v>4</v>
      </c>
      <c r="K32" s="124">
        <f t="shared" si="7"/>
        <v>2</v>
      </c>
      <c r="L32" s="124">
        <f t="shared" si="7"/>
        <v>64</v>
      </c>
      <c r="M32" s="124">
        <f t="shared" si="7"/>
        <v>50</v>
      </c>
      <c r="N32" s="124">
        <f t="shared" si="7"/>
        <v>0</v>
      </c>
      <c r="O32" s="124">
        <f t="shared" si="7"/>
        <v>17</v>
      </c>
      <c r="P32" s="139">
        <f t="shared" si="7"/>
        <v>6</v>
      </c>
      <c r="Q32" s="240">
        <f t="shared" si="6"/>
        <v>391</v>
      </c>
      <c r="R32" s="241">
        <f>SUM(R28:R31)</f>
        <v>1</v>
      </c>
      <c r="T32" s="285"/>
      <c r="U32" s="86"/>
      <c r="V32" s="86"/>
      <c r="W32" s="86"/>
      <c r="X32" s="86"/>
      <c r="Y32" s="86"/>
      <c r="Z32" s="86"/>
      <c r="AA32" s="86"/>
      <c r="AB32" s="86"/>
      <c r="AC32" s="86"/>
      <c r="AD32" s="86"/>
      <c r="AE32" s="86"/>
      <c r="AF32" s="86"/>
      <c r="AG32" s="86"/>
      <c r="AH32" s="86"/>
      <c r="AI32" s="86"/>
    </row>
    <row r="33" spans="1:35" s="206" customFormat="1" ht="17.25" customHeight="1" thickBot="1" x14ac:dyDescent="0.3">
      <c r="A33" s="93" t="s">
        <v>44</v>
      </c>
      <c r="B33" s="325">
        <f>SUM(B32/Q32)</f>
        <v>0</v>
      </c>
      <c r="C33" s="326">
        <f>SUM(C32/Q32)</f>
        <v>2.557544757033248E-2</v>
      </c>
      <c r="D33" s="326">
        <f>SUM(D32/Q32)</f>
        <v>0</v>
      </c>
      <c r="E33" s="326">
        <f>SUM(E32/Q32)</f>
        <v>3.0690537084398978E-2</v>
      </c>
      <c r="F33" s="326">
        <f>SUM(F32/Q32)</f>
        <v>5.1150895140664966E-3</v>
      </c>
      <c r="G33" s="326">
        <f>SUM(G32/Q32)</f>
        <v>0</v>
      </c>
      <c r="H33" s="326">
        <f>SUM(H32/Q32)</f>
        <v>0</v>
      </c>
      <c r="I33" s="326">
        <f>SUM(I32/Q32)</f>
        <v>0.57289002557544755</v>
      </c>
      <c r="J33" s="326">
        <f>SUM(J32/Q32)</f>
        <v>1.0230179028132993E-2</v>
      </c>
      <c r="K33" s="326">
        <f>SUM(K32/Q32)</f>
        <v>5.1150895140664966E-3</v>
      </c>
      <c r="L33" s="326">
        <f>SUM(L32/Q32)</f>
        <v>0.16368286445012789</v>
      </c>
      <c r="M33" s="326">
        <f>SUM(M32/Q32)</f>
        <v>0.12787723785166241</v>
      </c>
      <c r="N33" s="326">
        <f>SUM(N32/Q32)</f>
        <v>0</v>
      </c>
      <c r="O33" s="326">
        <f>SUM(O32/Q32)</f>
        <v>4.3478260869565216E-2</v>
      </c>
      <c r="P33" s="327">
        <f>SUM(P32/Q32)</f>
        <v>1.5345268542199489E-2</v>
      </c>
      <c r="Q33" s="239">
        <f t="shared" si="6"/>
        <v>0.99999999999999989</v>
      </c>
      <c r="R33" s="418"/>
      <c r="T33" s="285"/>
      <c r="U33" s="86"/>
      <c r="V33" s="86"/>
      <c r="W33" s="86"/>
      <c r="X33" s="86"/>
      <c r="Y33" s="86"/>
      <c r="Z33" s="86"/>
      <c r="AA33" s="86"/>
      <c r="AB33" s="86"/>
      <c r="AC33" s="86"/>
      <c r="AD33" s="86"/>
      <c r="AE33" s="86"/>
      <c r="AF33" s="86"/>
      <c r="AG33" s="86"/>
      <c r="AH33" s="86"/>
      <c r="AI33" s="86"/>
    </row>
    <row r="34" spans="1:35" s="206" customFormat="1" ht="16.5" thickBot="1" x14ac:dyDescent="0.3">
      <c r="A34" s="1511" t="s">
        <v>650</v>
      </c>
      <c r="B34" s="1512"/>
      <c r="C34" s="1512"/>
      <c r="D34" s="1512"/>
      <c r="E34" s="1512"/>
      <c r="F34" s="1512"/>
      <c r="G34" s="1512"/>
      <c r="H34" s="1512"/>
      <c r="I34" s="1512"/>
      <c r="J34" s="1512"/>
      <c r="K34" s="1512"/>
      <c r="L34" s="1512"/>
      <c r="M34" s="1512"/>
      <c r="N34" s="1512"/>
      <c r="O34" s="1512"/>
      <c r="P34" s="1512"/>
      <c r="Q34" s="1512"/>
      <c r="R34" s="1515"/>
    </row>
    <row r="35" spans="1:35" s="206" customFormat="1" ht="66.75" customHeight="1" thickBot="1" x14ac:dyDescent="0.3">
      <c r="A35" s="75"/>
      <c r="B35" s="732" t="s">
        <v>81</v>
      </c>
      <c r="C35" s="733" t="s">
        <v>82</v>
      </c>
      <c r="D35" s="733" t="s">
        <v>83</v>
      </c>
      <c r="E35" s="733" t="s">
        <v>84</v>
      </c>
      <c r="F35" s="733" t="s">
        <v>85</v>
      </c>
      <c r="G35" s="733" t="s">
        <v>86</v>
      </c>
      <c r="H35" s="733" t="s">
        <v>87</v>
      </c>
      <c r="I35" s="733" t="s">
        <v>88</v>
      </c>
      <c r="J35" s="733" t="s">
        <v>89</v>
      </c>
      <c r="K35" s="733" t="s">
        <v>90</v>
      </c>
      <c r="L35" s="733" t="s">
        <v>91</v>
      </c>
      <c r="M35" s="733" t="s">
        <v>92</v>
      </c>
      <c r="N35" s="733" t="s">
        <v>93</v>
      </c>
      <c r="O35" s="733" t="s">
        <v>94</v>
      </c>
      <c r="P35" s="735" t="s">
        <v>95</v>
      </c>
      <c r="Q35" s="76" t="s">
        <v>96</v>
      </c>
      <c r="R35" s="76" t="s">
        <v>97</v>
      </c>
    </row>
    <row r="36" spans="1:35" s="206" customFormat="1" ht="15.75" thickBot="1" x14ac:dyDescent="0.3">
      <c r="A36" s="1532" t="s">
        <v>77</v>
      </c>
      <c r="B36" s="1535"/>
      <c r="C36" s="1535"/>
      <c r="D36" s="1535"/>
      <c r="E36" s="1535"/>
      <c r="F36" s="1535"/>
      <c r="G36" s="1535"/>
      <c r="H36" s="1535"/>
      <c r="I36" s="1535"/>
      <c r="J36" s="1535"/>
      <c r="K36" s="1535"/>
      <c r="L36" s="1535"/>
      <c r="M36" s="1535"/>
      <c r="N36" s="1535"/>
      <c r="O36" s="1535"/>
      <c r="P36" s="1535"/>
      <c r="Q36" s="1535"/>
      <c r="R36" s="1534"/>
    </row>
    <row r="37" spans="1:35" s="206" customFormat="1" x14ac:dyDescent="0.25">
      <c r="A37" s="89" t="s">
        <v>45</v>
      </c>
      <c r="B37" s="373">
        <v>0</v>
      </c>
      <c r="C37" s="374">
        <v>0</v>
      </c>
      <c r="D37" s="374">
        <v>0</v>
      </c>
      <c r="E37" s="374">
        <v>0</v>
      </c>
      <c r="F37" s="374">
        <v>0</v>
      </c>
      <c r="G37" s="374">
        <v>0</v>
      </c>
      <c r="H37" s="374">
        <v>0</v>
      </c>
      <c r="I37" s="374">
        <v>4</v>
      </c>
      <c r="J37" s="374">
        <v>0</v>
      </c>
      <c r="K37" s="374">
        <v>0</v>
      </c>
      <c r="L37" s="374">
        <v>0</v>
      </c>
      <c r="M37" s="374">
        <v>0</v>
      </c>
      <c r="N37" s="374">
        <v>0</v>
      </c>
      <c r="O37" s="374">
        <v>0</v>
      </c>
      <c r="P37" s="375">
        <v>0</v>
      </c>
      <c r="Q37" s="136">
        <f t="shared" ref="Q37:Q42" si="8">SUM(B37:P37)</f>
        <v>4</v>
      </c>
      <c r="R37" s="328">
        <f>SUM(Q37/Q41)</f>
        <v>0.19047619047619047</v>
      </c>
    </row>
    <row r="38" spans="1:35" s="206" customFormat="1" x14ac:dyDescent="0.25">
      <c r="A38" s="90" t="s">
        <v>49</v>
      </c>
      <c r="B38" s="376">
        <v>0</v>
      </c>
      <c r="C38" s="377">
        <v>0</v>
      </c>
      <c r="D38" s="377">
        <v>0</v>
      </c>
      <c r="E38" s="377">
        <v>0</v>
      </c>
      <c r="F38" s="377">
        <v>0</v>
      </c>
      <c r="G38" s="377">
        <v>0</v>
      </c>
      <c r="H38" s="377">
        <v>0</v>
      </c>
      <c r="I38" s="377">
        <v>13</v>
      </c>
      <c r="J38" s="377">
        <v>0</v>
      </c>
      <c r="K38" s="377">
        <v>0</v>
      </c>
      <c r="L38" s="377">
        <v>3</v>
      </c>
      <c r="M38" s="377">
        <v>0</v>
      </c>
      <c r="N38" s="377">
        <v>0</v>
      </c>
      <c r="O38" s="377">
        <v>0</v>
      </c>
      <c r="P38" s="378">
        <v>0</v>
      </c>
      <c r="Q38" s="137">
        <f t="shared" si="8"/>
        <v>16</v>
      </c>
      <c r="R38" s="329">
        <f>SUM(Q38/Q41)</f>
        <v>0.76190476190476186</v>
      </c>
    </row>
    <row r="39" spans="1:35" s="206" customFormat="1" x14ac:dyDescent="0.25">
      <c r="A39" s="90" t="s">
        <v>46</v>
      </c>
      <c r="B39" s="376">
        <v>0</v>
      </c>
      <c r="C39" s="377">
        <v>0</v>
      </c>
      <c r="D39" s="377">
        <v>0</v>
      </c>
      <c r="E39" s="377">
        <v>0</v>
      </c>
      <c r="F39" s="377">
        <v>0</v>
      </c>
      <c r="G39" s="377">
        <v>0</v>
      </c>
      <c r="H39" s="377">
        <v>0</v>
      </c>
      <c r="I39" s="377">
        <v>0</v>
      </c>
      <c r="J39" s="377">
        <v>0</v>
      </c>
      <c r="K39" s="377">
        <v>0</v>
      </c>
      <c r="L39" s="377">
        <v>0</v>
      </c>
      <c r="M39" s="377">
        <v>0</v>
      </c>
      <c r="N39" s="377">
        <v>0</v>
      </c>
      <c r="O39" s="377">
        <v>0</v>
      </c>
      <c r="P39" s="378">
        <v>0</v>
      </c>
      <c r="Q39" s="137">
        <f t="shared" si="8"/>
        <v>0</v>
      </c>
      <c r="R39" s="329">
        <f>SUM(Q39/Q41)</f>
        <v>0</v>
      </c>
    </row>
    <row r="40" spans="1:35" s="206" customFormat="1" ht="15.75" thickBot="1" x14ac:dyDescent="0.3">
      <c r="A40" s="91" t="s">
        <v>50</v>
      </c>
      <c r="B40" s="379">
        <v>0</v>
      </c>
      <c r="C40" s="380">
        <v>0</v>
      </c>
      <c r="D40" s="380">
        <v>0</v>
      </c>
      <c r="E40" s="380">
        <v>0</v>
      </c>
      <c r="F40" s="380">
        <v>0</v>
      </c>
      <c r="G40" s="380">
        <v>0</v>
      </c>
      <c r="H40" s="380">
        <v>0</v>
      </c>
      <c r="I40" s="380">
        <v>1</v>
      </c>
      <c r="J40" s="380">
        <v>0</v>
      </c>
      <c r="K40" s="380">
        <v>0</v>
      </c>
      <c r="L40" s="380">
        <v>0</v>
      </c>
      <c r="M40" s="380">
        <v>0</v>
      </c>
      <c r="N40" s="380">
        <v>0</v>
      </c>
      <c r="O40" s="380">
        <v>0</v>
      </c>
      <c r="P40" s="381">
        <v>0</v>
      </c>
      <c r="Q40" s="138">
        <f t="shared" si="8"/>
        <v>1</v>
      </c>
      <c r="R40" s="330">
        <f>SUM(Q40/Q41)</f>
        <v>4.7619047619047616E-2</v>
      </c>
    </row>
    <row r="41" spans="1:35" s="206" customFormat="1" ht="16.5" thickTop="1" thickBot="1" x14ac:dyDescent="0.3">
      <c r="A41" s="92" t="s">
        <v>27</v>
      </c>
      <c r="B41" s="123">
        <f t="shared" ref="B41:P41" si="9">SUM(B37:B40)</f>
        <v>0</v>
      </c>
      <c r="C41" s="124">
        <f t="shared" si="9"/>
        <v>0</v>
      </c>
      <c r="D41" s="124">
        <f t="shared" si="9"/>
        <v>0</v>
      </c>
      <c r="E41" s="124">
        <f t="shared" si="9"/>
        <v>0</v>
      </c>
      <c r="F41" s="124">
        <f t="shared" si="9"/>
        <v>0</v>
      </c>
      <c r="G41" s="124">
        <f t="shared" si="9"/>
        <v>0</v>
      </c>
      <c r="H41" s="124">
        <f t="shared" si="9"/>
        <v>0</v>
      </c>
      <c r="I41" s="124">
        <f t="shared" si="9"/>
        <v>18</v>
      </c>
      <c r="J41" s="124">
        <f t="shared" si="9"/>
        <v>0</v>
      </c>
      <c r="K41" s="124">
        <f t="shared" si="9"/>
        <v>0</v>
      </c>
      <c r="L41" s="124">
        <f t="shared" si="9"/>
        <v>3</v>
      </c>
      <c r="M41" s="124">
        <f t="shared" si="9"/>
        <v>0</v>
      </c>
      <c r="N41" s="124">
        <f t="shared" si="9"/>
        <v>0</v>
      </c>
      <c r="O41" s="124">
        <f t="shared" si="9"/>
        <v>0</v>
      </c>
      <c r="P41" s="885">
        <f t="shared" si="9"/>
        <v>0</v>
      </c>
      <c r="Q41" s="838">
        <f t="shared" si="8"/>
        <v>21</v>
      </c>
      <c r="R41" s="1096">
        <f>SUM(R37:R40)</f>
        <v>1</v>
      </c>
    </row>
    <row r="42" spans="1:35" s="206" customFormat="1" ht="15.75" thickBot="1" x14ac:dyDescent="0.3">
      <c r="A42" s="93" t="s">
        <v>44</v>
      </c>
      <c r="B42" s="325">
        <f>SUM(B41/Q41)</f>
        <v>0</v>
      </c>
      <c r="C42" s="326">
        <f>SUM(C41/Q41)</f>
        <v>0</v>
      </c>
      <c r="D42" s="326">
        <f>SUM(D41/Q41)</f>
        <v>0</v>
      </c>
      <c r="E42" s="326">
        <f>SUM(E41/Q41)</f>
        <v>0</v>
      </c>
      <c r="F42" s="326">
        <f>SUM(F41/Q41)</f>
        <v>0</v>
      </c>
      <c r="G42" s="326">
        <f>SUM(G41/Q41)</f>
        <v>0</v>
      </c>
      <c r="H42" s="326">
        <f>SUM(H41/Q41)</f>
        <v>0</v>
      </c>
      <c r="I42" s="326">
        <f>SUM(I41/Q41)</f>
        <v>0.8571428571428571</v>
      </c>
      <c r="J42" s="326">
        <f>SUM(J41/Q41)</f>
        <v>0</v>
      </c>
      <c r="K42" s="326">
        <f>SUM(K41/Q41)</f>
        <v>0</v>
      </c>
      <c r="L42" s="326">
        <f>SUM(L41/Q41)</f>
        <v>0.14285714285714285</v>
      </c>
      <c r="M42" s="326">
        <f>SUM(M41/Q41)</f>
        <v>0</v>
      </c>
      <c r="N42" s="326">
        <f>SUM(N41/Q41)</f>
        <v>0</v>
      </c>
      <c r="O42" s="326">
        <f>SUM(O41/Q41)</f>
        <v>0</v>
      </c>
      <c r="P42" s="327">
        <f>SUM(P41/Q41)</f>
        <v>0</v>
      </c>
      <c r="Q42" s="239">
        <f t="shared" si="8"/>
        <v>1</v>
      </c>
      <c r="R42" s="418"/>
    </row>
    <row r="43" spans="1:35" s="206" customFormat="1" ht="16.5" customHeight="1" thickBot="1" x14ac:dyDescent="0.3">
      <c r="A43" s="1532" t="s">
        <v>359</v>
      </c>
      <c r="B43" s="1535"/>
      <c r="C43" s="1535"/>
      <c r="D43" s="1535"/>
      <c r="E43" s="1535"/>
      <c r="F43" s="1535"/>
      <c r="G43" s="1535"/>
      <c r="H43" s="1535"/>
      <c r="I43" s="1535"/>
      <c r="J43" s="1535"/>
      <c r="K43" s="1535"/>
      <c r="L43" s="1535"/>
      <c r="M43" s="1535"/>
      <c r="N43" s="1535"/>
      <c r="O43" s="1535"/>
      <c r="P43" s="1535"/>
      <c r="Q43" s="1536"/>
      <c r="R43" s="1537"/>
    </row>
    <row r="44" spans="1:35" s="206" customFormat="1" x14ac:dyDescent="0.25">
      <c r="A44" s="89" t="s">
        <v>76</v>
      </c>
      <c r="B44" s="373">
        <v>0</v>
      </c>
      <c r="C44" s="374">
        <v>0</v>
      </c>
      <c r="D44" s="374">
        <v>0</v>
      </c>
      <c r="E44" s="374">
        <v>0</v>
      </c>
      <c r="F44" s="374">
        <v>0</v>
      </c>
      <c r="G44" s="374">
        <v>0</v>
      </c>
      <c r="H44" s="374">
        <v>0</v>
      </c>
      <c r="I44" s="374">
        <v>0</v>
      </c>
      <c r="J44" s="374">
        <v>0</v>
      </c>
      <c r="K44" s="374">
        <v>0</v>
      </c>
      <c r="L44" s="374">
        <v>0</v>
      </c>
      <c r="M44" s="374">
        <v>0</v>
      </c>
      <c r="N44" s="374">
        <v>0</v>
      </c>
      <c r="O44" s="374">
        <v>0</v>
      </c>
      <c r="P44" s="375">
        <v>0</v>
      </c>
      <c r="Q44" s="136">
        <f t="shared" ref="Q44:Q49" si="10">SUM(B44:P44)</f>
        <v>0</v>
      </c>
      <c r="R44" s="328">
        <f>SUM(Q44/Q48)</f>
        <v>0</v>
      </c>
    </row>
    <row r="45" spans="1:35" s="206" customFormat="1" x14ac:dyDescent="0.25">
      <c r="A45" s="90" t="s">
        <v>47</v>
      </c>
      <c r="B45" s="376">
        <v>0</v>
      </c>
      <c r="C45" s="377">
        <v>0</v>
      </c>
      <c r="D45" s="377">
        <v>0</v>
      </c>
      <c r="E45" s="377">
        <v>0</v>
      </c>
      <c r="F45" s="377">
        <v>0</v>
      </c>
      <c r="G45" s="377">
        <v>0</v>
      </c>
      <c r="H45" s="377">
        <v>0</v>
      </c>
      <c r="I45" s="377">
        <v>5</v>
      </c>
      <c r="J45" s="377">
        <v>0</v>
      </c>
      <c r="K45" s="377">
        <v>0</v>
      </c>
      <c r="L45" s="377">
        <v>0</v>
      </c>
      <c r="M45" s="377">
        <v>0</v>
      </c>
      <c r="N45" s="377">
        <v>0</v>
      </c>
      <c r="O45" s="377">
        <v>0</v>
      </c>
      <c r="P45" s="378">
        <v>0</v>
      </c>
      <c r="Q45" s="137">
        <f t="shared" si="10"/>
        <v>5</v>
      </c>
      <c r="R45" s="329">
        <f>SUM(Q45/Q48)</f>
        <v>0.23809523809523808</v>
      </c>
    </row>
    <row r="46" spans="1:35" s="206" customFormat="1" x14ac:dyDescent="0.25">
      <c r="A46" s="90" t="s">
        <v>48</v>
      </c>
      <c r="B46" s="376">
        <v>0</v>
      </c>
      <c r="C46" s="377">
        <v>0</v>
      </c>
      <c r="D46" s="377">
        <v>0</v>
      </c>
      <c r="E46" s="377">
        <v>0</v>
      </c>
      <c r="F46" s="377">
        <v>0</v>
      </c>
      <c r="G46" s="377">
        <v>0</v>
      </c>
      <c r="H46" s="377">
        <v>0</v>
      </c>
      <c r="I46" s="377">
        <v>4</v>
      </c>
      <c r="J46" s="377">
        <v>0</v>
      </c>
      <c r="K46" s="377">
        <v>0</v>
      </c>
      <c r="L46" s="377">
        <v>1</v>
      </c>
      <c r="M46" s="377">
        <v>0</v>
      </c>
      <c r="N46" s="377">
        <v>0</v>
      </c>
      <c r="O46" s="377">
        <v>0</v>
      </c>
      <c r="P46" s="378">
        <v>0</v>
      </c>
      <c r="Q46" s="137">
        <f t="shared" si="10"/>
        <v>5</v>
      </c>
      <c r="R46" s="329">
        <f>SUM(Q46/Q48)</f>
        <v>0.23809523809523808</v>
      </c>
      <c r="T46" s="86"/>
      <c r="U46" s="86"/>
      <c r="V46" s="86"/>
      <c r="W46" s="86"/>
      <c r="X46" s="86"/>
      <c r="Y46" s="86"/>
      <c r="Z46" s="86"/>
      <c r="AA46" s="86"/>
      <c r="AB46" s="86"/>
      <c r="AC46" s="86"/>
      <c r="AD46" s="86"/>
      <c r="AE46" s="86"/>
      <c r="AF46" s="86"/>
      <c r="AG46" s="86"/>
      <c r="AH46" s="86"/>
      <c r="AI46" s="86"/>
    </row>
    <row r="47" spans="1:35" s="206" customFormat="1" ht="15.75" thickBot="1" x14ac:dyDescent="0.3">
      <c r="A47" s="91" t="s">
        <v>78</v>
      </c>
      <c r="B47" s="379">
        <v>0</v>
      </c>
      <c r="C47" s="380">
        <v>0</v>
      </c>
      <c r="D47" s="380">
        <v>0</v>
      </c>
      <c r="E47" s="380">
        <v>0</v>
      </c>
      <c r="F47" s="380">
        <v>0</v>
      </c>
      <c r="G47" s="380">
        <v>0</v>
      </c>
      <c r="H47" s="380">
        <v>0</v>
      </c>
      <c r="I47" s="380">
        <v>9</v>
      </c>
      <c r="J47" s="380">
        <v>0</v>
      </c>
      <c r="K47" s="380">
        <v>0</v>
      </c>
      <c r="L47" s="380">
        <v>2</v>
      </c>
      <c r="M47" s="380">
        <v>0</v>
      </c>
      <c r="N47" s="380">
        <v>0</v>
      </c>
      <c r="O47" s="380">
        <v>0</v>
      </c>
      <c r="P47" s="381">
        <v>0</v>
      </c>
      <c r="Q47" s="138">
        <f t="shared" si="10"/>
        <v>11</v>
      </c>
      <c r="R47" s="330">
        <f>SUM(Q47/Q48)</f>
        <v>0.52380952380952384</v>
      </c>
      <c r="T47" s="285"/>
      <c r="U47" s="285"/>
      <c r="V47" s="285"/>
      <c r="W47" s="285"/>
      <c r="X47" s="285"/>
      <c r="Y47" s="285"/>
      <c r="Z47" s="285"/>
      <c r="AA47" s="285"/>
      <c r="AB47" s="285"/>
      <c r="AC47" s="285"/>
      <c r="AD47" s="285"/>
      <c r="AE47" s="285"/>
      <c r="AF47" s="285"/>
      <c r="AG47" s="285"/>
      <c r="AH47" s="285"/>
      <c r="AI47" s="285"/>
    </row>
    <row r="48" spans="1:35" s="206" customFormat="1" ht="16.5" thickTop="1" thickBot="1" x14ac:dyDescent="0.3">
      <c r="A48" s="92" t="s">
        <v>27</v>
      </c>
      <c r="B48" s="123">
        <f t="shared" ref="B48:P48" si="11">SUM(B44:B47)</f>
        <v>0</v>
      </c>
      <c r="C48" s="124">
        <f t="shared" si="11"/>
        <v>0</v>
      </c>
      <c r="D48" s="124">
        <f t="shared" si="11"/>
        <v>0</v>
      </c>
      <c r="E48" s="124">
        <f t="shared" si="11"/>
        <v>0</v>
      </c>
      <c r="F48" s="124">
        <f t="shared" si="11"/>
        <v>0</v>
      </c>
      <c r="G48" s="124">
        <f t="shared" si="11"/>
        <v>0</v>
      </c>
      <c r="H48" s="124">
        <f t="shared" si="11"/>
        <v>0</v>
      </c>
      <c r="I48" s="124">
        <f t="shared" si="11"/>
        <v>18</v>
      </c>
      <c r="J48" s="124">
        <f t="shared" si="11"/>
        <v>0</v>
      </c>
      <c r="K48" s="124">
        <f t="shared" si="11"/>
        <v>0</v>
      </c>
      <c r="L48" s="124">
        <f t="shared" si="11"/>
        <v>3</v>
      </c>
      <c r="M48" s="124">
        <f t="shared" si="11"/>
        <v>0</v>
      </c>
      <c r="N48" s="124">
        <f t="shared" si="11"/>
        <v>0</v>
      </c>
      <c r="O48" s="124">
        <f t="shared" si="11"/>
        <v>0</v>
      </c>
      <c r="P48" s="885">
        <f t="shared" si="11"/>
        <v>0</v>
      </c>
      <c r="Q48" s="838">
        <f t="shared" si="10"/>
        <v>21</v>
      </c>
      <c r="R48" s="1096">
        <f>SUM(R44:R47)</f>
        <v>1</v>
      </c>
      <c r="T48" s="285"/>
      <c r="U48" s="86"/>
      <c r="V48" s="86"/>
      <c r="W48" s="86"/>
      <c r="X48" s="86"/>
      <c r="Y48" s="86"/>
      <c r="Z48" s="86"/>
      <c r="AA48" s="86"/>
      <c r="AB48" s="86"/>
      <c r="AC48" s="86"/>
      <c r="AD48" s="86"/>
      <c r="AE48" s="86"/>
      <c r="AF48" s="86"/>
      <c r="AG48" s="86"/>
      <c r="AH48" s="86"/>
      <c r="AI48" s="86"/>
    </row>
    <row r="49" spans="1:35" s="206" customFormat="1" ht="17.25" customHeight="1" thickBot="1" x14ac:dyDescent="0.3">
      <c r="A49" s="93" t="s">
        <v>44</v>
      </c>
      <c r="B49" s="325">
        <f>SUM(B48/Q48)</f>
        <v>0</v>
      </c>
      <c r="C49" s="326">
        <f>SUM(C48/Q48)</f>
        <v>0</v>
      </c>
      <c r="D49" s="326">
        <f>SUM(D48/Q48)</f>
        <v>0</v>
      </c>
      <c r="E49" s="326">
        <f>SUM(E48/Q48)</f>
        <v>0</v>
      </c>
      <c r="F49" s="326">
        <f>SUM(F48/Q48)</f>
        <v>0</v>
      </c>
      <c r="G49" s="326">
        <f>SUM(G48/Q48)</f>
        <v>0</v>
      </c>
      <c r="H49" s="326">
        <f>SUM(H48/Q48)</f>
        <v>0</v>
      </c>
      <c r="I49" s="326">
        <f>SUM(I48/Q48)</f>
        <v>0.8571428571428571</v>
      </c>
      <c r="J49" s="326">
        <f>SUM(J48/Q48)</f>
        <v>0</v>
      </c>
      <c r="K49" s="326">
        <f>SUM(K48/Q48)</f>
        <v>0</v>
      </c>
      <c r="L49" s="326">
        <f>SUM(L48/Q48)</f>
        <v>0.14285714285714285</v>
      </c>
      <c r="M49" s="326">
        <f>SUM(M48/Q48)</f>
        <v>0</v>
      </c>
      <c r="N49" s="326">
        <f>SUM(N48/Q48)</f>
        <v>0</v>
      </c>
      <c r="O49" s="326">
        <f>SUM(O48/Q48)</f>
        <v>0</v>
      </c>
      <c r="P49" s="327">
        <f>SUM(P48/Q48)</f>
        <v>0</v>
      </c>
      <c r="Q49" s="239">
        <f t="shared" si="10"/>
        <v>1</v>
      </c>
      <c r="R49" s="418"/>
      <c r="T49" s="285"/>
      <c r="U49" s="86"/>
      <c r="V49" s="86"/>
      <c r="W49" s="86"/>
      <c r="X49" s="86"/>
      <c r="Y49" s="86"/>
      <c r="Z49" s="86"/>
      <c r="AA49" s="86"/>
      <c r="AB49" s="86"/>
      <c r="AC49" s="86"/>
      <c r="AD49" s="86"/>
      <c r="AE49" s="86"/>
      <c r="AF49" s="86"/>
      <c r="AG49" s="86"/>
      <c r="AH49" s="86"/>
      <c r="AI49" s="86"/>
    </row>
    <row r="50" spans="1:35" s="206" customFormat="1" ht="16.5" hidden="1" thickBot="1" x14ac:dyDescent="0.3">
      <c r="A50" s="1511" t="s">
        <v>756</v>
      </c>
      <c r="B50" s="1512"/>
      <c r="C50" s="1512"/>
      <c r="D50" s="1512"/>
      <c r="E50" s="1512"/>
      <c r="F50" s="1512"/>
      <c r="G50" s="1512"/>
      <c r="H50" s="1512"/>
      <c r="I50" s="1512"/>
      <c r="J50" s="1512"/>
      <c r="K50" s="1512"/>
      <c r="L50" s="1512"/>
      <c r="M50" s="1512"/>
      <c r="N50" s="1512"/>
      <c r="O50" s="1512"/>
      <c r="P50" s="1512"/>
      <c r="Q50" s="1512"/>
      <c r="R50" s="1515"/>
    </row>
    <row r="51" spans="1:35" s="206" customFormat="1" ht="66.75" hidden="1" customHeight="1" thickBot="1" x14ac:dyDescent="0.3">
      <c r="A51" s="75"/>
      <c r="B51" s="732" t="s">
        <v>81</v>
      </c>
      <c r="C51" s="733" t="s">
        <v>82</v>
      </c>
      <c r="D51" s="733" t="s">
        <v>83</v>
      </c>
      <c r="E51" s="733" t="s">
        <v>84</v>
      </c>
      <c r="F51" s="733" t="s">
        <v>85</v>
      </c>
      <c r="G51" s="733" t="s">
        <v>86</v>
      </c>
      <c r="H51" s="733" t="s">
        <v>87</v>
      </c>
      <c r="I51" s="733" t="s">
        <v>88</v>
      </c>
      <c r="J51" s="733" t="s">
        <v>89</v>
      </c>
      <c r="K51" s="733" t="s">
        <v>90</v>
      </c>
      <c r="L51" s="733" t="s">
        <v>91</v>
      </c>
      <c r="M51" s="733" t="s">
        <v>92</v>
      </c>
      <c r="N51" s="733" t="s">
        <v>93</v>
      </c>
      <c r="O51" s="733" t="s">
        <v>94</v>
      </c>
      <c r="P51" s="735" t="s">
        <v>95</v>
      </c>
      <c r="Q51" s="76" t="s">
        <v>96</v>
      </c>
      <c r="R51" s="76" t="s">
        <v>97</v>
      </c>
    </row>
    <row r="52" spans="1:35" s="206" customFormat="1" ht="15.75" hidden="1" thickBot="1" x14ac:dyDescent="0.3">
      <c r="A52" s="1532" t="s">
        <v>77</v>
      </c>
      <c r="B52" s="1535"/>
      <c r="C52" s="1535"/>
      <c r="D52" s="1535"/>
      <c r="E52" s="1535"/>
      <c r="F52" s="1535"/>
      <c r="G52" s="1535"/>
      <c r="H52" s="1535"/>
      <c r="I52" s="1535"/>
      <c r="J52" s="1535"/>
      <c r="K52" s="1535"/>
      <c r="L52" s="1535"/>
      <c r="M52" s="1535"/>
      <c r="N52" s="1535"/>
      <c r="O52" s="1535"/>
      <c r="P52" s="1535"/>
      <c r="Q52" s="1535"/>
      <c r="R52" s="1534"/>
    </row>
    <row r="53" spans="1:35" s="206" customFormat="1" hidden="1" x14ac:dyDescent="0.25">
      <c r="A53" s="1097" t="s">
        <v>45</v>
      </c>
      <c r="B53" s="959">
        <v>0</v>
      </c>
      <c r="C53" s="1140">
        <v>0</v>
      </c>
      <c r="D53" s="1140">
        <v>0</v>
      </c>
      <c r="E53" s="1140">
        <v>0</v>
      </c>
      <c r="F53" s="1140">
        <v>0</v>
      </c>
      <c r="G53" s="1140">
        <v>0</v>
      </c>
      <c r="H53" s="1140">
        <v>0</v>
      </c>
      <c r="I53" s="1140">
        <v>2</v>
      </c>
      <c r="J53" s="1140">
        <v>0</v>
      </c>
      <c r="K53" s="1140">
        <v>0</v>
      </c>
      <c r="L53" s="1140">
        <v>1</v>
      </c>
      <c r="M53" s="1140">
        <v>1</v>
      </c>
      <c r="N53" s="1140">
        <v>0</v>
      </c>
      <c r="O53" s="1140">
        <v>0</v>
      </c>
      <c r="P53" s="1141">
        <v>0</v>
      </c>
      <c r="Q53" s="1150">
        <f t="shared" ref="Q53:Q58" si="12">SUM(B53:P53)</f>
        <v>4</v>
      </c>
      <c r="R53" s="1159">
        <f>SUM(Q53/Q57)</f>
        <v>0.23529411764705882</v>
      </c>
    </row>
    <row r="54" spans="1:35" s="206" customFormat="1" hidden="1" x14ac:dyDescent="0.25">
      <c r="A54" s="1098" t="s">
        <v>49</v>
      </c>
      <c r="B54" s="1142">
        <v>0</v>
      </c>
      <c r="C54" s="1143">
        <v>0</v>
      </c>
      <c r="D54" s="1143">
        <v>0</v>
      </c>
      <c r="E54" s="1143">
        <v>0</v>
      </c>
      <c r="F54" s="1143">
        <v>0</v>
      </c>
      <c r="G54" s="1143">
        <v>0</v>
      </c>
      <c r="H54" s="1143">
        <v>0</v>
      </c>
      <c r="I54" s="1143">
        <v>8</v>
      </c>
      <c r="J54" s="1143">
        <v>0</v>
      </c>
      <c r="K54" s="1143">
        <v>0</v>
      </c>
      <c r="L54" s="1143">
        <v>3</v>
      </c>
      <c r="M54" s="1143">
        <v>1</v>
      </c>
      <c r="N54" s="1143">
        <v>0</v>
      </c>
      <c r="O54" s="1143">
        <v>0</v>
      </c>
      <c r="P54" s="1144">
        <v>0</v>
      </c>
      <c r="Q54" s="1151">
        <f t="shared" si="12"/>
        <v>12</v>
      </c>
      <c r="R54" s="1160">
        <f>SUM(Q54/Q57)</f>
        <v>0.70588235294117652</v>
      </c>
    </row>
    <row r="55" spans="1:35" s="206" customFormat="1" hidden="1" x14ac:dyDescent="0.25">
      <c r="A55" s="1098" t="s">
        <v>46</v>
      </c>
      <c r="B55" s="1142">
        <v>0</v>
      </c>
      <c r="C55" s="1143">
        <v>0</v>
      </c>
      <c r="D55" s="1143">
        <v>0</v>
      </c>
      <c r="E55" s="1143">
        <v>0</v>
      </c>
      <c r="F55" s="1143">
        <v>0</v>
      </c>
      <c r="G55" s="1143">
        <v>0</v>
      </c>
      <c r="H55" s="1143">
        <v>0</v>
      </c>
      <c r="I55" s="1143">
        <v>1</v>
      </c>
      <c r="J55" s="1143">
        <v>0</v>
      </c>
      <c r="K55" s="1143">
        <v>0</v>
      </c>
      <c r="L55" s="1143">
        <v>0</v>
      </c>
      <c r="M55" s="1143">
        <v>0</v>
      </c>
      <c r="N55" s="1143">
        <v>0</v>
      </c>
      <c r="O55" s="1143">
        <v>0</v>
      </c>
      <c r="P55" s="1144">
        <v>0</v>
      </c>
      <c r="Q55" s="1151">
        <f t="shared" si="12"/>
        <v>1</v>
      </c>
      <c r="R55" s="1160">
        <f>SUM(Q55/Q57)</f>
        <v>5.8823529411764705E-2</v>
      </c>
    </row>
    <row r="56" spans="1:35" s="206" customFormat="1" ht="15.75" hidden="1" thickBot="1" x14ac:dyDescent="0.3">
      <c r="A56" s="1099" t="s">
        <v>50</v>
      </c>
      <c r="B56" s="1145">
        <v>0</v>
      </c>
      <c r="C56" s="1146">
        <v>0</v>
      </c>
      <c r="D56" s="1146">
        <v>0</v>
      </c>
      <c r="E56" s="1146">
        <v>0</v>
      </c>
      <c r="F56" s="1146">
        <v>0</v>
      </c>
      <c r="G56" s="1146">
        <v>0</v>
      </c>
      <c r="H56" s="1146">
        <v>0</v>
      </c>
      <c r="I56" s="1146">
        <v>0</v>
      </c>
      <c r="J56" s="1146">
        <v>0</v>
      </c>
      <c r="K56" s="1146">
        <v>0</v>
      </c>
      <c r="L56" s="1146">
        <v>0</v>
      </c>
      <c r="M56" s="1146">
        <v>0</v>
      </c>
      <c r="N56" s="1146">
        <v>0</v>
      </c>
      <c r="O56" s="1146">
        <v>0</v>
      </c>
      <c r="P56" s="1147">
        <v>0</v>
      </c>
      <c r="Q56" s="1152">
        <f t="shared" si="12"/>
        <v>0</v>
      </c>
      <c r="R56" s="1161">
        <f>SUM(Q56/Q57)</f>
        <v>0</v>
      </c>
    </row>
    <row r="57" spans="1:35" s="206" customFormat="1" ht="16.5" hidden="1" thickTop="1" thickBot="1" x14ac:dyDescent="0.3">
      <c r="A57" s="1100" t="s">
        <v>27</v>
      </c>
      <c r="B57" s="1148">
        <f t="shared" ref="B57:P57" si="13">SUM(B53:B56)</f>
        <v>0</v>
      </c>
      <c r="C57" s="1122">
        <f t="shared" si="13"/>
        <v>0</v>
      </c>
      <c r="D57" s="1122">
        <f t="shared" si="13"/>
        <v>0</v>
      </c>
      <c r="E57" s="1122">
        <f t="shared" si="13"/>
        <v>0</v>
      </c>
      <c r="F57" s="1122">
        <f t="shared" si="13"/>
        <v>0</v>
      </c>
      <c r="G57" s="1122">
        <f t="shared" si="13"/>
        <v>0</v>
      </c>
      <c r="H57" s="1122">
        <f t="shared" si="13"/>
        <v>0</v>
      </c>
      <c r="I57" s="1122">
        <f t="shared" si="13"/>
        <v>11</v>
      </c>
      <c r="J57" s="1122">
        <f t="shared" si="13"/>
        <v>0</v>
      </c>
      <c r="K57" s="1122">
        <f t="shared" si="13"/>
        <v>0</v>
      </c>
      <c r="L57" s="1122">
        <f t="shared" si="13"/>
        <v>4</v>
      </c>
      <c r="M57" s="1122">
        <f t="shared" si="13"/>
        <v>2</v>
      </c>
      <c r="N57" s="1122">
        <f t="shared" si="13"/>
        <v>0</v>
      </c>
      <c r="O57" s="1122">
        <f t="shared" si="13"/>
        <v>0</v>
      </c>
      <c r="P57" s="1153">
        <f t="shared" si="13"/>
        <v>0</v>
      </c>
      <c r="Q57" s="1154">
        <f t="shared" si="12"/>
        <v>17</v>
      </c>
      <c r="R57" s="1162">
        <f>SUM(R53:R56)</f>
        <v>1</v>
      </c>
    </row>
    <row r="58" spans="1:35" s="206" customFormat="1" ht="15.75" hidden="1" thickBot="1" x14ac:dyDescent="0.3">
      <c r="A58" s="1101" t="s">
        <v>44</v>
      </c>
      <c r="B58" s="1155">
        <f>SUM(B57/Q57)</f>
        <v>0</v>
      </c>
      <c r="C58" s="1156">
        <f>SUM(C57/Q57)</f>
        <v>0</v>
      </c>
      <c r="D58" s="1156">
        <f>SUM(D57/Q57)</f>
        <v>0</v>
      </c>
      <c r="E58" s="1156">
        <f>SUM(E57/Q57)</f>
        <v>0</v>
      </c>
      <c r="F58" s="1156">
        <f>SUM(F57/Q57)</f>
        <v>0</v>
      </c>
      <c r="G58" s="1156">
        <f>SUM(G57/Q57)</f>
        <v>0</v>
      </c>
      <c r="H58" s="1156">
        <f>SUM(H57/Q57)</f>
        <v>0</v>
      </c>
      <c r="I58" s="1156">
        <f>SUM(I57/Q57)</f>
        <v>0.6470588235294118</v>
      </c>
      <c r="J58" s="1156">
        <f>SUM(J57/Q57)</f>
        <v>0</v>
      </c>
      <c r="K58" s="1156">
        <f>SUM(K57/Q57)</f>
        <v>0</v>
      </c>
      <c r="L58" s="1156">
        <f>SUM(L57/Q57)</f>
        <v>0.23529411764705882</v>
      </c>
      <c r="M58" s="1156">
        <f>SUM(M57/Q57)</f>
        <v>0.11764705882352941</v>
      </c>
      <c r="N58" s="1156">
        <f>SUM(N57/Q57)</f>
        <v>0</v>
      </c>
      <c r="O58" s="1156">
        <f>SUM(O57/Q57)</f>
        <v>0</v>
      </c>
      <c r="P58" s="1157">
        <f>SUM(P57/Q57)</f>
        <v>0</v>
      </c>
      <c r="Q58" s="1158">
        <f t="shared" si="12"/>
        <v>1</v>
      </c>
      <c r="R58" s="418"/>
    </row>
    <row r="59" spans="1:35" s="206" customFormat="1" ht="16.5" hidden="1" customHeight="1" thickBot="1" x14ac:dyDescent="0.3">
      <c r="A59" s="1532" t="s">
        <v>359</v>
      </c>
      <c r="B59" s="1535"/>
      <c r="C59" s="1535"/>
      <c r="D59" s="1535"/>
      <c r="E59" s="1535"/>
      <c r="F59" s="1535"/>
      <c r="G59" s="1535"/>
      <c r="H59" s="1535"/>
      <c r="I59" s="1535"/>
      <c r="J59" s="1535"/>
      <c r="K59" s="1535"/>
      <c r="L59" s="1535"/>
      <c r="M59" s="1535"/>
      <c r="N59" s="1535"/>
      <c r="O59" s="1535"/>
      <c r="P59" s="1535"/>
      <c r="Q59" s="1536"/>
      <c r="R59" s="1537"/>
    </row>
    <row r="60" spans="1:35" s="206" customFormat="1" hidden="1" x14ac:dyDescent="0.25">
      <c r="A60" s="1097" t="s">
        <v>76</v>
      </c>
      <c r="B60" s="959">
        <v>0</v>
      </c>
      <c r="C60" s="1140">
        <v>0</v>
      </c>
      <c r="D60" s="1140">
        <v>0</v>
      </c>
      <c r="E60" s="1140">
        <v>0</v>
      </c>
      <c r="F60" s="1140">
        <v>0</v>
      </c>
      <c r="G60" s="1140">
        <v>0</v>
      </c>
      <c r="H60" s="1140">
        <v>0</v>
      </c>
      <c r="I60" s="1140">
        <v>0</v>
      </c>
      <c r="J60" s="1140">
        <v>0</v>
      </c>
      <c r="K60" s="1140">
        <v>0</v>
      </c>
      <c r="L60" s="1140">
        <v>0</v>
      </c>
      <c r="M60" s="1140">
        <v>0</v>
      </c>
      <c r="N60" s="1140">
        <v>0</v>
      </c>
      <c r="O60" s="1140">
        <v>0</v>
      </c>
      <c r="P60" s="1141">
        <v>0</v>
      </c>
      <c r="Q60" s="1150">
        <f t="shared" ref="Q60:Q65" si="14">SUM(B60:P60)</f>
        <v>0</v>
      </c>
      <c r="R60" s="1159">
        <f>SUM(Q60/Q64)</f>
        <v>0</v>
      </c>
    </row>
    <row r="61" spans="1:35" s="206" customFormat="1" hidden="1" x14ac:dyDescent="0.25">
      <c r="A61" s="1098" t="s">
        <v>47</v>
      </c>
      <c r="B61" s="1142">
        <v>0</v>
      </c>
      <c r="C61" s="1143">
        <v>0</v>
      </c>
      <c r="D61" s="1143">
        <v>0</v>
      </c>
      <c r="E61" s="1143">
        <v>0</v>
      </c>
      <c r="F61" s="1143">
        <v>0</v>
      </c>
      <c r="G61" s="1143">
        <v>0</v>
      </c>
      <c r="H61" s="1143">
        <v>0</v>
      </c>
      <c r="I61" s="1143">
        <v>3</v>
      </c>
      <c r="J61" s="1143">
        <v>0</v>
      </c>
      <c r="K61" s="1143">
        <v>0</v>
      </c>
      <c r="L61" s="1143">
        <v>2</v>
      </c>
      <c r="M61" s="1143">
        <v>1</v>
      </c>
      <c r="N61" s="1143">
        <v>0</v>
      </c>
      <c r="O61" s="1143">
        <v>0</v>
      </c>
      <c r="P61" s="1144">
        <v>0</v>
      </c>
      <c r="Q61" s="1151">
        <f t="shared" si="14"/>
        <v>6</v>
      </c>
      <c r="R61" s="1160">
        <f>SUM(Q61/Q64)</f>
        <v>0.35294117647058826</v>
      </c>
    </row>
    <row r="62" spans="1:35" s="206" customFormat="1" hidden="1" x14ac:dyDescent="0.25">
      <c r="A62" s="1098" t="s">
        <v>48</v>
      </c>
      <c r="B62" s="1142">
        <v>0</v>
      </c>
      <c r="C62" s="1143">
        <v>0</v>
      </c>
      <c r="D62" s="1143">
        <v>0</v>
      </c>
      <c r="E62" s="1143">
        <v>0</v>
      </c>
      <c r="F62" s="1143">
        <v>0</v>
      </c>
      <c r="G62" s="1143">
        <v>0</v>
      </c>
      <c r="H62" s="1143">
        <v>0</v>
      </c>
      <c r="I62" s="1143">
        <v>4</v>
      </c>
      <c r="J62" s="1143">
        <v>0</v>
      </c>
      <c r="K62" s="1143">
        <v>0</v>
      </c>
      <c r="L62" s="1143">
        <v>2</v>
      </c>
      <c r="M62" s="1143">
        <v>1</v>
      </c>
      <c r="N62" s="1143">
        <v>0</v>
      </c>
      <c r="O62" s="1143">
        <v>0</v>
      </c>
      <c r="P62" s="1144">
        <v>0</v>
      </c>
      <c r="Q62" s="1151">
        <f t="shared" si="14"/>
        <v>7</v>
      </c>
      <c r="R62" s="1160">
        <f>SUM(Q62/Q64)</f>
        <v>0.41176470588235292</v>
      </c>
      <c r="T62" s="86"/>
      <c r="U62" s="86"/>
      <c r="V62" s="86"/>
      <c r="W62" s="86"/>
      <c r="X62" s="86"/>
      <c r="Y62" s="86"/>
      <c r="Z62" s="86"/>
      <c r="AA62" s="86"/>
      <c r="AB62" s="86"/>
      <c r="AC62" s="86"/>
      <c r="AD62" s="86"/>
      <c r="AE62" s="86"/>
      <c r="AF62" s="86"/>
      <c r="AG62" s="86"/>
      <c r="AH62" s="86"/>
      <c r="AI62" s="86"/>
    </row>
    <row r="63" spans="1:35" s="206" customFormat="1" ht="15.75" hidden="1" thickBot="1" x14ac:dyDescent="0.3">
      <c r="A63" s="1099" t="s">
        <v>78</v>
      </c>
      <c r="B63" s="1145">
        <v>0</v>
      </c>
      <c r="C63" s="1146">
        <v>0</v>
      </c>
      <c r="D63" s="1146">
        <v>0</v>
      </c>
      <c r="E63" s="1146">
        <v>0</v>
      </c>
      <c r="F63" s="1146">
        <v>0</v>
      </c>
      <c r="G63" s="1146">
        <v>0</v>
      </c>
      <c r="H63" s="1146">
        <v>0</v>
      </c>
      <c r="I63" s="1146">
        <v>4</v>
      </c>
      <c r="J63" s="1146">
        <v>0</v>
      </c>
      <c r="K63" s="1146">
        <v>0</v>
      </c>
      <c r="L63" s="1146">
        <v>0</v>
      </c>
      <c r="M63" s="1146">
        <v>0</v>
      </c>
      <c r="N63" s="1146">
        <v>0</v>
      </c>
      <c r="O63" s="1146">
        <v>0</v>
      </c>
      <c r="P63" s="1147">
        <v>0</v>
      </c>
      <c r="Q63" s="1152">
        <f t="shared" si="14"/>
        <v>4</v>
      </c>
      <c r="R63" s="1161">
        <f>SUM(Q63/Q64)</f>
        <v>0.23529411764705882</v>
      </c>
      <c r="T63" s="285"/>
      <c r="U63" s="285"/>
      <c r="V63" s="285"/>
      <c r="W63" s="285"/>
      <c r="X63" s="285"/>
      <c r="Y63" s="285"/>
      <c r="Z63" s="285"/>
      <c r="AA63" s="285"/>
      <c r="AB63" s="285"/>
      <c r="AC63" s="285"/>
      <c r="AD63" s="285"/>
      <c r="AE63" s="285"/>
      <c r="AF63" s="285"/>
      <c r="AG63" s="285"/>
      <c r="AH63" s="285"/>
      <c r="AI63" s="285"/>
    </row>
    <row r="64" spans="1:35" s="206" customFormat="1" ht="16.5" hidden="1" thickTop="1" thickBot="1" x14ac:dyDescent="0.3">
      <c r="A64" s="1100" t="s">
        <v>27</v>
      </c>
      <c r="B64" s="1148">
        <f t="shared" ref="B64:P64" si="15">SUM(B60:B63)</f>
        <v>0</v>
      </c>
      <c r="C64" s="1122">
        <f t="shared" si="15"/>
        <v>0</v>
      </c>
      <c r="D64" s="1122">
        <f t="shared" si="15"/>
        <v>0</v>
      </c>
      <c r="E64" s="1122">
        <f t="shared" si="15"/>
        <v>0</v>
      </c>
      <c r="F64" s="1122">
        <f t="shared" si="15"/>
        <v>0</v>
      </c>
      <c r="G64" s="1122">
        <f t="shared" si="15"/>
        <v>0</v>
      </c>
      <c r="H64" s="1122">
        <f t="shared" si="15"/>
        <v>0</v>
      </c>
      <c r="I64" s="1122">
        <f t="shared" si="15"/>
        <v>11</v>
      </c>
      <c r="J64" s="1122">
        <f t="shared" si="15"/>
        <v>0</v>
      </c>
      <c r="K64" s="1122">
        <f t="shared" si="15"/>
        <v>0</v>
      </c>
      <c r="L64" s="1122">
        <f t="shared" si="15"/>
        <v>4</v>
      </c>
      <c r="M64" s="1122">
        <f t="shared" si="15"/>
        <v>2</v>
      </c>
      <c r="N64" s="1122">
        <f t="shared" si="15"/>
        <v>0</v>
      </c>
      <c r="O64" s="1122">
        <f t="shared" si="15"/>
        <v>0</v>
      </c>
      <c r="P64" s="1149">
        <f t="shared" si="15"/>
        <v>0</v>
      </c>
      <c r="Q64" s="1154">
        <f t="shared" si="14"/>
        <v>17</v>
      </c>
      <c r="R64" s="1162">
        <f>SUM(R60:R63)</f>
        <v>1</v>
      </c>
      <c r="T64" s="285"/>
      <c r="U64" s="86"/>
      <c r="V64" s="86"/>
      <c r="W64" s="86"/>
      <c r="X64" s="86"/>
      <c r="Y64" s="86"/>
      <c r="Z64" s="86"/>
      <c r="AA64" s="86"/>
      <c r="AB64" s="86"/>
      <c r="AC64" s="86"/>
      <c r="AD64" s="86"/>
      <c r="AE64" s="86"/>
      <c r="AF64" s="86"/>
      <c r="AG64" s="86"/>
      <c r="AH64" s="86"/>
      <c r="AI64" s="86"/>
    </row>
    <row r="65" spans="1:35" s="206" customFormat="1" ht="17.25" hidden="1" customHeight="1" thickBot="1" x14ac:dyDescent="0.3">
      <c r="A65" s="1101" t="s">
        <v>44</v>
      </c>
      <c r="B65" s="1155">
        <f>SUM(B64/Q64)</f>
        <v>0</v>
      </c>
      <c r="C65" s="1156">
        <f>SUM(C64/Q64)</f>
        <v>0</v>
      </c>
      <c r="D65" s="1156">
        <f>SUM(D64/Q64)</f>
        <v>0</v>
      </c>
      <c r="E65" s="1156">
        <f>SUM(E64/Q64)</f>
        <v>0</v>
      </c>
      <c r="F65" s="1156">
        <f>SUM(F64/Q64)</f>
        <v>0</v>
      </c>
      <c r="G65" s="1156">
        <f>SUM(G64/Q64)</f>
        <v>0</v>
      </c>
      <c r="H65" s="1156">
        <f>SUM(H64/Q64)</f>
        <v>0</v>
      </c>
      <c r="I65" s="1156">
        <f>SUM(I64/Q64)</f>
        <v>0.6470588235294118</v>
      </c>
      <c r="J65" s="1156">
        <f>SUM(J64/Q64)</f>
        <v>0</v>
      </c>
      <c r="K65" s="1156">
        <f>SUM(K64/Q64)</f>
        <v>0</v>
      </c>
      <c r="L65" s="1156">
        <f>SUM(L64/Q64)</f>
        <v>0.23529411764705882</v>
      </c>
      <c r="M65" s="1156">
        <f>SUM(M64/Q64)</f>
        <v>0.11764705882352941</v>
      </c>
      <c r="N65" s="1156">
        <f>SUM(N64/Q64)</f>
        <v>0</v>
      </c>
      <c r="O65" s="1156">
        <f>SUM(O64/Q64)</f>
        <v>0</v>
      </c>
      <c r="P65" s="1157">
        <f>SUM(P64/Q64)</f>
        <v>0</v>
      </c>
      <c r="Q65" s="1158">
        <f t="shared" si="14"/>
        <v>1</v>
      </c>
      <c r="R65" s="418"/>
      <c r="T65" s="285"/>
      <c r="U65" s="86"/>
      <c r="V65" s="86"/>
      <c r="W65" s="86"/>
      <c r="X65" s="86"/>
      <c r="Y65" s="86"/>
      <c r="Z65" s="86"/>
      <c r="AA65" s="86"/>
      <c r="AB65" s="86"/>
      <c r="AC65" s="86"/>
      <c r="AD65" s="86"/>
      <c r="AE65" s="86"/>
      <c r="AF65" s="86"/>
      <c r="AG65" s="86"/>
      <c r="AH65" s="86"/>
      <c r="AI65" s="86"/>
    </row>
    <row r="66" spans="1:35" s="206" customFormat="1" ht="16.5" hidden="1" thickBot="1" x14ac:dyDescent="0.3">
      <c r="A66" s="1511" t="s">
        <v>503</v>
      </c>
      <c r="B66" s="1512"/>
      <c r="C66" s="1512"/>
      <c r="D66" s="1512"/>
      <c r="E66" s="1512"/>
      <c r="F66" s="1512"/>
      <c r="G66" s="1512"/>
      <c r="H66" s="1512"/>
      <c r="I66" s="1512"/>
      <c r="J66" s="1512"/>
      <c r="K66" s="1512"/>
      <c r="L66" s="1512"/>
      <c r="M66" s="1512"/>
      <c r="N66" s="1512"/>
      <c r="O66" s="1512"/>
      <c r="P66" s="1512"/>
      <c r="Q66" s="1512"/>
      <c r="R66" s="1515"/>
    </row>
    <row r="67" spans="1:35" s="206" customFormat="1" ht="66.75" hidden="1" customHeight="1" thickBot="1" x14ac:dyDescent="0.3">
      <c r="A67" s="75"/>
      <c r="B67" s="732" t="s">
        <v>81</v>
      </c>
      <c r="C67" s="733" t="s">
        <v>82</v>
      </c>
      <c r="D67" s="733" t="s">
        <v>83</v>
      </c>
      <c r="E67" s="733" t="s">
        <v>84</v>
      </c>
      <c r="F67" s="733" t="s">
        <v>85</v>
      </c>
      <c r="G67" s="733" t="s">
        <v>86</v>
      </c>
      <c r="H67" s="733" t="s">
        <v>87</v>
      </c>
      <c r="I67" s="733" t="s">
        <v>88</v>
      </c>
      <c r="J67" s="733" t="s">
        <v>89</v>
      </c>
      <c r="K67" s="733" t="s">
        <v>90</v>
      </c>
      <c r="L67" s="733" t="s">
        <v>91</v>
      </c>
      <c r="M67" s="733" t="s">
        <v>92</v>
      </c>
      <c r="N67" s="733" t="s">
        <v>93</v>
      </c>
      <c r="O67" s="733" t="s">
        <v>94</v>
      </c>
      <c r="P67" s="735" t="s">
        <v>95</v>
      </c>
      <c r="Q67" s="76" t="s">
        <v>96</v>
      </c>
      <c r="R67" s="76" t="s">
        <v>97</v>
      </c>
    </row>
    <row r="68" spans="1:35" s="206" customFormat="1" ht="15.75" hidden="1" thickBot="1" x14ac:dyDescent="0.3">
      <c r="A68" s="1532" t="s">
        <v>77</v>
      </c>
      <c r="B68" s="1535"/>
      <c r="C68" s="1535"/>
      <c r="D68" s="1535"/>
      <c r="E68" s="1535"/>
      <c r="F68" s="1535"/>
      <c r="G68" s="1535"/>
      <c r="H68" s="1535"/>
      <c r="I68" s="1535"/>
      <c r="J68" s="1535"/>
      <c r="K68" s="1535"/>
      <c r="L68" s="1535"/>
      <c r="M68" s="1535"/>
      <c r="N68" s="1535"/>
      <c r="O68" s="1535"/>
      <c r="P68" s="1535"/>
      <c r="Q68" s="1535"/>
      <c r="R68" s="1534"/>
    </row>
    <row r="69" spans="1:35" s="206" customFormat="1" hidden="1" x14ac:dyDescent="0.25">
      <c r="A69" s="1097" t="s">
        <v>45</v>
      </c>
      <c r="B69" s="959">
        <v>0</v>
      </c>
      <c r="C69" s="1140">
        <v>0</v>
      </c>
      <c r="D69" s="1140">
        <v>0</v>
      </c>
      <c r="E69" s="1140">
        <v>0</v>
      </c>
      <c r="F69" s="1140">
        <v>0</v>
      </c>
      <c r="G69" s="1140">
        <v>0</v>
      </c>
      <c r="H69" s="1140">
        <v>0</v>
      </c>
      <c r="I69" s="1140">
        <v>4</v>
      </c>
      <c r="J69" s="1140">
        <v>0</v>
      </c>
      <c r="K69" s="1140">
        <v>0</v>
      </c>
      <c r="L69" s="1140">
        <v>1</v>
      </c>
      <c r="M69" s="1140">
        <v>0</v>
      </c>
      <c r="N69" s="1140">
        <v>0</v>
      </c>
      <c r="O69" s="1140">
        <v>0</v>
      </c>
      <c r="P69" s="1141">
        <v>0</v>
      </c>
      <c r="Q69" s="1150">
        <f t="shared" ref="Q69:Q74" si="16">SUM(B69:P69)</f>
        <v>5</v>
      </c>
      <c r="R69" s="1159">
        <v>0.312</v>
      </c>
    </row>
    <row r="70" spans="1:35" s="206" customFormat="1" hidden="1" x14ac:dyDescent="0.25">
      <c r="A70" s="1098" t="s">
        <v>49</v>
      </c>
      <c r="B70" s="1142">
        <v>0</v>
      </c>
      <c r="C70" s="1143">
        <v>0</v>
      </c>
      <c r="D70" s="1143">
        <v>0</v>
      </c>
      <c r="E70" s="1143">
        <v>0</v>
      </c>
      <c r="F70" s="1143">
        <v>0</v>
      </c>
      <c r="G70" s="1143">
        <v>0</v>
      </c>
      <c r="H70" s="1143">
        <v>0</v>
      </c>
      <c r="I70" s="1143">
        <v>7</v>
      </c>
      <c r="J70" s="1143">
        <v>0</v>
      </c>
      <c r="K70" s="1143">
        <v>0</v>
      </c>
      <c r="L70" s="1143">
        <v>4</v>
      </c>
      <c r="M70" s="1143">
        <v>0</v>
      </c>
      <c r="N70" s="1143">
        <v>0</v>
      </c>
      <c r="O70" s="1143">
        <v>0</v>
      </c>
      <c r="P70" s="1144">
        <v>0</v>
      </c>
      <c r="Q70" s="1151">
        <f t="shared" si="16"/>
        <v>11</v>
      </c>
      <c r="R70" s="1160">
        <f>SUM(Q70/Q73)</f>
        <v>0.6875</v>
      </c>
      <c r="S70" s="942"/>
    </row>
    <row r="71" spans="1:35" s="206" customFormat="1" hidden="1" x14ac:dyDescent="0.25">
      <c r="A71" s="1098" t="s">
        <v>46</v>
      </c>
      <c r="B71" s="1142">
        <v>0</v>
      </c>
      <c r="C71" s="1143">
        <v>0</v>
      </c>
      <c r="D71" s="1143">
        <v>0</v>
      </c>
      <c r="E71" s="1143">
        <v>0</v>
      </c>
      <c r="F71" s="1143">
        <v>0</v>
      </c>
      <c r="G71" s="1143">
        <v>0</v>
      </c>
      <c r="H71" s="1143">
        <v>0</v>
      </c>
      <c r="I71" s="1143">
        <v>0</v>
      </c>
      <c r="J71" s="1143">
        <v>0</v>
      </c>
      <c r="K71" s="1143">
        <v>0</v>
      </c>
      <c r="L71" s="1143">
        <v>0</v>
      </c>
      <c r="M71" s="1143">
        <v>0</v>
      </c>
      <c r="N71" s="1143">
        <v>0</v>
      </c>
      <c r="O71" s="1143">
        <v>0</v>
      </c>
      <c r="P71" s="1144">
        <v>0</v>
      </c>
      <c r="Q71" s="1151">
        <f t="shared" si="16"/>
        <v>0</v>
      </c>
      <c r="R71" s="1160">
        <f>SUM(Q71/Q73)</f>
        <v>0</v>
      </c>
      <c r="S71" s="942"/>
    </row>
    <row r="72" spans="1:35" s="206" customFormat="1" ht="15.75" hidden="1" thickBot="1" x14ac:dyDescent="0.3">
      <c r="A72" s="1099" t="s">
        <v>50</v>
      </c>
      <c r="B72" s="1145">
        <v>0</v>
      </c>
      <c r="C72" s="1146">
        <v>0</v>
      </c>
      <c r="D72" s="1146">
        <v>0</v>
      </c>
      <c r="E72" s="1146">
        <v>0</v>
      </c>
      <c r="F72" s="1146">
        <v>0</v>
      </c>
      <c r="G72" s="1146">
        <v>0</v>
      </c>
      <c r="H72" s="1146">
        <v>0</v>
      </c>
      <c r="I72" s="1146">
        <v>0</v>
      </c>
      <c r="J72" s="1146">
        <v>0</v>
      </c>
      <c r="K72" s="1146">
        <v>0</v>
      </c>
      <c r="L72" s="1146">
        <v>0</v>
      </c>
      <c r="M72" s="1146">
        <v>0</v>
      </c>
      <c r="N72" s="1146">
        <v>0</v>
      </c>
      <c r="O72" s="1146">
        <v>0</v>
      </c>
      <c r="P72" s="1147">
        <v>0</v>
      </c>
      <c r="Q72" s="1152">
        <f t="shared" si="16"/>
        <v>0</v>
      </c>
      <c r="R72" s="1161">
        <f>SUM(Q72/Q73)</f>
        <v>0</v>
      </c>
      <c r="S72" s="634"/>
    </row>
    <row r="73" spans="1:35" s="206" customFormat="1" ht="16.5" hidden="1" thickTop="1" thickBot="1" x14ac:dyDescent="0.3">
      <c r="A73" s="1100" t="s">
        <v>27</v>
      </c>
      <c r="B73" s="1148">
        <f t="shared" ref="B73:P73" si="17">SUM(B69:B72)</f>
        <v>0</v>
      </c>
      <c r="C73" s="1122">
        <f t="shared" si="17"/>
        <v>0</v>
      </c>
      <c r="D73" s="1122">
        <f t="shared" si="17"/>
        <v>0</v>
      </c>
      <c r="E73" s="1122">
        <f t="shared" si="17"/>
        <v>0</v>
      </c>
      <c r="F73" s="1122">
        <f t="shared" si="17"/>
        <v>0</v>
      </c>
      <c r="G73" s="1122">
        <f t="shared" si="17"/>
        <v>0</v>
      </c>
      <c r="H73" s="1122">
        <f t="shared" si="17"/>
        <v>0</v>
      </c>
      <c r="I73" s="1122">
        <f t="shared" si="17"/>
        <v>11</v>
      </c>
      <c r="J73" s="1122">
        <f t="shared" si="17"/>
        <v>0</v>
      </c>
      <c r="K73" s="1122">
        <f t="shared" si="17"/>
        <v>0</v>
      </c>
      <c r="L73" s="1122">
        <f t="shared" si="17"/>
        <v>5</v>
      </c>
      <c r="M73" s="1122">
        <f t="shared" si="17"/>
        <v>0</v>
      </c>
      <c r="N73" s="1122">
        <f t="shared" si="17"/>
        <v>0</v>
      </c>
      <c r="O73" s="1122">
        <f t="shared" si="17"/>
        <v>0</v>
      </c>
      <c r="P73" s="1149">
        <f t="shared" si="17"/>
        <v>0</v>
      </c>
      <c r="Q73" s="1154">
        <f t="shared" si="16"/>
        <v>16</v>
      </c>
      <c r="R73" s="1162">
        <f>SUM(R69:R72)</f>
        <v>0.99950000000000006</v>
      </c>
    </row>
    <row r="74" spans="1:35" s="206" customFormat="1" ht="15.75" hidden="1" thickBot="1" x14ac:dyDescent="0.3">
      <c r="A74" s="1101" t="s">
        <v>44</v>
      </c>
      <c r="B74" s="1155">
        <f>SUM(B73/Q73)</f>
        <v>0</v>
      </c>
      <c r="C74" s="1156">
        <f>SUM(C73/Q73)</f>
        <v>0</v>
      </c>
      <c r="D74" s="1156">
        <f>SUM(D73/Q73)</f>
        <v>0</v>
      </c>
      <c r="E74" s="1156">
        <f>SUM(E73/Q73)</f>
        <v>0</v>
      </c>
      <c r="F74" s="1156">
        <f>SUM(F73/Q73)</f>
        <v>0</v>
      </c>
      <c r="G74" s="1156">
        <f>SUM(G73/Q73)</f>
        <v>0</v>
      </c>
      <c r="H74" s="1156">
        <f>SUM(H73/Q73)</f>
        <v>0</v>
      </c>
      <c r="I74" s="1156">
        <f>SUM(I73/Q73)</f>
        <v>0.6875</v>
      </c>
      <c r="J74" s="1156">
        <f>SUM(J73/Q73)</f>
        <v>0</v>
      </c>
      <c r="K74" s="1156">
        <f>SUM(K73/Q73)</f>
        <v>0</v>
      </c>
      <c r="L74" s="1156">
        <v>0.312</v>
      </c>
      <c r="M74" s="1156">
        <f>SUM(M73/Q73)</f>
        <v>0</v>
      </c>
      <c r="N74" s="1156">
        <f>SUM(N73/Q73)</f>
        <v>0</v>
      </c>
      <c r="O74" s="1156">
        <f>SUM(O73/Q73)</f>
        <v>0</v>
      </c>
      <c r="P74" s="1157">
        <f>SUM(P73/Q73)</f>
        <v>0</v>
      </c>
      <c r="Q74" s="1158">
        <f t="shared" si="16"/>
        <v>0.99950000000000006</v>
      </c>
      <c r="R74" s="418"/>
      <c r="S74" s="634"/>
    </row>
    <row r="75" spans="1:35" s="206" customFormat="1" ht="16.5" hidden="1" customHeight="1" thickBot="1" x14ac:dyDescent="0.3">
      <c r="A75" s="1532" t="s">
        <v>359</v>
      </c>
      <c r="B75" s="1535"/>
      <c r="C75" s="1535"/>
      <c r="D75" s="1535"/>
      <c r="E75" s="1535"/>
      <c r="F75" s="1535"/>
      <c r="G75" s="1535"/>
      <c r="H75" s="1535"/>
      <c r="I75" s="1535"/>
      <c r="J75" s="1535"/>
      <c r="K75" s="1535"/>
      <c r="L75" s="1535"/>
      <c r="M75" s="1535"/>
      <c r="N75" s="1535"/>
      <c r="O75" s="1535"/>
      <c r="P75" s="1535"/>
      <c r="Q75" s="1536"/>
      <c r="R75" s="1537"/>
    </row>
    <row r="76" spans="1:35" s="206" customFormat="1" hidden="1" x14ac:dyDescent="0.25">
      <c r="A76" s="1097" t="s">
        <v>76</v>
      </c>
      <c r="B76" s="959">
        <v>0</v>
      </c>
      <c r="C76" s="1140">
        <v>0</v>
      </c>
      <c r="D76" s="1140">
        <v>0</v>
      </c>
      <c r="E76" s="1140">
        <v>0</v>
      </c>
      <c r="F76" s="1140">
        <v>0</v>
      </c>
      <c r="G76" s="1140">
        <v>0</v>
      </c>
      <c r="H76" s="1140">
        <v>0</v>
      </c>
      <c r="I76" s="1140">
        <v>0</v>
      </c>
      <c r="J76" s="1140">
        <v>0</v>
      </c>
      <c r="K76" s="1140">
        <v>0</v>
      </c>
      <c r="L76" s="1140">
        <v>0</v>
      </c>
      <c r="M76" s="1140">
        <v>0</v>
      </c>
      <c r="N76" s="1140">
        <v>0</v>
      </c>
      <c r="O76" s="1140">
        <v>0</v>
      </c>
      <c r="P76" s="1141">
        <v>0</v>
      </c>
      <c r="Q76" s="1150">
        <f t="shared" ref="Q76:Q81" si="18">SUM(B76:P76)</f>
        <v>0</v>
      </c>
      <c r="R76" s="1159">
        <f>SUM(Q76/Q80)</f>
        <v>0</v>
      </c>
      <c r="S76" s="942"/>
    </row>
    <row r="77" spans="1:35" s="206" customFormat="1" hidden="1" x14ac:dyDescent="0.25">
      <c r="A77" s="1098" t="s">
        <v>47</v>
      </c>
      <c r="B77" s="1142">
        <v>0</v>
      </c>
      <c r="C77" s="1143">
        <v>0</v>
      </c>
      <c r="D77" s="1143">
        <v>0</v>
      </c>
      <c r="E77" s="1143">
        <v>0</v>
      </c>
      <c r="F77" s="1143">
        <v>0</v>
      </c>
      <c r="G77" s="1143">
        <v>0</v>
      </c>
      <c r="H77" s="1143">
        <v>0</v>
      </c>
      <c r="I77" s="1143">
        <v>4</v>
      </c>
      <c r="J77" s="1143">
        <v>0</v>
      </c>
      <c r="K77" s="1143">
        <v>0</v>
      </c>
      <c r="L77" s="1143">
        <v>0</v>
      </c>
      <c r="M77" s="1143">
        <v>0</v>
      </c>
      <c r="N77" s="1143">
        <v>0</v>
      </c>
      <c r="O77" s="1143">
        <v>0</v>
      </c>
      <c r="P77" s="1144">
        <v>0</v>
      </c>
      <c r="Q77" s="1151">
        <f t="shared" si="18"/>
        <v>4</v>
      </c>
      <c r="R77" s="1160">
        <f>SUM(Q77/Q80)</f>
        <v>0.25</v>
      </c>
    </row>
    <row r="78" spans="1:35" s="206" customFormat="1" hidden="1" x14ac:dyDescent="0.25">
      <c r="A78" s="1098" t="s">
        <v>48</v>
      </c>
      <c r="B78" s="1142">
        <v>0</v>
      </c>
      <c r="C78" s="1143">
        <v>0</v>
      </c>
      <c r="D78" s="1143">
        <v>0</v>
      </c>
      <c r="E78" s="1143">
        <v>0</v>
      </c>
      <c r="F78" s="1143">
        <v>0</v>
      </c>
      <c r="G78" s="1143">
        <v>0</v>
      </c>
      <c r="H78" s="1143">
        <v>0</v>
      </c>
      <c r="I78" s="1143">
        <v>2</v>
      </c>
      <c r="J78" s="1143">
        <v>0</v>
      </c>
      <c r="K78" s="1143">
        <v>0</v>
      </c>
      <c r="L78" s="1143">
        <v>3</v>
      </c>
      <c r="M78" s="1143">
        <v>0</v>
      </c>
      <c r="N78" s="1143">
        <v>0</v>
      </c>
      <c r="O78" s="1143">
        <v>0</v>
      </c>
      <c r="P78" s="1144">
        <v>0</v>
      </c>
      <c r="Q78" s="1151">
        <f t="shared" si="18"/>
        <v>5</v>
      </c>
      <c r="R78" s="1160">
        <v>0.312</v>
      </c>
      <c r="T78" s="86"/>
      <c r="U78" s="86"/>
      <c r="V78" s="86"/>
      <c r="W78" s="86"/>
      <c r="X78" s="86"/>
      <c r="Y78" s="86"/>
      <c r="Z78" s="86"/>
      <c r="AA78" s="86"/>
      <c r="AB78" s="86"/>
      <c r="AC78" s="86"/>
      <c r="AD78" s="86"/>
      <c r="AE78" s="86"/>
      <c r="AF78" s="86"/>
      <c r="AG78" s="86"/>
      <c r="AH78" s="86"/>
      <c r="AI78" s="86"/>
    </row>
    <row r="79" spans="1:35" s="206" customFormat="1" ht="15.75" hidden="1" thickBot="1" x14ac:dyDescent="0.3">
      <c r="A79" s="1099" t="s">
        <v>78</v>
      </c>
      <c r="B79" s="1145">
        <v>0</v>
      </c>
      <c r="C79" s="1146">
        <v>0</v>
      </c>
      <c r="D79" s="1146">
        <v>0</v>
      </c>
      <c r="E79" s="1146">
        <v>0</v>
      </c>
      <c r="F79" s="1146">
        <v>0</v>
      </c>
      <c r="G79" s="1146">
        <v>0</v>
      </c>
      <c r="H79" s="1146">
        <v>0</v>
      </c>
      <c r="I79" s="1146">
        <v>5</v>
      </c>
      <c r="J79" s="1146">
        <v>0</v>
      </c>
      <c r="K79" s="1146">
        <v>0</v>
      </c>
      <c r="L79" s="1146">
        <v>2</v>
      </c>
      <c r="M79" s="1146">
        <v>0</v>
      </c>
      <c r="N79" s="1146">
        <v>0</v>
      </c>
      <c r="O79" s="1146">
        <v>0</v>
      </c>
      <c r="P79" s="1147">
        <v>0</v>
      </c>
      <c r="Q79" s="1152">
        <f t="shared" si="18"/>
        <v>7</v>
      </c>
      <c r="R79" s="1161">
        <f>SUM(Q79/Q80)</f>
        <v>0.4375</v>
      </c>
      <c r="T79" s="285"/>
      <c r="U79" s="285"/>
      <c r="V79" s="285"/>
      <c r="W79" s="285"/>
      <c r="X79" s="285"/>
      <c r="Y79" s="285"/>
      <c r="Z79" s="285"/>
      <c r="AA79" s="285"/>
      <c r="AB79" s="285"/>
      <c r="AC79" s="285"/>
      <c r="AD79" s="285"/>
      <c r="AE79" s="285"/>
      <c r="AF79" s="285"/>
      <c r="AG79" s="285"/>
      <c r="AH79" s="285"/>
      <c r="AI79" s="285"/>
    </row>
    <row r="80" spans="1:35" s="206" customFormat="1" ht="16.5" hidden="1" thickTop="1" thickBot="1" x14ac:dyDescent="0.3">
      <c r="A80" s="1100" t="s">
        <v>27</v>
      </c>
      <c r="B80" s="1148">
        <f t="shared" ref="B80:P80" si="19">SUM(B76:B79)</f>
        <v>0</v>
      </c>
      <c r="C80" s="1122">
        <f t="shared" si="19"/>
        <v>0</v>
      </c>
      <c r="D80" s="1122">
        <f t="shared" si="19"/>
        <v>0</v>
      </c>
      <c r="E80" s="1122">
        <f t="shared" si="19"/>
        <v>0</v>
      </c>
      <c r="F80" s="1122">
        <f t="shared" si="19"/>
        <v>0</v>
      </c>
      <c r="G80" s="1122">
        <f t="shared" si="19"/>
        <v>0</v>
      </c>
      <c r="H80" s="1122">
        <f t="shared" si="19"/>
        <v>0</v>
      </c>
      <c r="I80" s="1122">
        <f t="shared" si="19"/>
        <v>11</v>
      </c>
      <c r="J80" s="1122">
        <f t="shared" si="19"/>
        <v>0</v>
      </c>
      <c r="K80" s="1122">
        <f t="shared" si="19"/>
        <v>0</v>
      </c>
      <c r="L80" s="1122">
        <f t="shared" si="19"/>
        <v>5</v>
      </c>
      <c r="M80" s="1122">
        <f t="shared" si="19"/>
        <v>0</v>
      </c>
      <c r="N80" s="1122">
        <f t="shared" si="19"/>
        <v>0</v>
      </c>
      <c r="O80" s="1122">
        <f t="shared" si="19"/>
        <v>0</v>
      </c>
      <c r="P80" s="1149">
        <f t="shared" si="19"/>
        <v>0</v>
      </c>
      <c r="Q80" s="1154">
        <f t="shared" si="18"/>
        <v>16</v>
      </c>
      <c r="R80" s="1162">
        <f>SUM(R76:R79)</f>
        <v>0.99950000000000006</v>
      </c>
      <c r="T80" s="285"/>
      <c r="U80" s="86"/>
      <c r="V80" s="86"/>
      <c r="W80" s="86"/>
      <c r="X80" s="86"/>
      <c r="Y80" s="86"/>
      <c r="Z80" s="86"/>
      <c r="AA80" s="86"/>
      <c r="AB80" s="86"/>
      <c r="AC80" s="86"/>
      <c r="AD80" s="86"/>
      <c r="AE80" s="86"/>
      <c r="AF80" s="86"/>
      <c r="AG80" s="86"/>
      <c r="AH80" s="86"/>
      <c r="AI80" s="86"/>
    </row>
    <row r="81" spans="1:35" s="206" customFormat="1" ht="17.25" hidden="1" customHeight="1" thickBot="1" x14ac:dyDescent="0.3">
      <c r="A81" s="1101" t="s">
        <v>44</v>
      </c>
      <c r="B81" s="1155">
        <f>SUM(B80/Q80)</f>
        <v>0</v>
      </c>
      <c r="C81" s="1156">
        <f>SUM(C80/Q80)</f>
        <v>0</v>
      </c>
      <c r="D81" s="1156">
        <f>SUM(D80/Q80)</f>
        <v>0</v>
      </c>
      <c r="E81" s="1156">
        <f>SUM(E80/Q80)</f>
        <v>0</v>
      </c>
      <c r="F81" s="1156">
        <f>SUM(F80/Q80)</f>
        <v>0</v>
      </c>
      <c r="G81" s="1156">
        <f>SUM(G80/Q80)</f>
        <v>0</v>
      </c>
      <c r="H81" s="1156">
        <f>SUM(H80/Q80)</f>
        <v>0</v>
      </c>
      <c r="I81" s="1156">
        <f>SUM(I80/Q80)</f>
        <v>0.6875</v>
      </c>
      <c r="J81" s="1156">
        <f>SUM(J80/Q80)</f>
        <v>0</v>
      </c>
      <c r="K81" s="1156">
        <f>SUM(K80/Q80)</f>
        <v>0</v>
      </c>
      <c r="L81" s="1156">
        <v>0.312</v>
      </c>
      <c r="M81" s="1156">
        <f>SUM(M80/Q80)</f>
        <v>0</v>
      </c>
      <c r="N81" s="1156">
        <f>SUM(N80/Q80)</f>
        <v>0</v>
      </c>
      <c r="O81" s="1156">
        <f>SUM(O80/Q80)</f>
        <v>0</v>
      </c>
      <c r="P81" s="1157">
        <f>SUM(P80/Q80)</f>
        <v>0</v>
      </c>
      <c r="Q81" s="1158">
        <f t="shared" si="18"/>
        <v>0.99950000000000006</v>
      </c>
      <c r="R81" s="418"/>
      <c r="T81" s="285"/>
      <c r="U81" s="86"/>
      <c r="V81" s="86"/>
      <c r="W81" s="86"/>
      <c r="X81" s="86"/>
      <c r="Y81" s="86"/>
      <c r="Z81" s="86"/>
      <c r="AA81" s="86"/>
      <c r="AB81" s="86"/>
      <c r="AC81" s="86"/>
      <c r="AD81" s="86"/>
      <c r="AE81" s="86"/>
      <c r="AF81" s="86"/>
      <c r="AG81" s="86"/>
      <c r="AH81" s="86"/>
      <c r="AI81" s="86"/>
    </row>
    <row r="82" spans="1:35" ht="15.75" hidden="1" thickBot="1" x14ac:dyDescent="0.3">
      <c r="A82" s="1544" t="s">
        <v>765</v>
      </c>
      <c r="B82" s="1545"/>
      <c r="C82" s="1545"/>
      <c r="D82" s="1545"/>
      <c r="E82" s="1545"/>
      <c r="F82" s="1545"/>
      <c r="G82" s="1545"/>
      <c r="H82" s="1545"/>
      <c r="I82" s="1545"/>
      <c r="J82" s="1545"/>
      <c r="K82" s="1545"/>
      <c r="L82" s="1545"/>
      <c r="M82" s="1545"/>
      <c r="N82" s="1545"/>
      <c r="O82" s="1545"/>
      <c r="P82" s="1545"/>
      <c r="Q82" s="1545"/>
      <c r="R82" s="1546"/>
    </row>
    <row r="83" spans="1:35" ht="66.75" hidden="1" customHeight="1" thickBot="1" x14ac:dyDescent="0.3">
      <c r="A83" s="1106"/>
      <c r="B83" s="1102" t="s">
        <v>81</v>
      </c>
      <c r="C83" s="1103" t="s">
        <v>82</v>
      </c>
      <c r="D83" s="1103" t="s">
        <v>83</v>
      </c>
      <c r="E83" s="1103" t="s">
        <v>84</v>
      </c>
      <c r="F83" s="1103" t="s">
        <v>85</v>
      </c>
      <c r="G83" s="1103" t="s">
        <v>86</v>
      </c>
      <c r="H83" s="1103" t="s">
        <v>87</v>
      </c>
      <c r="I83" s="1103" t="s">
        <v>88</v>
      </c>
      <c r="J83" s="1103" t="s">
        <v>89</v>
      </c>
      <c r="K83" s="1103" t="s">
        <v>90</v>
      </c>
      <c r="L83" s="1103" t="s">
        <v>91</v>
      </c>
      <c r="M83" s="1103" t="s">
        <v>92</v>
      </c>
      <c r="N83" s="1103" t="s">
        <v>93</v>
      </c>
      <c r="O83" s="1103" t="s">
        <v>94</v>
      </c>
      <c r="P83" s="1104" t="s">
        <v>95</v>
      </c>
      <c r="Q83" s="1105" t="s">
        <v>96</v>
      </c>
      <c r="R83" s="1105" t="s">
        <v>97</v>
      </c>
    </row>
    <row r="84" spans="1:35" ht="15.75" hidden="1" thickBot="1" x14ac:dyDescent="0.3">
      <c r="A84" s="1532" t="s">
        <v>77</v>
      </c>
      <c r="B84" s="1535"/>
      <c r="C84" s="1535"/>
      <c r="D84" s="1535"/>
      <c r="E84" s="1535"/>
      <c r="F84" s="1535"/>
      <c r="G84" s="1535"/>
      <c r="H84" s="1535"/>
      <c r="I84" s="1535"/>
      <c r="J84" s="1535"/>
      <c r="K84" s="1535"/>
      <c r="L84" s="1535"/>
      <c r="M84" s="1535"/>
      <c r="N84" s="1535"/>
      <c r="O84" s="1535"/>
      <c r="P84" s="1535"/>
      <c r="Q84" s="1535"/>
      <c r="R84" s="1534"/>
    </row>
    <row r="85" spans="1:35" hidden="1" x14ac:dyDescent="0.25">
      <c r="A85" s="1097" t="s">
        <v>45</v>
      </c>
      <c r="B85" s="373">
        <v>0</v>
      </c>
      <c r="C85" s="374">
        <v>0</v>
      </c>
      <c r="D85" s="374">
        <v>0</v>
      </c>
      <c r="E85" s="374">
        <v>0</v>
      </c>
      <c r="F85" s="374">
        <v>0</v>
      </c>
      <c r="G85" s="374">
        <v>0</v>
      </c>
      <c r="H85" s="374">
        <v>0</v>
      </c>
      <c r="I85" s="374">
        <v>3</v>
      </c>
      <c r="J85" s="374">
        <v>0</v>
      </c>
      <c r="K85" s="374">
        <v>0</v>
      </c>
      <c r="L85" s="374">
        <v>0</v>
      </c>
      <c r="M85" s="374">
        <v>0</v>
      </c>
      <c r="N85" s="374">
        <v>0</v>
      </c>
      <c r="O85" s="374">
        <v>0</v>
      </c>
      <c r="P85" s="375">
        <v>0</v>
      </c>
      <c r="Q85" s="136">
        <f t="shared" ref="Q85:Q90" si="20">SUM(B85:P85)</f>
        <v>3</v>
      </c>
      <c r="R85" s="328">
        <f>SUM(Q85/Q89)</f>
        <v>0.3</v>
      </c>
    </row>
    <row r="86" spans="1:35" hidden="1" x14ac:dyDescent="0.25">
      <c r="A86" s="1098" t="s">
        <v>49</v>
      </c>
      <c r="B86" s="376">
        <v>0</v>
      </c>
      <c r="C86" s="377">
        <v>0</v>
      </c>
      <c r="D86" s="377">
        <v>0</v>
      </c>
      <c r="E86" s="377">
        <v>0</v>
      </c>
      <c r="F86" s="377">
        <v>0</v>
      </c>
      <c r="G86" s="377">
        <v>0</v>
      </c>
      <c r="H86" s="377">
        <v>0</v>
      </c>
      <c r="I86" s="377">
        <v>5</v>
      </c>
      <c r="J86" s="377">
        <v>0</v>
      </c>
      <c r="K86" s="377">
        <v>0</v>
      </c>
      <c r="L86" s="377">
        <v>1</v>
      </c>
      <c r="M86" s="377">
        <v>1</v>
      </c>
      <c r="N86" s="377">
        <v>0</v>
      </c>
      <c r="O86" s="377">
        <v>0</v>
      </c>
      <c r="P86" s="378">
        <v>0</v>
      </c>
      <c r="Q86" s="137">
        <f t="shared" si="20"/>
        <v>7</v>
      </c>
      <c r="R86" s="329">
        <f>SUM(Q86/Q89)</f>
        <v>0.7</v>
      </c>
    </row>
    <row r="87" spans="1:35" hidden="1" x14ac:dyDescent="0.25">
      <c r="A87" s="1098" t="s">
        <v>46</v>
      </c>
      <c r="B87" s="376">
        <v>0</v>
      </c>
      <c r="C87" s="377">
        <v>0</v>
      </c>
      <c r="D87" s="377">
        <v>0</v>
      </c>
      <c r="E87" s="377">
        <v>0</v>
      </c>
      <c r="F87" s="377">
        <v>0</v>
      </c>
      <c r="G87" s="377">
        <v>0</v>
      </c>
      <c r="H87" s="377">
        <v>0</v>
      </c>
      <c r="I87" s="377">
        <v>0</v>
      </c>
      <c r="J87" s="377">
        <v>0</v>
      </c>
      <c r="K87" s="377">
        <v>0</v>
      </c>
      <c r="L87" s="377">
        <v>0</v>
      </c>
      <c r="M87" s="377">
        <v>0</v>
      </c>
      <c r="N87" s="377">
        <v>0</v>
      </c>
      <c r="O87" s="377">
        <v>0</v>
      </c>
      <c r="P87" s="378">
        <v>0</v>
      </c>
      <c r="Q87" s="137">
        <f t="shared" si="20"/>
        <v>0</v>
      </c>
      <c r="R87" s="329">
        <f>SUM(Q87/Q89)</f>
        <v>0</v>
      </c>
    </row>
    <row r="88" spans="1:35" ht="15.75" hidden="1" thickBot="1" x14ac:dyDescent="0.3">
      <c r="A88" s="1099" t="s">
        <v>50</v>
      </c>
      <c r="B88" s="379">
        <v>0</v>
      </c>
      <c r="C88" s="380">
        <v>0</v>
      </c>
      <c r="D88" s="380">
        <v>0</v>
      </c>
      <c r="E88" s="380">
        <v>0</v>
      </c>
      <c r="F88" s="380">
        <v>0</v>
      </c>
      <c r="G88" s="380">
        <v>0</v>
      </c>
      <c r="H88" s="380">
        <v>0</v>
      </c>
      <c r="I88" s="380">
        <v>0</v>
      </c>
      <c r="J88" s="380">
        <v>0</v>
      </c>
      <c r="K88" s="380">
        <v>0</v>
      </c>
      <c r="L88" s="380">
        <v>0</v>
      </c>
      <c r="M88" s="380">
        <v>0</v>
      </c>
      <c r="N88" s="380">
        <v>0</v>
      </c>
      <c r="O88" s="380">
        <v>0</v>
      </c>
      <c r="P88" s="381">
        <v>0</v>
      </c>
      <c r="Q88" s="138">
        <f t="shared" si="20"/>
        <v>0</v>
      </c>
      <c r="R88" s="330">
        <f>SUM(Q88/Q89)</f>
        <v>0</v>
      </c>
    </row>
    <row r="89" spans="1:35" ht="16.5" hidden="1" thickTop="1" thickBot="1" x14ac:dyDescent="0.3">
      <c r="A89" s="1100" t="s">
        <v>27</v>
      </c>
      <c r="B89" s="123">
        <f t="shared" ref="B89:P89" si="21">SUM(B85:B88)</f>
        <v>0</v>
      </c>
      <c r="C89" s="124">
        <f t="shared" si="21"/>
        <v>0</v>
      </c>
      <c r="D89" s="124">
        <f t="shared" si="21"/>
        <v>0</v>
      </c>
      <c r="E89" s="124">
        <f t="shared" si="21"/>
        <v>0</v>
      </c>
      <c r="F89" s="124">
        <f t="shared" si="21"/>
        <v>0</v>
      </c>
      <c r="G89" s="124">
        <f t="shared" si="21"/>
        <v>0</v>
      </c>
      <c r="H89" s="124">
        <f t="shared" si="21"/>
        <v>0</v>
      </c>
      <c r="I89" s="124">
        <f t="shared" si="21"/>
        <v>8</v>
      </c>
      <c r="J89" s="124">
        <f t="shared" si="21"/>
        <v>0</v>
      </c>
      <c r="K89" s="124">
        <f t="shared" si="21"/>
        <v>0</v>
      </c>
      <c r="L89" s="124">
        <f t="shared" si="21"/>
        <v>1</v>
      </c>
      <c r="M89" s="124">
        <f t="shared" si="21"/>
        <v>1</v>
      </c>
      <c r="N89" s="124">
        <f t="shared" si="21"/>
        <v>0</v>
      </c>
      <c r="O89" s="124">
        <f t="shared" si="21"/>
        <v>0</v>
      </c>
      <c r="P89" s="139">
        <f t="shared" si="21"/>
        <v>0</v>
      </c>
      <c r="Q89" s="838">
        <f t="shared" si="20"/>
        <v>10</v>
      </c>
      <c r="R89" s="879">
        <f>SUM(R85:R88)</f>
        <v>1</v>
      </c>
    </row>
    <row r="90" spans="1:35" ht="15.75" hidden="1" thickBot="1" x14ac:dyDescent="0.3">
      <c r="A90" s="1101" t="s">
        <v>44</v>
      </c>
      <c r="B90" s="325">
        <f>SUM(B89/Q89)</f>
        <v>0</v>
      </c>
      <c r="C90" s="326">
        <f>SUM(C89/Q89)</f>
        <v>0</v>
      </c>
      <c r="D90" s="326">
        <f>SUM(D89/Q89)</f>
        <v>0</v>
      </c>
      <c r="E90" s="326">
        <f>SUM(E89/Q89)</f>
        <v>0</v>
      </c>
      <c r="F90" s="326">
        <f>SUM(F89/Q89)</f>
        <v>0</v>
      </c>
      <c r="G90" s="326">
        <f>SUM(G89/Q89)</f>
        <v>0</v>
      </c>
      <c r="H90" s="326">
        <f>SUM(H89/Q89)</f>
        <v>0</v>
      </c>
      <c r="I90" s="326">
        <f>SUM(I89/Q89)</f>
        <v>0.8</v>
      </c>
      <c r="J90" s="326">
        <f>SUM(J89/Q89)</f>
        <v>0</v>
      </c>
      <c r="K90" s="326">
        <f>SUM(K89/Q89)</f>
        <v>0</v>
      </c>
      <c r="L90" s="326">
        <f>SUM(L89/Q89)</f>
        <v>0.1</v>
      </c>
      <c r="M90" s="326">
        <f>SUM(M89/Q89)</f>
        <v>0.1</v>
      </c>
      <c r="N90" s="326">
        <f>SUM(N89/Q89)</f>
        <v>0</v>
      </c>
      <c r="O90" s="326">
        <f>SUM(O89/Q89)</f>
        <v>0</v>
      </c>
      <c r="P90" s="327">
        <f>SUM(P89/Q89)</f>
        <v>0</v>
      </c>
      <c r="Q90" s="907">
        <f t="shared" si="20"/>
        <v>1</v>
      </c>
      <c r="R90" s="418"/>
    </row>
    <row r="91" spans="1:35" ht="16.5" hidden="1" customHeight="1" thickBot="1" x14ac:dyDescent="0.3">
      <c r="A91" s="1532" t="s">
        <v>359</v>
      </c>
      <c r="B91" s="1535"/>
      <c r="C91" s="1535"/>
      <c r="D91" s="1535"/>
      <c r="E91" s="1535"/>
      <c r="F91" s="1535"/>
      <c r="G91" s="1535"/>
      <c r="H91" s="1535"/>
      <c r="I91" s="1535"/>
      <c r="J91" s="1535"/>
      <c r="K91" s="1535"/>
      <c r="L91" s="1535"/>
      <c r="M91" s="1535"/>
      <c r="N91" s="1535"/>
      <c r="O91" s="1535"/>
      <c r="P91" s="1535"/>
      <c r="Q91" s="1536"/>
      <c r="R91" s="1537"/>
    </row>
    <row r="92" spans="1:35" hidden="1" x14ac:dyDescent="0.25">
      <c r="A92" s="1097" t="s">
        <v>76</v>
      </c>
      <c r="B92" s="373">
        <v>0</v>
      </c>
      <c r="C92" s="374">
        <v>0</v>
      </c>
      <c r="D92" s="374">
        <v>0</v>
      </c>
      <c r="E92" s="374">
        <v>0</v>
      </c>
      <c r="F92" s="374">
        <v>0</v>
      </c>
      <c r="G92" s="374">
        <v>0</v>
      </c>
      <c r="H92" s="374">
        <v>0</v>
      </c>
      <c r="I92" s="374">
        <v>0</v>
      </c>
      <c r="J92" s="374">
        <v>0</v>
      </c>
      <c r="K92" s="374">
        <v>0</v>
      </c>
      <c r="L92" s="374">
        <v>0</v>
      </c>
      <c r="M92" s="374">
        <v>0</v>
      </c>
      <c r="N92" s="374">
        <v>0</v>
      </c>
      <c r="O92" s="374">
        <v>0</v>
      </c>
      <c r="P92" s="375">
        <v>0</v>
      </c>
      <c r="Q92" s="136">
        <f t="shared" ref="Q92:Q97" si="22">SUM(B92:P92)</f>
        <v>0</v>
      </c>
      <c r="R92" s="328">
        <f>SUM(Q92/Q96)</f>
        <v>0</v>
      </c>
    </row>
    <row r="93" spans="1:35" hidden="1" x14ac:dyDescent="0.25">
      <c r="A93" s="1098" t="s">
        <v>47</v>
      </c>
      <c r="B93" s="376">
        <v>0</v>
      </c>
      <c r="C93" s="377">
        <v>0</v>
      </c>
      <c r="D93" s="377">
        <v>0</v>
      </c>
      <c r="E93" s="377">
        <v>0</v>
      </c>
      <c r="F93" s="377">
        <v>0</v>
      </c>
      <c r="G93" s="377">
        <v>0</v>
      </c>
      <c r="H93" s="377">
        <v>0</v>
      </c>
      <c r="I93" s="377">
        <v>4</v>
      </c>
      <c r="J93" s="377">
        <v>0</v>
      </c>
      <c r="K93" s="377">
        <v>0</v>
      </c>
      <c r="L93" s="377">
        <v>0</v>
      </c>
      <c r="M93" s="377">
        <v>1</v>
      </c>
      <c r="N93" s="377">
        <v>0</v>
      </c>
      <c r="O93" s="377">
        <v>0</v>
      </c>
      <c r="P93" s="378">
        <v>0</v>
      </c>
      <c r="Q93" s="137">
        <f t="shared" si="22"/>
        <v>5</v>
      </c>
      <c r="R93" s="329">
        <f>SUM(Q93/Q96)</f>
        <v>0.5</v>
      </c>
    </row>
    <row r="94" spans="1:35" hidden="1" x14ac:dyDescent="0.25">
      <c r="A94" s="1098" t="s">
        <v>48</v>
      </c>
      <c r="B94" s="376">
        <v>0</v>
      </c>
      <c r="C94" s="377">
        <v>0</v>
      </c>
      <c r="D94" s="377">
        <v>0</v>
      </c>
      <c r="E94" s="377">
        <v>0</v>
      </c>
      <c r="F94" s="377">
        <v>0</v>
      </c>
      <c r="G94" s="377">
        <v>0</v>
      </c>
      <c r="H94" s="377">
        <v>0</v>
      </c>
      <c r="I94" s="377">
        <v>1</v>
      </c>
      <c r="J94" s="377">
        <v>0</v>
      </c>
      <c r="K94" s="377">
        <v>0</v>
      </c>
      <c r="L94" s="377">
        <v>0</v>
      </c>
      <c r="M94" s="377">
        <v>0</v>
      </c>
      <c r="N94" s="377">
        <v>0</v>
      </c>
      <c r="O94" s="377">
        <v>0</v>
      </c>
      <c r="P94" s="378">
        <v>0</v>
      </c>
      <c r="Q94" s="137">
        <f t="shared" si="22"/>
        <v>1</v>
      </c>
      <c r="R94" s="329">
        <f>SUM(Q94/Q96)</f>
        <v>0.1</v>
      </c>
      <c r="T94" s="86"/>
      <c r="U94" s="86"/>
      <c r="V94" s="86"/>
      <c r="W94" s="86"/>
      <c r="X94" s="86"/>
      <c r="Y94" s="86"/>
      <c r="Z94" s="86"/>
      <c r="AA94" s="86"/>
      <c r="AB94" s="86"/>
      <c r="AC94" s="86"/>
      <c r="AD94" s="86"/>
      <c r="AE94" s="86"/>
      <c r="AF94" s="86"/>
      <c r="AG94" s="86"/>
      <c r="AH94" s="86"/>
      <c r="AI94" s="86"/>
    </row>
    <row r="95" spans="1:35" ht="15.75" hidden="1" thickBot="1" x14ac:dyDescent="0.3">
      <c r="A95" s="1099" t="s">
        <v>78</v>
      </c>
      <c r="B95" s="379">
        <v>0</v>
      </c>
      <c r="C95" s="380">
        <v>0</v>
      </c>
      <c r="D95" s="380">
        <v>0</v>
      </c>
      <c r="E95" s="380">
        <v>0</v>
      </c>
      <c r="F95" s="380">
        <v>0</v>
      </c>
      <c r="G95" s="380">
        <v>0</v>
      </c>
      <c r="H95" s="380">
        <v>0</v>
      </c>
      <c r="I95" s="380">
        <v>3</v>
      </c>
      <c r="J95" s="380">
        <v>0</v>
      </c>
      <c r="K95" s="380">
        <v>0</v>
      </c>
      <c r="L95" s="380">
        <v>1</v>
      </c>
      <c r="M95" s="380">
        <v>0</v>
      </c>
      <c r="N95" s="380">
        <v>0</v>
      </c>
      <c r="O95" s="380">
        <v>0</v>
      </c>
      <c r="P95" s="381">
        <v>0</v>
      </c>
      <c r="Q95" s="138">
        <f t="shared" si="22"/>
        <v>4</v>
      </c>
      <c r="R95" s="330">
        <f>SUM(Q95/Q96)</f>
        <v>0.4</v>
      </c>
      <c r="T95" s="285"/>
      <c r="U95" s="285"/>
      <c r="V95" s="285"/>
      <c r="W95" s="285"/>
      <c r="X95" s="285"/>
      <c r="Y95" s="285"/>
      <c r="Z95" s="285"/>
      <c r="AA95" s="285"/>
      <c r="AB95" s="285"/>
      <c r="AC95" s="285"/>
      <c r="AD95" s="285"/>
      <c r="AE95" s="285"/>
      <c r="AF95" s="285"/>
      <c r="AG95" s="285"/>
      <c r="AH95" s="285"/>
      <c r="AI95" s="285"/>
    </row>
    <row r="96" spans="1:35" ht="16.5" hidden="1" thickTop="1" thickBot="1" x14ac:dyDescent="0.3">
      <c r="A96" s="1100" t="s">
        <v>27</v>
      </c>
      <c r="B96" s="123">
        <f t="shared" ref="B96:P96" si="23">SUM(B92:B95)</f>
        <v>0</v>
      </c>
      <c r="C96" s="124">
        <f t="shared" si="23"/>
        <v>0</v>
      </c>
      <c r="D96" s="124">
        <f t="shared" si="23"/>
        <v>0</v>
      </c>
      <c r="E96" s="124">
        <f t="shared" si="23"/>
        <v>0</v>
      </c>
      <c r="F96" s="124">
        <f t="shared" si="23"/>
        <v>0</v>
      </c>
      <c r="G96" s="124">
        <f t="shared" si="23"/>
        <v>0</v>
      </c>
      <c r="H96" s="124">
        <f t="shared" si="23"/>
        <v>0</v>
      </c>
      <c r="I96" s="124">
        <f t="shared" si="23"/>
        <v>8</v>
      </c>
      <c r="J96" s="124">
        <f t="shared" si="23"/>
        <v>0</v>
      </c>
      <c r="K96" s="124">
        <f t="shared" si="23"/>
        <v>0</v>
      </c>
      <c r="L96" s="124">
        <f t="shared" si="23"/>
        <v>1</v>
      </c>
      <c r="M96" s="124">
        <f t="shared" si="23"/>
        <v>1</v>
      </c>
      <c r="N96" s="124">
        <f t="shared" si="23"/>
        <v>0</v>
      </c>
      <c r="O96" s="124">
        <f t="shared" si="23"/>
        <v>0</v>
      </c>
      <c r="P96" s="139">
        <f t="shared" si="23"/>
        <v>0</v>
      </c>
      <c r="Q96" s="838">
        <f t="shared" si="22"/>
        <v>10</v>
      </c>
      <c r="R96" s="879">
        <f>SUM(R92:R95)</f>
        <v>1</v>
      </c>
      <c r="T96" s="285"/>
      <c r="U96" s="86"/>
      <c r="V96" s="86"/>
      <c r="W96" s="86"/>
      <c r="X96" s="86"/>
      <c r="Y96" s="86"/>
      <c r="Z96" s="86"/>
      <c r="AA96" s="86"/>
      <c r="AB96" s="86"/>
      <c r="AC96" s="86"/>
      <c r="AD96" s="86"/>
      <c r="AE96" s="86"/>
      <c r="AF96" s="86"/>
      <c r="AG96" s="86"/>
      <c r="AH96" s="86"/>
      <c r="AI96" s="86"/>
    </row>
    <row r="97" spans="1:35" ht="17.25" hidden="1" customHeight="1" thickBot="1" x14ac:dyDescent="0.3">
      <c r="A97" s="1101" t="s">
        <v>44</v>
      </c>
      <c r="B97" s="325">
        <f>SUM(B96/Q96)</f>
        <v>0</v>
      </c>
      <c r="C97" s="326">
        <f>SUM(C96/Q96)</f>
        <v>0</v>
      </c>
      <c r="D97" s="326">
        <f>SUM(D96/Q96)</f>
        <v>0</v>
      </c>
      <c r="E97" s="326">
        <f>SUM(E96/Q96)</f>
        <v>0</v>
      </c>
      <c r="F97" s="326">
        <f>SUM(F96/Q96)</f>
        <v>0</v>
      </c>
      <c r="G97" s="326">
        <f>SUM(G96/Q96)</f>
        <v>0</v>
      </c>
      <c r="H97" s="326">
        <f>SUM(H96/Q96)</f>
        <v>0</v>
      </c>
      <c r="I97" s="326">
        <f>SUM(I96/Q96)</f>
        <v>0.8</v>
      </c>
      <c r="J97" s="326">
        <f>SUM(J96/Q96)</f>
        <v>0</v>
      </c>
      <c r="K97" s="326">
        <f>SUM(K96/Q96)</f>
        <v>0</v>
      </c>
      <c r="L97" s="326">
        <f>SUM(L96/Q96)</f>
        <v>0.1</v>
      </c>
      <c r="M97" s="326">
        <f>SUM(M96/Q96)</f>
        <v>0.1</v>
      </c>
      <c r="N97" s="326">
        <f>SUM(N96/Q96)</f>
        <v>0</v>
      </c>
      <c r="O97" s="326">
        <f>SUM(O96/Q96)</f>
        <v>0</v>
      </c>
      <c r="P97" s="327">
        <f>SUM(P96/Q96)</f>
        <v>0</v>
      </c>
      <c r="Q97" s="907">
        <f t="shared" si="22"/>
        <v>1</v>
      </c>
      <c r="R97" s="418"/>
      <c r="T97" s="285"/>
      <c r="U97" s="86"/>
      <c r="V97" s="86"/>
      <c r="W97" s="86"/>
      <c r="X97" s="86"/>
      <c r="Y97" s="86"/>
      <c r="Z97" s="86"/>
      <c r="AA97" s="86"/>
      <c r="AB97" s="86"/>
      <c r="AC97" s="86"/>
      <c r="AD97" s="86"/>
      <c r="AE97" s="86"/>
      <c r="AF97" s="86"/>
      <c r="AG97" s="86"/>
      <c r="AH97" s="86"/>
      <c r="AI97" s="86"/>
    </row>
    <row r="98" spans="1:35" ht="15.75" hidden="1" thickBot="1" x14ac:dyDescent="0.3">
      <c r="A98" s="1544" t="s">
        <v>505</v>
      </c>
      <c r="B98" s="1545"/>
      <c r="C98" s="1545"/>
      <c r="D98" s="1545"/>
      <c r="E98" s="1545"/>
      <c r="F98" s="1545"/>
      <c r="G98" s="1545"/>
      <c r="H98" s="1545"/>
      <c r="I98" s="1545"/>
      <c r="J98" s="1545"/>
      <c r="K98" s="1545"/>
      <c r="L98" s="1545"/>
      <c r="M98" s="1545"/>
      <c r="N98" s="1545"/>
      <c r="O98" s="1545"/>
      <c r="P98" s="1545"/>
      <c r="Q98" s="1545"/>
      <c r="R98" s="1546"/>
      <c r="T98" s="285"/>
      <c r="U98" s="86"/>
      <c r="V98" s="86"/>
      <c r="W98" s="86"/>
      <c r="X98" s="86"/>
      <c r="Y98" s="86"/>
      <c r="Z98" s="86"/>
      <c r="AA98" s="86"/>
      <c r="AB98" s="86"/>
      <c r="AC98" s="86"/>
      <c r="AD98" s="86"/>
      <c r="AE98" s="86"/>
      <c r="AF98" s="86"/>
      <c r="AG98" s="86"/>
      <c r="AH98" s="86"/>
      <c r="AI98" s="86"/>
    </row>
    <row r="99" spans="1:35" ht="15.75" hidden="1" thickBot="1" x14ac:dyDescent="0.3">
      <c r="A99" s="1532" t="s">
        <v>77</v>
      </c>
      <c r="B99" s="1535"/>
      <c r="C99" s="1535"/>
      <c r="D99" s="1535"/>
      <c r="E99" s="1535"/>
      <c r="F99" s="1535"/>
      <c r="G99" s="1535"/>
      <c r="H99" s="1535"/>
      <c r="I99" s="1535"/>
      <c r="J99" s="1535"/>
      <c r="K99" s="1535"/>
      <c r="L99" s="1535"/>
      <c r="M99" s="1535"/>
      <c r="N99" s="1535"/>
      <c r="O99" s="1535"/>
      <c r="P99" s="1535"/>
      <c r="Q99" s="1535"/>
      <c r="R99" s="1534"/>
      <c r="T99" s="285"/>
      <c r="U99" s="86"/>
      <c r="V99" s="86"/>
      <c r="W99" s="86"/>
      <c r="X99" s="86"/>
      <c r="Y99" s="86"/>
      <c r="Z99" s="86"/>
      <c r="AA99" s="86"/>
      <c r="AB99" s="86"/>
      <c r="AC99" s="86"/>
      <c r="AD99" s="86"/>
      <c r="AE99" s="86"/>
      <c r="AF99" s="86"/>
      <c r="AG99" s="86"/>
      <c r="AH99" s="86"/>
      <c r="AI99" s="86"/>
    </row>
    <row r="100" spans="1:35" hidden="1" x14ac:dyDescent="0.25">
      <c r="A100" s="1097" t="s">
        <v>45</v>
      </c>
      <c r="B100" s="373">
        <v>0</v>
      </c>
      <c r="C100" s="374">
        <v>0</v>
      </c>
      <c r="D100" s="374">
        <v>0</v>
      </c>
      <c r="E100" s="374">
        <v>0</v>
      </c>
      <c r="F100" s="374">
        <v>0</v>
      </c>
      <c r="G100" s="374">
        <v>0</v>
      </c>
      <c r="H100" s="374">
        <v>0</v>
      </c>
      <c r="I100" s="374">
        <v>13</v>
      </c>
      <c r="J100" s="374">
        <v>0</v>
      </c>
      <c r="K100" s="374">
        <v>0</v>
      </c>
      <c r="L100" s="374">
        <v>0</v>
      </c>
      <c r="M100" s="374">
        <v>0</v>
      </c>
      <c r="N100" s="374">
        <v>0</v>
      </c>
      <c r="O100" s="374">
        <v>0</v>
      </c>
      <c r="P100" s="375">
        <v>0</v>
      </c>
      <c r="Q100" s="136">
        <f t="shared" ref="Q100:Q105" si="24">SUM(B100:P100)</f>
        <v>13</v>
      </c>
      <c r="R100" s="328">
        <f>SUM(Q100/Q104)</f>
        <v>0.4642857142857143</v>
      </c>
      <c r="T100" s="285"/>
      <c r="U100" s="86"/>
      <c r="V100" s="86"/>
      <c r="W100" s="86"/>
      <c r="X100" s="86"/>
      <c r="Y100" s="86"/>
      <c r="Z100" s="86"/>
      <c r="AA100" s="86"/>
      <c r="AB100" s="86"/>
      <c r="AC100" s="86"/>
      <c r="AD100" s="86"/>
      <c r="AE100" s="86"/>
      <c r="AF100" s="86"/>
      <c r="AG100" s="86"/>
      <c r="AH100" s="86"/>
      <c r="AI100" s="86"/>
    </row>
    <row r="101" spans="1:35" hidden="1" x14ac:dyDescent="0.25">
      <c r="A101" s="1098" t="s">
        <v>49</v>
      </c>
      <c r="B101" s="376">
        <v>0</v>
      </c>
      <c r="C101" s="377">
        <v>0</v>
      </c>
      <c r="D101" s="377">
        <v>0</v>
      </c>
      <c r="E101" s="377">
        <v>1</v>
      </c>
      <c r="F101" s="377">
        <v>0</v>
      </c>
      <c r="G101" s="377">
        <v>0</v>
      </c>
      <c r="H101" s="377">
        <v>0</v>
      </c>
      <c r="I101" s="377">
        <v>7</v>
      </c>
      <c r="J101" s="377">
        <v>1</v>
      </c>
      <c r="K101" s="377">
        <v>0</v>
      </c>
      <c r="L101" s="377">
        <v>2</v>
      </c>
      <c r="M101" s="377">
        <v>0</v>
      </c>
      <c r="N101" s="377">
        <v>0</v>
      </c>
      <c r="O101" s="377">
        <v>1</v>
      </c>
      <c r="P101" s="378">
        <v>0</v>
      </c>
      <c r="Q101" s="137">
        <f t="shared" si="24"/>
        <v>12</v>
      </c>
      <c r="R101" s="329">
        <f>SUM(Q101/Q104)</f>
        <v>0.42857142857142855</v>
      </c>
      <c r="T101" s="285"/>
      <c r="U101" s="86"/>
      <c r="V101" s="86"/>
      <c r="W101" s="86"/>
      <c r="X101" s="86"/>
      <c r="Y101" s="86"/>
      <c r="Z101" s="86"/>
      <c r="AA101" s="86"/>
      <c r="AB101" s="86"/>
      <c r="AC101" s="86"/>
      <c r="AD101" s="86"/>
      <c r="AE101" s="86"/>
      <c r="AF101" s="86"/>
      <c r="AG101" s="86"/>
      <c r="AH101" s="86"/>
      <c r="AI101" s="86"/>
    </row>
    <row r="102" spans="1:35" hidden="1" x14ac:dyDescent="0.25">
      <c r="A102" s="1098" t="s">
        <v>46</v>
      </c>
      <c r="B102" s="376">
        <v>0</v>
      </c>
      <c r="C102" s="377">
        <v>0</v>
      </c>
      <c r="D102" s="377">
        <v>0</v>
      </c>
      <c r="E102" s="377">
        <v>0</v>
      </c>
      <c r="F102" s="377">
        <v>0</v>
      </c>
      <c r="G102" s="377">
        <v>0</v>
      </c>
      <c r="H102" s="377">
        <v>1</v>
      </c>
      <c r="I102" s="377">
        <v>0</v>
      </c>
      <c r="J102" s="377">
        <v>0</v>
      </c>
      <c r="K102" s="377">
        <v>0</v>
      </c>
      <c r="L102" s="377">
        <v>1</v>
      </c>
      <c r="M102" s="377">
        <v>1</v>
      </c>
      <c r="N102" s="377">
        <v>0</v>
      </c>
      <c r="O102" s="377">
        <v>0</v>
      </c>
      <c r="P102" s="378">
        <v>0</v>
      </c>
      <c r="Q102" s="137">
        <f t="shared" si="24"/>
        <v>3</v>
      </c>
      <c r="R102" s="329">
        <f>SUM(Q102/Q104)</f>
        <v>0.10714285714285714</v>
      </c>
      <c r="T102" s="285"/>
      <c r="U102" s="86"/>
      <c r="V102" s="86"/>
      <c r="W102" s="86"/>
      <c r="X102" s="86"/>
      <c r="Y102" s="86"/>
      <c r="Z102" s="86"/>
      <c r="AA102" s="86"/>
      <c r="AB102" s="86"/>
      <c r="AC102" s="86"/>
      <c r="AD102" s="86"/>
      <c r="AE102" s="86"/>
      <c r="AF102" s="86"/>
      <c r="AG102" s="86"/>
      <c r="AH102" s="86"/>
      <c r="AI102" s="86"/>
    </row>
    <row r="103" spans="1:35" ht="15.75" hidden="1" thickBot="1" x14ac:dyDescent="0.3">
      <c r="A103" s="1099" t="s">
        <v>50</v>
      </c>
      <c r="B103" s="379">
        <v>0</v>
      </c>
      <c r="C103" s="380">
        <v>0</v>
      </c>
      <c r="D103" s="380">
        <v>0</v>
      </c>
      <c r="E103" s="380">
        <v>0</v>
      </c>
      <c r="F103" s="380">
        <v>0</v>
      </c>
      <c r="G103" s="380">
        <v>0</v>
      </c>
      <c r="H103" s="380">
        <v>0</v>
      </c>
      <c r="I103" s="380">
        <v>0</v>
      </c>
      <c r="J103" s="380">
        <v>0</v>
      </c>
      <c r="K103" s="380">
        <v>0</v>
      </c>
      <c r="L103" s="380">
        <v>0</v>
      </c>
      <c r="M103" s="380">
        <v>0</v>
      </c>
      <c r="N103" s="380">
        <v>0</v>
      </c>
      <c r="O103" s="380">
        <v>0</v>
      </c>
      <c r="P103" s="381">
        <v>0</v>
      </c>
      <c r="Q103" s="138">
        <f t="shared" si="24"/>
        <v>0</v>
      </c>
      <c r="R103" s="330">
        <f>SUM(Q103/Q104)</f>
        <v>0</v>
      </c>
      <c r="T103" s="285"/>
      <c r="U103" s="86"/>
      <c r="V103" s="86"/>
      <c r="W103" s="86"/>
      <c r="X103" s="86"/>
      <c r="Y103" s="86"/>
      <c r="Z103" s="86"/>
      <c r="AA103" s="86"/>
      <c r="AB103" s="86"/>
      <c r="AC103" s="86"/>
      <c r="AD103" s="86"/>
      <c r="AE103" s="86"/>
      <c r="AF103" s="86"/>
      <c r="AG103" s="86"/>
      <c r="AH103" s="86"/>
      <c r="AI103" s="86"/>
    </row>
    <row r="104" spans="1:35" ht="16.5" hidden="1" thickTop="1" thickBot="1" x14ac:dyDescent="0.3">
      <c r="A104" s="1100" t="s">
        <v>27</v>
      </c>
      <c r="B104" s="123">
        <f t="shared" ref="B104:P104" si="25">SUM(B100:B103)</f>
        <v>0</v>
      </c>
      <c r="C104" s="124">
        <f t="shared" si="25"/>
        <v>0</v>
      </c>
      <c r="D104" s="124">
        <f t="shared" si="25"/>
        <v>0</v>
      </c>
      <c r="E104" s="124">
        <f t="shared" si="25"/>
        <v>1</v>
      </c>
      <c r="F104" s="124">
        <f t="shared" si="25"/>
        <v>0</v>
      </c>
      <c r="G104" s="124">
        <f t="shared" si="25"/>
        <v>0</v>
      </c>
      <c r="H104" s="124">
        <f t="shared" si="25"/>
        <v>1</v>
      </c>
      <c r="I104" s="124">
        <f t="shared" si="25"/>
        <v>20</v>
      </c>
      <c r="J104" s="124">
        <f t="shared" si="25"/>
        <v>1</v>
      </c>
      <c r="K104" s="124">
        <f t="shared" si="25"/>
        <v>0</v>
      </c>
      <c r="L104" s="124">
        <f t="shared" si="25"/>
        <v>3</v>
      </c>
      <c r="M104" s="124">
        <f t="shared" si="25"/>
        <v>1</v>
      </c>
      <c r="N104" s="124">
        <f t="shared" si="25"/>
        <v>0</v>
      </c>
      <c r="O104" s="124">
        <f t="shared" si="25"/>
        <v>1</v>
      </c>
      <c r="P104" s="139">
        <f t="shared" si="25"/>
        <v>0</v>
      </c>
      <c r="Q104" s="1107">
        <f t="shared" si="24"/>
        <v>28</v>
      </c>
      <c r="R104" s="1096">
        <f>SUM(R100:R103)</f>
        <v>0.99999999999999989</v>
      </c>
      <c r="T104" s="285"/>
      <c r="U104" s="86"/>
      <c r="V104" s="86"/>
      <c r="W104" s="86"/>
      <c r="X104" s="86"/>
      <c r="Y104" s="86"/>
      <c r="Z104" s="86"/>
      <c r="AA104" s="86"/>
      <c r="AB104" s="86"/>
      <c r="AC104" s="86"/>
      <c r="AD104" s="86"/>
      <c r="AE104" s="86"/>
      <c r="AF104" s="86"/>
      <c r="AG104" s="86"/>
      <c r="AH104" s="86"/>
      <c r="AI104" s="86"/>
    </row>
    <row r="105" spans="1:35" ht="15.75" hidden="1" thickBot="1" x14ac:dyDescent="0.3">
      <c r="A105" s="1101" t="s">
        <v>44</v>
      </c>
      <c r="B105" s="325">
        <f>SUM(B104/Q104)</f>
        <v>0</v>
      </c>
      <c r="C105" s="326">
        <f>SUM(C104/Q104)</f>
        <v>0</v>
      </c>
      <c r="D105" s="326">
        <f>SUM(D104/Q104)</f>
        <v>0</v>
      </c>
      <c r="E105" s="326">
        <f>SUM(E104/Q104)</f>
        <v>3.5714285714285712E-2</v>
      </c>
      <c r="F105" s="326">
        <f>SUM(F104/Q104)</f>
        <v>0</v>
      </c>
      <c r="G105" s="326">
        <f>SUM(G104/Q104)</f>
        <v>0</v>
      </c>
      <c r="H105" s="326">
        <f>SUM(H104/Q104)</f>
        <v>3.5714285714285712E-2</v>
      </c>
      <c r="I105" s="326">
        <f>SUM(I104/Q104)</f>
        <v>0.7142857142857143</v>
      </c>
      <c r="J105" s="326">
        <f>SUM(J104/Q104)</f>
        <v>3.5714285714285712E-2</v>
      </c>
      <c r="K105" s="326">
        <f>SUM(K104/Q104)</f>
        <v>0</v>
      </c>
      <c r="L105" s="326">
        <v>0.106</v>
      </c>
      <c r="M105" s="326">
        <f>SUM(M104/Q104)</f>
        <v>3.5714285714285712E-2</v>
      </c>
      <c r="N105" s="326">
        <f>SUM(N104/Q104)</f>
        <v>0</v>
      </c>
      <c r="O105" s="326">
        <f>SUM(O104/Q104)</f>
        <v>3.5714285714285712E-2</v>
      </c>
      <c r="P105" s="327">
        <f>SUM(P104/Q104)</f>
        <v>0</v>
      </c>
      <c r="Q105" s="1108">
        <f t="shared" si="24"/>
        <v>0.99885714285714278</v>
      </c>
      <c r="R105" s="418"/>
      <c r="T105" s="285"/>
      <c r="U105" s="86"/>
      <c r="V105" s="86"/>
      <c r="W105" s="86"/>
      <c r="X105" s="86"/>
      <c r="Y105" s="86"/>
      <c r="Z105" s="86"/>
      <c r="AA105" s="86"/>
      <c r="AB105" s="86"/>
      <c r="AC105" s="86"/>
      <c r="AD105" s="86"/>
      <c r="AE105" s="86"/>
      <c r="AF105" s="86"/>
      <c r="AG105" s="86"/>
      <c r="AH105" s="86"/>
      <c r="AI105" s="86"/>
    </row>
    <row r="106" spans="1:35" ht="16.5" hidden="1" customHeight="1" thickBot="1" x14ac:dyDescent="0.3">
      <c r="A106" s="1532" t="s">
        <v>359</v>
      </c>
      <c r="B106" s="1535"/>
      <c r="C106" s="1535"/>
      <c r="D106" s="1535"/>
      <c r="E106" s="1535"/>
      <c r="F106" s="1535"/>
      <c r="G106" s="1535"/>
      <c r="H106" s="1535"/>
      <c r="I106" s="1535"/>
      <c r="J106" s="1535"/>
      <c r="K106" s="1535"/>
      <c r="L106" s="1535"/>
      <c r="M106" s="1535"/>
      <c r="N106" s="1535"/>
      <c r="O106" s="1535"/>
      <c r="P106" s="1535"/>
      <c r="Q106" s="1536"/>
      <c r="R106" s="1537"/>
      <c r="T106" s="285"/>
      <c r="U106" s="86"/>
      <c r="V106" s="86"/>
      <c r="W106" s="86"/>
      <c r="X106" s="86"/>
      <c r="Y106" s="86"/>
      <c r="Z106" s="86"/>
      <c r="AA106" s="86"/>
      <c r="AB106" s="86"/>
      <c r="AC106" s="86"/>
      <c r="AD106" s="86"/>
      <c r="AE106" s="86"/>
      <c r="AF106" s="86"/>
      <c r="AG106" s="86"/>
      <c r="AH106" s="86"/>
      <c r="AI106" s="86"/>
    </row>
    <row r="107" spans="1:35" ht="15.75" hidden="1" thickBot="1" x14ac:dyDescent="0.3">
      <c r="A107" s="1097" t="s">
        <v>76</v>
      </c>
      <c r="B107" s="373">
        <v>0</v>
      </c>
      <c r="C107" s="374">
        <v>0</v>
      </c>
      <c r="D107" s="374">
        <v>0</v>
      </c>
      <c r="E107" s="374">
        <v>0</v>
      </c>
      <c r="F107" s="374">
        <v>0</v>
      </c>
      <c r="G107" s="374">
        <v>0</v>
      </c>
      <c r="H107" s="374">
        <v>0</v>
      </c>
      <c r="I107" s="374">
        <v>0</v>
      </c>
      <c r="J107" s="374">
        <v>0</v>
      </c>
      <c r="K107" s="374">
        <v>0</v>
      </c>
      <c r="L107" s="374">
        <v>0</v>
      </c>
      <c r="M107" s="374">
        <v>0</v>
      </c>
      <c r="N107" s="374">
        <v>0</v>
      </c>
      <c r="O107" s="374">
        <v>0</v>
      </c>
      <c r="P107" s="375">
        <v>0</v>
      </c>
      <c r="Q107" s="136">
        <f t="shared" ref="Q107:Q112" si="26">SUM(B107:P107)</f>
        <v>0</v>
      </c>
      <c r="R107" s="330">
        <f>SUM(Q107/Q111)</f>
        <v>0</v>
      </c>
      <c r="T107" s="285"/>
      <c r="U107" s="86"/>
      <c r="V107" s="86"/>
      <c r="W107" s="86"/>
      <c r="X107" s="86"/>
      <c r="Y107" s="86"/>
      <c r="Z107" s="86"/>
      <c r="AA107" s="86"/>
      <c r="AB107" s="86"/>
      <c r="AC107" s="86"/>
      <c r="AD107" s="86"/>
      <c r="AE107" s="86"/>
      <c r="AF107" s="86"/>
      <c r="AG107" s="86"/>
      <c r="AH107" s="86"/>
      <c r="AI107" s="86"/>
    </row>
    <row r="108" spans="1:35" ht="16.5" hidden="1" thickTop="1" thickBot="1" x14ac:dyDescent="0.3">
      <c r="A108" s="1098" t="s">
        <v>47</v>
      </c>
      <c r="B108" s="376">
        <v>0</v>
      </c>
      <c r="C108" s="377">
        <v>0</v>
      </c>
      <c r="D108" s="377">
        <v>0</v>
      </c>
      <c r="E108" s="377">
        <v>1</v>
      </c>
      <c r="F108" s="377">
        <v>0</v>
      </c>
      <c r="G108" s="377">
        <v>0</v>
      </c>
      <c r="H108" s="377">
        <v>1</v>
      </c>
      <c r="I108" s="377">
        <v>10</v>
      </c>
      <c r="J108" s="377">
        <v>1</v>
      </c>
      <c r="K108" s="377">
        <v>0</v>
      </c>
      <c r="L108" s="377">
        <v>0</v>
      </c>
      <c r="M108" s="377">
        <v>1</v>
      </c>
      <c r="N108" s="377">
        <v>0</v>
      </c>
      <c r="O108" s="377">
        <v>1</v>
      </c>
      <c r="P108" s="378">
        <v>0</v>
      </c>
      <c r="Q108" s="137">
        <f t="shared" si="26"/>
        <v>15</v>
      </c>
      <c r="R108" s="330">
        <f>SUM(Q108/Q111)</f>
        <v>0.5357142857142857</v>
      </c>
      <c r="T108" s="285"/>
      <c r="U108" s="86"/>
      <c r="V108" s="86"/>
      <c r="W108" s="86"/>
      <c r="X108" s="86"/>
      <c r="Y108" s="86"/>
      <c r="Z108" s="86"/>
      <c r="AA108" s="86"/>
      <c r="AB108" s="86"/>
      <c r="AC108" s="86"/>
      <c r="AD108" s="86"/>
      <c r="AE108" s="86"/>
      <c r="AF108" s="86"/>
      <c r="AG108" s="86"/>
      <c r="AH108" s="86"/>
      <c r="AI108" s="86"/>
    </row>
    <row r="109" spans="1:35" ht="16.5" hidden="1" thickTop="1" thickBot="1" x14ac:dyDescent="0.3">
      <c r="A109" s="1098" t="s">
        <v>48</v>
      </c>
      <c r="B109" s="376">
        <v>0</v>
      </c>
      <c r="C109" s="377">
        <v>0</v>
      </c>
      <c r="D109" s="377">
        <v>0</v>
      </c>
      <c r="E109" s="377">
        <v>0</v>
      </c>
      <c r="F109" s="377">
        <v>0</v>
      </c>
      <c r="G109" s="377">
        <v>0</v>
      </c>
      <c r="H109" s="377">
        <v>0</v>
      </c>
      <c r="I109" s="377">
        <v>8</v>
      </c>
      <c r="J109" s="377">
        <v>0</v>
      </c>
      <c r="K109" s="377">
        <v>0</v>
      </c>
      <c r="L109" s="377">
        <v>2</v>
      </c>
      <c r="M109" s="377">
        <v>0</v>
      </c>
      <c r="N109" s="377">
        <v>0</v>
      </c>
      <c r="O109" s="377">
        <v>0</v>
      </c>
      <c r="P109" s="378">
        <v>0</v>
      </c>
      <c r="Q109" s="137">
        <f t="shared" si="26"/>
        <v>10</v>
      </c>
      <c r="R109" s="330">
        <f>SUM(Q109/Q111)</f>
        <v>0.35714285714285715</v>
      </c>
      <c r="T109" s="285"/>
      <c r="U109" s="86"/>
      <c r="V109" s="86"/>
      <c r="W109" s="86"/>
      <c r="X109" s="86"/>
      <c r="Y109" s="86"/>
      <c r="Z109" s="86"/>
      <c r="AA109" s="86"/>
      <c r="AB109" s="86"/>
      <c r="AC109" s="86"/>
      <c r="AD109" s="86"/>
      <c r="AE109" s="86"/>
      <c r="AF109" s="86"/>
      <c r="AG109" s="86"/>
      <c r="AH109" s="86"/>
      <c r="AI109" s="86"/>
    </row>
    <row r="110" spans="1:35" ht="16.5" hidden="1" thickTop="1" thickBot="1" x14ac:dyDescent="0.3">
      <c r="A110" s="1099" t="s">
        <v>78</v>
      </c>
      <c r="B110" s="379">
        <v>0</v>
      </c>
      <c r="C110" s="380">
        <v>0</v>
      </c>
      <c r="D110" s="380">
        <v>0</v>
      </c>
      <c r="E110" s="380">
        <v>0</v>
      </c>
      <c r="F110" s="380">
        <v>0</v>
      </c>
      <c r="G110" s="380">
        <v>0</v>
      </c>
      <c r="H110" s="380">
        <v>0</v>
      </c>
      <c r="I110" s="380">
        <v>2</v>
      </c>
      <c r="J110" s="380">
        <v>0</v>
      </c>
      <c r="K110" s="380">
        <v>0</v>
      </c>
      <c r="L110" s="380">
        <v>1</v>
      </c>
      <c r="M110" s="380">
        <v>0</v>
      </c>
      <c r="N110" s="380">
        <v>0</v>
      </c>
      <c r="O110" s="380">
        <v>0</v>
      </c>
      <c r="P110" s="381">
        <v>0</v>
      </c>
      <c r="Q110" s="138">
        <f t="shared" si="26"/>
        <v>3</v>
      </c>
      <c r="R110" s="330">
        <f>SUM(Q110/Q111)</f>
        <v>0.10714285714285714</v>
      </c>
      <c r="T110" s="86"/>
      <c r="U110" s="86"/>
      <c r="V110" s="86"/>
      <c r="W110" s="86"/>
      <c r="X110" s="86"/>
      <c r="Y110" s="86"/>
      <c r="Z110" s="86"/>
      <c r="AA110" s="86"/>
      <c r="AB110" s="86"/>
      <c r="AC110" s="86"/>
      <c r="AD110" s="86"/>
      <c r="AE110" s="86"/>
      <c r="AF110" s="86"/>
      <c r="AG110" s="86"/>
      <c r="AH110" s="86"/>
      <c r="AI110" s="86"/>
    </row>
    <row r="111" spans="1:35" ht="16.5" hidden="1" thickTop="1" thickBot="1" x14ac:dyDescent="0.3">
      <c r="A111" s="1100" t="s">
        <v>27</v>
      </c>
      <c r="B111" s="123">
        <f t="shared" ref="B111:P111" si="27">SUM(B107:B110)</f>
        <v>0</v>
      </c>
      <c r="C111" s="124">
        <f t="shared" si="27"/>
        <v>0</v>
      </c>
      <c r="D111" s="124">
        <f t="shared" si="27"/>
        <v>0</v>
      </c>
      <c r="E111" s="124">
        <f t="shared" si="27"/>
        <v>1</v>
      </c>
      <c r="F111" s="124">
        <f t="shared" si="27"/>
        <v>0</v>
      </c>
      <c r="G111" s="124">
        <f t="shared" si="27"/>
        <v>0</v>
      </c>
      <c r="H111" s="124">
        <f t="shared" si="27"/>
        <v>1</v>
      </c>
      <c r="I111" s="124">
        <f t="shared" si="27"/>
        <v>20</v>
      </c>
      <c r="J111" s="124">
        <f t="shared" si="27"/>
        <v>1</v>
      </c>
      <c r="K111" s="124">
        <f t="shared" si="27"/>
        <v>0</v>
      </c>
      <c r="L111" s="124">
        <f t="shared" si="27"/>
        <v>3</v>
      </c>
      <c r="M111" s="124">
        <f t="shared" si="27"/>
        <v>1</v>
      </c>
      <c r="N111" s="124">
        <f t="shared" si="27"/>
        <v>0</v>
      </c>
      <c r="O111" s="124">
        <f t="shared" si="27"/>
        <v>1</v>
      </c>
      <c r="P111" s="139">
        <f t="shared" si="27"/>
        <v>0</v>
      </c>
      <c r="Q111" s="1107">
        <f t="shared" si="26"/>
        <v>28</v>
      </c>
      <c r="R111" s="1096">
        <f>SUM(R107:R110)</f>
        <v>0.99999999999999989</v>
      </c>
    </row>
    <row r="112" spans="1:35" ht="15.75" hidden="1" thickBot="1" x14ac:dyDescent="0.3">
      <c r="A112" s="1101" t="s">
        <v>44</v>
      </c>
      <c r="B112" s="325">
        <f>SUM(B111/Q111)</f>
        <v>0</v>
      </c>
      <c r="C112" s="326">
        <f>SUM(C111/Q111)</f>
        <v>0</v>
      </c>
      <c r="D112" s="326">
        <f>SUM(D111/Q111)</f>
        <v>0</v>
      </c>
      <c r="E112" s="326">
        <f>SUM(E111/Q111)</f>
        <v>3.5714285714285712E-2</v>
      </c>
      <c r="F112" s="326">
        <f>SUM(F111/Q111)</f>
        <v>0</v>
      </c>
      <c r="G112" s="326">
        <f>SUM(G111/Q111)</f>
        <v>0</v>
      </c>
      <c r="H112" s="326">
        <f>SUM(H111/Q111)</f>
        <v>3.5714285714285712E-2</v>
      </c>
      <c r="I112" s="326">
        <f>SUM(I111/Q111)</f>
        <v>0.7142857142857143</v>
      </c>
      <c r="J112" s="326">
        <f>SUM(J111/Q111)</f>
        <v>3.5714285714285712E-2</v>
      </c>
      <c r="K112" s="326">
        <f>SUM(K111/Q111)</f>
        <v>0</v>
      </c>
      <c r="L112" s="326">
        <f>SUM(L111/Q111)</f>
        <v>0.10714285714285714</v>
      </c>
      <c r="M112" s="326">
        <f>SUM(M111/Q111)</f>
        <v>3.5714285714285712E-2</v>
      </c>
      <c r="N112" s="326">
        <f>SUM(N111/Q111)</f>
        <v>0</v>
      </c>
      <c r="O112" s="326">
        <f>SUM(O111/Q111)</f>
        <v>3.5714285714285712E-2</v>
      </c>
      <c r="P112" s="327">
        <f>SUM(P111/Q111)</f>
        <v>0</v>
      </c>
      <c r="Q112" s="1108">
        <f t="shared" si="26"/>
        <v>0.99999999999999989</v>
      </c>
      <c r="R112" s="418"/>
    </row>
    <row r="113" spans="1:18" x14ac:dyDescent="0.25">
      <c r="A113" s="11"/>
      <c r="B113" s="11"/>
      <c r="C113" s="11"/>
      <c r="D113" s="11"/>
      <c r="E113" s="11"/>
      <c r="F113" s="11"/>
      <c r="G113" s="11"/>
      <c r="H113" s="11"/>
      <c r="I113" s="11"/>
      <c r="J113" s="11"/>
      <c r="K113" s="11"/>
      <c r="L113" s="11"/>
      <c r="M113" s="11"/>
      <c r="N113" s="11"/>
      <c r="O113" s="11"/>
      <c r="P113" s="11"/>
      <c r="Q113" s="11"/>
      <c r="R113" s="11"/>
    </row>
    <row r="114" spans="1:18" x14ac:dyDescent="0.25">
      <c r="A114" s="11"/>
      <c r="B114" s="11"/>
      <c r="C114" s="11"/>
      <c r="D114" s="11"/>
      <c r="E114" s="11"/>
      <c r="F114" s="11"/>
      <c r="G114" s="11"/>
      <c r="H114" s="11"/>
      <c r="I114" s="11"/>
      <c r="J114" s="11"/>
      <c r="K114" s="11"/>
      <c r="L114" s="11"/>
      <c r="M114" s="11"/>
      <c r="N114" s="11"/>
      <c r="O114" s="11"/>
      <c r="P114" s="11"/>
      <c r="Q114" s="11"/>
      <c r="R114" s="11"/>
    </row>
    <row r="119" spans="1:18" x14ac:dyDescent="0.25">
      <c r="A119" s="94"/>
    </row>
  </sheetData>
  <sheetProtection algorithmName="SHA-512" hashValue="6FJHU0Bz8YdnuPUxWO9Ihsu6/yQwMVQeR5/hdtqPFeKMHj5T23w8S+J9l6TdrITr0zl77b0kf0bfsN1jYEOdbQ==" saltValue="z0ngpgNUEyeQPDmQFQARDA==" spinCount="100000" sheet="1" objects="1" scenarios="1"/>
  <mergeCells count="22">
    <mergeCell ref="A59:R59"/>
    <mergeCell ref="A34:R34"/>
    <mergeCell ref="A36:R36"/>
    <mergeCell ref="A43:R43"/>
    <mergeCell ref="A106:R106"/>
    <mergeCell ref="A82:R82"/>
    <mergeCell ref="A1:R1"/>
    <mergeCell ref="A98:R98"/>
    <mergeCell ref="A91:R91"/>
    <mergeCell ref="A84:R84"/>
    <mergeCell ref="A99:R99"/>
    <mergeCell ref="A66:R66"/>
    <mergeCell ref="A68:R68"/>
    <mergeCell ref="A75:R75"/>
    <mergeCell ref="A2:R2"/>
    <mergeCell ref="A4:R4"/>
    <mergeCell ref="A11:R11"/>
    <mergeCell ref="A50:R50"/>
    <mergeCell ref="A52:R52"/>
    <mergeCell ref="A18:R18"/>
    <mergeCell ref="A20:R20"/>
    <mergeCell ref="A27:R27"/>
  </mergeCells>
  <printOptions horizontalCentered="1"/>
  <pageMargins left="0.25" right="0.25" top="0.84364583333333298" bottom="0.75" header="0.3" footer="0.3"/>
  <pageSetup scale="81" firstPageNumber="11" orientation="landscape" useFirstPageNumber="1" r:id="rId1"/>
  <headerFooter>
    <oddHeader>&amp;L&amp;9
Semi-Annual Child Welfare Report&amp;C&amp;"-,Bold"&amp;14ARIZONA DEPARTMENT of CHILD SAFETY&amp;R&amp;9
January  01, 2020 through June 30, 2020</oddHeader>
    <oddFooter>&amp;CPage 9</oddFooter>
  </headerFooter>
  <ignoredErrors>
    <ignoredError sqref="Q89 Q96 Q80 Q73 Q41 Q48 Q57 Q6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88"/>
  <sheetViews>
    <sheetView showGridLines="0" view="pageLayout" zoomScaleNormal="87" workbookViewId="0">
      <selection activeCell="B92" sqref="B92"/>
    </sheetView>
  </sheetViews>
  <sheetFormatPr defaultColWidth="9.140625" defaultRowHeight="15" x14ac:dyDescent="0.25"/>
  <cols>
    <col min="1" max="2" width="20" style="11" customWidth="1"/>
    <col min="3" max="18" width="9.42578125" style="11" customWidth="1"/>
    <col min="19" max="19" width="9.42578125" style="19" customWidth="1"/>
    <col min="20" max="16384" width="9.140625" style="11"/>
  </cols>
  <sheetData>
    <row r="1" spans="1:41" ht="21.75" thickBot="1" x14ac:dyDescent="0.4">
      <c r="A1" s="1573" t="s">
        <v>435</v>
      </c>
      <c r="B1" s="1574"/>
      <c r="C1" s="1574"/>
      <c r="D1" s="1574"/>
      <c r="E1" s="1574"/>
      <c r="F1" s="1574"/>
      <c r="G1" s="1574"/>
      <c r="H1" s="1574"/>
      <c r="I1" s="1574"/>
      <c r="J1" s="1574"/>
      <c r="K1" s="1574"/>
      <c r="L1" s="1574"/>
      <c r="M1" s="1574"/>
      <c r="N1" s="1574"/>
      <c r="O1" s="1574"/>
      <c r="P1" s="1574"/>
      <c r="Q1" s="1574"/>
      <c r="R1" s="1574"/>
      <c r="S1" s="1575"/>
    </row>
    <row r="2" spans="1:41" ht="19.5" thickBot="1" x14ac:dyDescent="0.3">
      <c r="A2" s="1583" t="s">
        <v>447</v>
      </c>
      <c r="B2" s="1584"/>
      <c r="C2" s="1584"/>
      <c r="D2" s="1584"/>
      <c r="E2" s="1584"/>
      <c r="F2" s="1584"/>
      <c r="G2" s="1584"/>
      <c r="H2" s="1584"/>
      <c r="I2" s="1584"/>
      <c r="J2" s="1584"/>
      <c r="K2" s="1584"/>
      <c r="L2" s="1584"/>
      <c r="M2" s="1584"/>
      <c r="N2" s="1584"/>
      <c r="O2" s="1584"/>
      <c r="P2" s="1584"/>
      <c r="Q2" s="1584"/>
      <c r="R2" s="1584"/>
      <c r="S2" s="1585"/>
    </row>
    <row r="3" spans="1:41" ht="18.75" x14ac:dyDescent="0.3">
      <c r="A3" s="1576"/>
      <c r="B3" s="1577"/>
      <c r="C3" s="180" t="s">
        <v>261</v>
      </c>
      <c r="D3" s="180" t="s">
        <v>262</v>
      </c>
      <c r="E3" s="181" t="s">
        <v>263</v>
      </c>
      <c r="F3" s="161"/>
      <c r="G3" s="157"/>
      <c r="H3" s="157"/>
      <c r="I3" s="157"/>
      <c r="J3" s="157"/>
      <c r="K3" s="157"/>
      <c r="L3" s="157"/>
      <c r="M3" s="157"/>
      <c r="N3" s="157"/>
      <c r="O3" s="157"/>
      <c r="P3" s="157"/>
      <c r="Q3" s="157"/>
      <c r="R3" s="157"/>
      <c r="S3" s="717"/>
    </row>
    <row r="4" spans="1:41" ht="18.75" hidden="1" x14ac:dyDescent="0.3">
      <c r="A4" s="1111"/>
      <c r="B4" s="1112"/>
      <c r="C4" s="1113"/>
      <c r="D4" s="1118">
        <f>SUM('Training and Dependencies'!F42:G42)</f>
        <v>86</v>
      </c>
      <c r="E4" s="1118">
        <f>SUM('Training and Dependencies'!H42:I42)</f>
        <v>82</v>
      </c>
      <c r="F4" s="1114"/>
      <c r="G4" s="1115"/>
      <c r="H4" s="1115"/>
      <c r="I4" s="1115"/>
      <c r="J4" s="1115"/>
      <c r="K4" s="1115"/>
      <c r="L4" s="1115"/>
      <c r="M4" s="1115"/>
      <c r="N4" s="1115"/>
      <c r="O4" s="1115"/>
      <c r="P4" s="1115"/>
      <c r="Q4" s="1115"/>
      <c r="R4" s="1115"/>
      <c r="S4" s="1116"/>
    </row>
    <row r="5" spans="1:41" ht="18.75" hidden="1" x14ac:dyDescent="0.3">
      <c r="A5" s="1111"/>
      <c r="B5" s="1112"/>
      <c r="C5" s="1113"/>
      <c r="D5" s="1118">
        <f>SUM('Training and Dependencies'!F43:G43)</f>
        <v>57</v>
      </c>
      <c r="E5" s="1118">
        <f>SUM('Training and Dependencies'!H43:I43)</f>
        <v>52</v>
      </c>
      <c r="F5" s="1114"/>
      <c r="G5" s="1115"/>
      <c r="H5" s="1115"/>
      <c r="I5" s="1115"/>
      <c r="J5" s="1115"/>
      <c r="K5" s="1115"/>
      <c r="L5" s="1115"/>
      <c r="M5" s="1115"/>
      <c r="N5" s="1115"/>
      <c r="O5" s="1115"/>
      <c r="P5" s="1115"/>
      <c r="Q5" s="1115"/>
      <c r="R5" s="1115"/>
      <c r="S5" s="1116"/>
    </row>
    <row r="6" spans="1:41" ht="18.75" thickBot="1" x14ac:dyDescent="0.3">
      <c r="A6" s="1581" t="s">
        <v>325</v>
      </c>
      <c r="B6" s="1582"/>
      <c r="C6" s="382">
        <v>0.81320000000000003</v>
      </c>
      <c r="D6" s="1127">
        <f>SUM(D5/D4)</f>
        <v>0.66279069767441856</v>
      </c>
      <c r="E6" s="1897">
        <f>SUM(E5/E4)</f>
        <v>0.63414634146341464</v>
      </c>
      <c r="F6" s="162"/>
      <c r="G6" s="158"/>
      <c r="H6" s="158"/>
      <c r="I6" s="158"/>
      <c r="J6" s="158"/>
      <c r="K6" s="158"/>
      <c r="L6" s="158"/>
      <c r="M6" s="158"/>
      <c r="N6" s="158"/>
      <c r="O6" s="158"/>
      <c r="P6" s="158"/>
      <c r="Q6" s="158"/>
      <c r="R6" s="158"/>
      <c r="S6" s="718"/>
    </row>
    <row r="7" spans="1:41" ht="28.5" customHeight="1" thickBot="1" x14ac:dyDescent="0.3"/>
    <row r="8" spans="1:41" ht="20.25" customHeight="1" thickBot="1" x14ac:dyDescent="0.3">
      <c r="A8" s="1578" t="s">
        <v>709</v>
      </c>
      <c r="B8" s="1579"/>
      <c r="C8" s="1579"/>
      <c r="D8" s="1579"/>
      <c r="E8" s="1579"/>
      <c r="F8" s="1579"/>
      <c r="G8" s="1579"/>
      <c r="H8" s="1579"/>
      <c r="I8" s="1579"/>
      <c r="J8" s="1579"/>
      <c r="K8" s="1579"/>
      <c r="L8" s="1579"/>
      <c r="M8" s="1579"/>
      <c r="N8" s="1579"/>
      <c r="O8" s="1579"/>
      <c r="P8" s="1579"/>
      <c r="Q8" s="1579"/>
      <c r="R8" s="1579"/>
      <c r="S8" s="1580"/>
    </row>
    <row r="9" spans="1:41" ht="15.75" hidden="1" customHeight="1" thickBot="1" x14ac:dyDescent="0.3">
      <c r="A9" s="1550" t="s">
        <v>776</v>
      </c>
      <c r="B9" s="1551"/>
      <c r="C9" s="1551"/>
      <c r="D9" s="1551"/>
      <c r="E9" s="1551"/>
      <c r="F9" s="1551"/>
      <c r="G9" s="1551"/>
      <c r="H9" s="1551"/>
      <c r="I9" s="1551"/>
      <c r="J9" s="1551"/>
      <c r="K9" s="1551"/>
      <c r="L9" s="1551"/>
      <c r="M9" s="1551"/>
      <c r="N9" s="1551"/>
      <c r="O9" s="1551"/>
      <c r="P9" s="1551"/>
      <c r="Q9" s="1551"/>
      <c r="R9" s="1551"/>
      <c r="S9" s="1552"/>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5"/>
      <c r="B10" s="163" t="s">
        <v>98</v>
      </c>
      <c r="C10" s="731" t="s">
        <v>81</v>
      </c>
      <c r="D10" s="172" t="s">
        <v>82</v>
      </c>
      <c r="E10" s="172" t="s">
        <v>83</v>
      </c>
      <c r="F10" s="172" t="s">
        <v>84</v>
      </c>
      <c r="G10" s="172" t="s">
        <v>85</v>
      </c>
      <c r="H10" s="172" t="s">
        <v>86</v>
      </c>
      <c r="I10" s="172" t="s">
        <v>87</v>
      </c>
      <c r="J10" s="172" t="s">
        <v>88</v>
      </c>
      <c r="K10" s="172" t="s">
        <v>89</v>
      </c>
      <c r="L10" s="172" t="s">
        <v>90</v>
      </c>
      <c r="M10" s="172" t="s">
        <v>91</v>
      </c>
      <c r="N10" s="172" t="s">
        <v>92</v>
      </c>
      <c r="O10" s="172" t="s">
        <v>93</v>
      </c>
      <c r="P10" s="172" t="s">
        <v>94</v>
      </c>
      <c r="Q10" s="173" t="s">
        <v>95</v>
      </c>
      <c r="R10" s="163" t="s">
        <v>96</v>
      </c>
      <c r="S10" s="163" t="s">
        <v>454</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1553" t="s">
        <v>77</v>
      </c>
      <c r="B11" s="1554"/>
      <c r="C11" s="1554"/>
      <c r="D11" s="1554"/>
      <c r="E11" s="1554"/>
      <c r="F11" s="1554"/>
      <c r="G11" s="1554"/>
      <c r="H11" s="1554"/>
      <c r="I11" s="1554"/>
      <c r="J11" s="1554"/>
      <c r="K11" s="1554"/>
      <c r="L11" s="1554"/>
      <c r="M11" s="1554"/>
      <c r="N11" s="1554"/>
      <c r="O11" s="1554"/>
      <c r="P11" s="1554"/>
      <c r="Q11" s="1554"/>
      <c r="R11" s="1554"/>
      <c r="S11" s="1555"/>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1564" t="s">
        <v>45</v>
      </c>
      <c r="B12" s="77" t="s">
        <v>79</v>
      </c>
      <c r="C12" s="580"/>
      <c r="D12" s="384"/>
      <c r="E12" s="384"/>
      <c r="F12" s="384"/>
      <c r="G12" s="384"/>
      <c r="H12" s="384"/>
      <c r="I12" s="384"/>
      <c r="J12" s="384"/>
      <c r="K12" s="384"/>
      <c r="L12" s="384"/>
      <c r="M12" s="384"/>
      <c r="N12" s="384"/>
      <c r="O12" s="384"/>
      <c r="P12" s="384"/>
      <c r="Q12" s="581"/>
      <c r="R12" s="656">
        <f t="shared" ref="R12:R20" si="0">SUM(C12:Q12)</f>
        <v>0</v>
      </c>
      <c r="S12" s="705"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1563"/>
      <c r="B13" s="78" t="s">
        <v>80</v>
      </c>
      <c r="C13" s="582"/>
      <c r="D13" s="386"/>
      <c r="E13" s="386"/>
      <c r="F13" s="386"/>
      <c r="G13" s="386"/>
      <c r="H13" s="386"/>
      <c r="I13" s="386"/>
      <c r="J13" s="386"/>
      <c r="K13" s="386"/>
      <c r="L13" s="386"/>
      <c r="M13" s="386"/>
      <c r="N13" s="386"/>
      <c r="O13" s="386"/>
      <c r="P13" s="386"/>
      <c r="Q13" s="583"/>
      <c r="R13" s="657">
        <f t="shared" si="0"/>
        <v>0</v>
      </c>
      <c r="S13" s="705"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1572"/>
      <c r="B14" s="79" t="s">
        <v>453</v>
      </c>
      <c r="C14" s="584"/>
      <c r="D14" s="389"/>
      <c r="E14" s="389"/>
      <c r="F14" s="389"/>
      <c r="G14" s="389"/>
      <c r="H14" s="389"/>
      <c r="I14" s="389"/>
      <c r="J14" s="389"/>
      <c r="K14" s="389"/>
      <c r="L14" s="389"/>
      <c r="M14" s="389"/>
      <c r="N14" s="389"/>
      <c r="O14" s="389"/>
      <c r="P14" s="389"/>
      <c r="Q14" s="585"/>
      <c r="R14" s="659">
        <f t="shared" si="0"/>
        <v>0</v>
      </c>
      <c r="S14" s="705"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1564" t="s">
        <v>49</v>
      </c>
      <c r="B15" s="82" t="s">
        <v>79</v>
      </c>
      <c r="C15" s="586"/>
      <c r="D15" s="394"/>
      <c r="E15" s="394"/>
      <c r="F15" s="394"/>
      <c r="G15" s="394"/>
      <c r="H15" s="394"/>
      <c r="I15" s="394"/>
      <c r="J15" s="394"/>
      <c r="K15" s="394"/>
      <c r="L15" s="394"/>
      <c r="M15" s="394"/>
      <c r="N15" s="394"/>
      <c r="O15" s="394"/>
      <c r="P15" s="394"/>
      <c r="Q15" s="587"/>
      <c r="R15" s="672">
        <f t="shared" si="0"/>
        <v>0</v>
      </c>
      <c r="S15" s="702"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1563"/>
      <c r="B16" s="80" t="s">
        <v>80</v>
      </c>
      <c r="C16" s="588"/>
      <c r="D16" s="397"/>
      <c r="E16" s="397"/>
      <c r="F16" s="397"/>
      <c r="G16" s="397"/>
      <c r="H16" s="397"/>
      <c r="I16" s="397"/>
      <c r="J16" s="397"/>
      <c r="K16" s="397"/>
      <c r="L16" s="397"/>
      <c r="M16" s="397"/>
      <c r="N16" s="397"/>
      <c r="O16" s="397"/>
      <c r="P16" s="397"/>
      <c r="Q16" s="589"/>
      <c r="R16" s="673">
        <f t="shared" si="0"/>
        <v>0</v>
      </c>
      <c r="S16" s="702"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1572"/>
      <c r="B17" s="81" t="s">
        <v>453</v>
      </c>
      <c r="C17" s="590"/>
      <c r="D17" s="400"/>
      <c r="E17" s="400"/>
      <c r="F17" s="400"/>
      <c r="G17" s="400"/>
      <c r="H17" s="400"/>
      <c r="I17" s="400"/>
      <c r="J17" s="400"/>
      <c r="K17" s="400"/>
      <c r="L17" s="400"/>
      <c r="M17" s="400"/>
      <c r="N17" s="400"/>
      <c r="O17" s="400"/>
      <c r="P17" s="400"/>
      <c r="Q17" s="591"/>
      <c r="R17" s="674">
        <f t="shared" si="0"/>
        <v>0</v>
      </c>
      <c r="S17" s="702"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1564" t="s">
        <v>46</v>
      </c>
      <c r="B18" s="77" t="s">
        <v>79</v>
      </c>
      <c r="C18" s="580"/>
      <c r="D18" s="384"/>
      <c r="E18" s="384"/>
      <c r="F18" s="384"/>
      <c r="G18" s="384"/>
      <c r="H18" s="384"/>
      <c r="I18" s="384"/>
      <c r="J18" s="384"/>
      <c r="K18" s="384"/>
      <c r="L18" s="384"/>
      <c r="M18" s="384"/>
      <c r="N18" s="384"/>
      <c r="O18" s="384"/>
      <c r="P18" s="384"/>
      <c r="Q18" s="581"/>
      <c r="R18" s="656">
        <f t="shared" si="0"/>
        <v>0</v>
      </c>
      <c r="S18" s="705"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1563"/>
      <c r="B19" s="78" t="s">
        <v>80</v>
      </c>
      <c r="C19" s="582"/>
      <c r="D19" s="391"/>
      <c r="E19" s="391"/>
      <c r="F19" s="391"/>
      <c r="G19" s="391"/>
      <c r="H19" s="391"/>
      <c r="I19" s="391"/>
      <c r="J19" s="391"/>
      <c r="K19" s="391"/>
      <c r="L19" s="391"/>
      <c r="M19" s="391"/>
      <c r="N19" s="391"/>
      <c r="O19" s="391"/>
      <c r="P19" s="391"/>
      <c r="Q19" s="592"/>
      <c r="R19" s="657">
        <f t="shared" si="0"/>
        <v>0</v>
      </c>
      <c r="S19" s="705"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1572"/>
      <c r="B20" s="79" t="s">
        <v>453</v>
      </c>
      <c r="C20" s="584"/>
      <c r="D20" s="389"/>
      <c r="E20" s="389"/>
      <c r="F20" s="389"/>
      <c r="G20" s="389"/>
      <c r="H20" s="389"/>
      <c r="I20" s="389"/>
      <c r="J20" s="389"/>
      <c r="K20" s="389"/>
      <c r="L20" s="389"/>
      <c r="M20" s="389"/>
      <c r="N20" s="389"/>
      <c r="O20" s="389"/>
      <c r="P20" s="389"/>
      <c r="Q20" s="585"/>
      <c r="R20" s="659">
        <f t="shared" si="0"/>
        <v>0</v>
      </c>
      <c r="S20" s="705"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1563" t="s">
        <v>50</v>
      </c>
      <c r="B21" s="230" t="s">
        <v>79</v>
      </c>
      <c r="C21" s="593"/>
      <c r="D21" s="403"/>
      <c r="E21" s="403"/>
      <c r="F21" s="403"/>
      <c r="G21" s="403"/>
      <c r="H21" s="403"/>
      <c r="I21" s="403"/>
      <c r="J21" s="403"/>
      <c r="K21" s="403"/>
      <c r="L21" s="403"/>
      <c r="M21" s="403"/>
      <c r="N21" s="403"/>
      <c r="O21" s="403"/>
      <c r="P21" s="403"/>
      <c r="Q21" s="594"/>
      <c r="R21" s="672">
        <f t="shared" ref="R21:R26" si="1">SUM(C21:Q21)</f>
        <v>0</v>
      </c>
      <c r="S21" s="702"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1563"/>
      <c r="B22" s="80" t="s">
        <v>80</v>
      </c>
      <c r="C22" s="588"/>
      <c r="D22" s="397"/>
      <c r="E22" s="397"/>
      <c r="F22" s="397"/>
      <c r="G22" s="397"/>
      <c r="H22" s="397"/>
      <c r="I22" s="397"/>
      <c r="J22" s="397"/>
      <c r="K22" s="397"/>
      <c r="L22" s="397"/>
      <c r="M22" s="397"/>
      <c r="N22" s="397"/>
      <c r="O22" s="397"/>
      <c r="P22" s="397"/>
      <c r="Q22" s="589"/>
      <c r="R22" s="673">
        <f t="shared" si="1"/>
        <v>0</v>
      </c>
      <c r="S22" s="702"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1565"/>
      <c r="B23" s="160" t="s">
        <v>453</v>
      </c>
      <c r="C23" s="595"/>
      <c r="D23" s="406"/>
      <c r="E23" s="406"/>
      <c r="F23" s="406"/>
      <c r="G23" s="406"/>
      <c r="H23" s="406"/>
      <c r="I23" s="406"/>
      <c r="J23" s="406"/>
      <c r="K23" s="406"/>
      <c r="L23" s="406"/>
      <c r="M23" s="406"/>
      <c r="N23" s="406"/>
      <c r="O23" s="406"/>
      <c r="P23" s="406"/>
      <c r="Q23" s="596"/>
      <c r="R23" s="675">
        <f t="shared" si="1"/>
        <v>0</v>
      </c>
      <c r="S23" s="702"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1563" t="s">
        <v>27</v>
      </c>
      <c r="B24" s="159" t="s">
        <v>79</v>
      </c>
      <c r="C24" s="235"/>
      <c r="D24" s="233"/>
      <c r="E24" s="233"/>
      <c r="F24" s="233"/>
      <c r="G24" s="233"/>
      <c r="H24" s="233"/>
      <c r="I24" s="233"/>
      <c r="J24" s="233"/>
      <c r="K24" s="233"/>
      <c r="L24" s="233"/>
      <c r="M24" s="233"/>
      <c r="N24" s="233"/>
      <c r="O24" s="233"/>
      <c r="P24" s="233"/>
      <c r="Q24" s="597"/>
      <c r="R24" s="660">
        <f t="shared" si="1"/>
        <v>0</v>
      </c>
      <c r="S24" s="708"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1563"/>
      <c r="B25" s="78" t="s">
        <v>80</v>
      </c>
      <c r="C25" s="231"/>
      <c r="D25" s="236"/>
      <c r="E25" s="236"/>
      <c r="F25" s="236"/>
      <c r="G25" s="236"/>
      <c r="H25" s="236"/>
      <c r="I25" s="236"/>
      <c r="J25" s="236"/>
      <c r="K25" s="236"/>
      <c r="L25" s="236"/>
      <c r="M25" s="236"/>
      <c r="N25" s="236"/>
      <c r="O25" s="236"/>
      <c r="P25" s="236"/>
      <c r="Q25" s="598"/>
      <c r="R25" s="657">
        <f t="shared" si="1"/>
        <v>0</v>
      </c>
      <c r="S25" s="708"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1563"/>
      <c r="B26" s="125" t="s">
        <v>453</v>
      </c>
      <c r="C26" s="669"/>
      <c r="D26" s="238"/>
      <c r="E26" s="238"/>
      <c r="F26" s="238"/>
      <c r="G26" s="238"/>
      <c r="H26" s="238"/>
      <c r="I26" s="238"/>
      <c r="J26" s="238"/>
      <c r="K26" s="238"/>
      <c r="L26" s="238"/>
      <c r="M26" s="238"/>
      <c r="N26" s="238"/>
      <c r="O26" s="238"/>
      <c r="P26" s="238"/>
      <c r="Q26" s="670"/>
      <c r="R26" s="659">
        <f t="shared" si="1"/>
        <v>0</v>
      </c>
      <c r="S26" s="708"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1556" t="s">
        <v>359</v>
      </c>
      <c r="B27" s="1557"/>
      <c r="C27" s="1554"/>
      <c r="D27" s="1554"/>
      <c r="E27" s="1554"/>
      <c r="F27" s="1554"/>
      <c r="G27" s="1554"/>
      <c r="H27" s="1554"/>
      <c r="I27" s="1554"/>
      <c r="J27" s="1554"/>
      <c r="K27" s="1554"/>
      <c r="L27" s="1554"/>
      <c r="M27" s="1554"/>
      <c r="N27" s="1554"/>
      <c r="O27" s="1554"/>
      <c r="P27" s="1554"/>
      <c r="Q27" s="1554"/>
      <c r="R27" s="1557"/>
      <c r="S27" s="1558"/>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1564" t="s">
        <v>76</v>
      </c>
      <c r="B28" s="77" t="s">
        <v>79</v>
      </c>
      <c r="C28" s="383"/>
      <c r="D28" s="384"/>
      <c r="E28" s="384"/>
      <c r="F28" s="384"/>
      <c r="G28" s="384"/>
      <c r="H28" s="384"/>
      <c r="I28" s="384"/>
      <c r="J28" s="384"/>
      <c r="K28" s="384"/>
      <c r="L28" s="384"/>
      <c r="M28" s="384"/>
      <c r="N28" s="384"/>
      <c r="O28" s="384"/>
      <c r="P28" s="384"/>
      <c r="Q28" s="385"/>
      <c r="R28" s="687">
        <f t="shared" ref="R28:R39" si="2">SUM(C28:Q28)</f>
        <v>0</v>
      </c>
      <c r="S28" s="705"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1563"/>
      <c r="B29" s="78" t="s">
        <v>80</v>
      </c>
      <c r="C29" s="386"/>
      <c r="D29" s="386"/>
      <c r="E29" s="386"/>
      <c r="F29" s="386"/>
      <c r="G29" s="386"/>
      <c r="H29" s="386"/>
      <c r="I29" s="386"/>
      <c r="J29" s="386"/>
      <c r="K29" s="386"/>
      <c r="L29" s="386"/>
      <c r="M29" s="386"/>
      <c r="N29" s="386"/>
      <c r="O29" s="386"/>
      <c r="P29" s="386"/>
      <c r="Q29" s="387"/>
      <c r="R29" s="688">
        <f t="shared" si="2"/>
        <v>0</v>
      </c>
      <c r="S29" s="705"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1572"/>
      <c r="B30" s="79" t="s">
        <v>453</v>
      </c>
      <c r="C30" s="388"/>
      <c r="D30" s="389"/>
      <c r="E30" s="389"/>
      <c r="F30" s="389"/>
      <c r="G30" s="389"/>
      <c r="H30" s="389"/>
      <c r="I30" s="389"/>
      <c r="J30" s="389"/>
      <c r="K30" s="389"/>
      <c r="L30" s="389"/>
      <c r="M30" s="389"/>
      <c r="N30" s="389"/>
      <c r="O30" s="389"/>
      <c r="P30" s="389"/>
      <c r="Q30" s="390"/>
      <c r="R30" s="689">
        <f t="shared" si="2"/>
        <v>0</v>
      </c>
      <c r="S30" s="705"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1564" t="s">
        <v>47</v>
      </c>
      <c r="B31" s="82" t="s">
        <v>79</v>
      </c>
      <c r="C31" s="393"/>
      <c r="D31" s="394"/>
      <c r="E31" s="394"/>
      <c r="F31" s="394"/>
      <c r="G31" s="394"/>
      <c r="H31" s="394"/>
      <c r="I31" s="394"/>
      <c r="J31" s="394"/>
      <c r="K31" s="394"/>
      <c r="L31" s="394"/>
      <c r="M31" s="394"/>
      <c r="N31" s="394"/>
      <c r="O31" s="394"/>
      <c r="P31" s="394"/>
      <c r="Q31" s="395"/>
      <c r="R31" s="690">
        <f t="shared" si="2"/>
        <v>0</v>
      </c>
      <c r="S31" s="702"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1563"/>
      <c r="B32" s="80" t="s">
        <v>80</v>
      </c>
      <c r="C32" s="396"/>
      <c r="D32" s="397"/>
      <c r="E32" s="397"/>
      <c r="F32" s="397"/>
      <c r="G32" s="397"/>
      <c r="H32" s="397"/>
      <c r="I32" s="397"/>
      <c r="J32" s="397"/>
      <c r="K32" s="397"/>
      <c r="L32" s="397"/>
      <c r="M32" s="397"/>
      <c r="N32" s="397"/>
      <c r="O32" s="397"/>
      <c r="P32" s="397"/>
      <c r="Q32" s="398"/>
      <c r="R32" s="691">
        <f t="shared" si="2"/>
        <v>0</v>
      </c>
      <c r="S32" s="702"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1572"/>
      <c r="B33" s="81" t="s">
        <v>453</v>
      </c>
      <c r="C33" s="399"/>
      <c r="D33" s="400"/>
      <c r="E33" s="400"/>
      <c r="F33" s="400"/>
      <c r="G33" s="400"/>
      <c r="H33" s="400"/>
      <c r="I33" s="400"/>
      <c r="J33" s="400"/>
      <c r="K33" s="400"/>
      <c r="L33" s="400"/>
      <c r="M33" s="400"/>
      <c r="N33" s="400"/>
      <c r="O33" s="400"/>
      <c r="P33" s="400"/>
      <c r="Q33" s="401"/>
      <c r="R33" s="692">
        <f t="shared" si="2"/>
        <v>0</v>
      </c>
      <c r="S33" s="702"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1564" t="s">
        <v>48</v>
      </c>
      <c r="B34" s="77" t="s">
        <v>79</v>
      </c>
      <c r="C34" s="383"/>
      <c r="D34" s="384"/>
      <c r="E34" s="384"/>
      <c r="F34" s="384"/>
      <c r="G34" s="384"/>
      <c r="H34" s="384"/>
      <c r="I34" s="384"/>
      <c r="J34" s="384"/>
      <c r="K34" s="384"/>
      <c r="L34" s="384"/>
      <c r="M34" s="384"/>
      <c r="N34" s="384"/>
      <c r="O34" s="384"/>
      <c r="P34" s="384"/>
      <c r="Q34" s="385"/>
      <c r="R34" s="687">
        <f t="shared" si="2"/>
        <v>0</v>
      </c>
      <c r="S34" s="705"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1563"/>
      <c r="B35" s="78" t="s">
        <v>80</v>
      </c>
      <c r="C35" s="386"/>
      <c r="D35" s="391"/>
      <c r="E35" s="391"/>
      <c r="F35" s="391"/>
      <c r="G35" s="391"/>
      <c r="H35" s="391"/>
      <c r="I35" s="391"/>
      <c r="J35" s="391"/>
      <c r="K35" s="391"/>
      <c r="L35" s="391"/>
      <c r="M35" s="391"/>
      <c r="N35" s="391"/>
      <c r="O35" s="391"/>
      <c r="P35" s="391"/>
      <c r="Q35" s="392"/>
      <c r="R35" s="688">
        <f t="shared" si="2"/>
        <v>0</v>
      </c>
      <c r="S35" s="705"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1563"/>
      <c r="B36" s="125" t="s">
        <v>453</v>
      </c>
      <c r="C36" s="388"/>
      <c r="D36" s="389"/>
      <c r="E36" s="389"/>
      <c r="F36" s="389"/>
      <c r="G36" s="389"/>
      <c r="H36" s="389"/>
      <c r="I36" s="389"/>
      <c r="J36" s="389"/>
      <c r="K36" s="389"/>
      <c r="L36" s="389"/>
      <c r="M36" s="389"/>
      <c r="N36" s="389"/>
      <c r="O36" s="389"/>
      <c r="P36" s="389"/>
      <c r="Q36" s="390"/>
      <c r="R36" s="689">
        <f t="shared" si="2"/>
        <v>0</v>
      </c>
      <c r="S36" s="705"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1564" t="s">
        <v>78</v>
      </c>
      <c r="B37" s="82" t="s">
        <v>79</v>
      </c>
      <c r="C37" s="402"/>
      <c r="D37" s="403"/>
      <c r="E37" s="403"/>
      <c r="F37" s="403"/>
      <c r="G37" s="403"/>
      <c r="H37" s="403"/>
      <c r="I37" s="403"/>
      <c r="J37" s="403"/>
      <c r="K37" s="403"/>
      <c r="L37" s="403"/>
      <c r="M37" s="403"/>
      <c r="N37" s="403"/>
      <c r="O37" s="403"/>
      <c r="P37" s="403"/>
      <c r="Q37" s="404"/>
      <c r="R37" s="690">
        <f t="shared" si="2"/>
        <v>0</v>
      </c>
      <c r="S37" s="702"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1563"/>
      <c r="B38" s="80" t="s">
        <v>80</v>
      </c>
      <c r="C38" s="396"/>
      <c r="D38" s="397"/>
      <c r="E38" s="397"/>
      <c r="F38" s="397"/>
      <c r="G38" s="397"/>
      <c r="H38" s="397"/>
      <c r="I38" s="397"/>
      <c r="J38" s="397"/>
      <c r="K38" s="397"/>
      <c r="L38" s="397"/>
      <c r="M38" s="397"/>
      <c r="N38" s="397"/>
      <c r="O38" s="397"/>
      <c r="P38" s="397"/>
      <c r="Q38" s="398"/>
      <c r="R38" s="691">
        <f t="shared" si="2"/>
        <v>0</v>
      </c>
      <c r="S38" s="702"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1565"/>
      <c r="B39" s="160" t="s">
        <v>453</v>
      </c>
      <c r="C39" s="405"/>
      <c r="D39" s="406"/>
      <c r="E39" s="406"/>
      <c r="F39" s="406"/>
      <c r="G39" s="406"/>
      <c r="H39" s="406"/>
      <c r="I39" s="406"/>
      <c r="J39" s="406"/>
      <c r="K39" s="406"/>
      <c r="L39" s="406"/>
      <c r="M39" s="406"/>
      <c r="N39" s="406"/>
      <c r="O39" s="406"/>
      <c r="P39" s="406"/>
      <c r="Q39" s="407"/>
      <c r="R39" s="694">
        <f t="shared" si="2"/>
        <v>0</v>
      </c>
      <c r="S39" s="702"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1563" t="s">
        <v>27</v>
      </c>
      <c r="B40" s="159" t="s">
        <v>79</v>
      </c>
      <c r="C40" s="233">
        <f>SUM(C28,C31,C34,C37)</f>
        <v>0</v>
      </c>
      <c r="D40" s="233">
        <f t="shared" ref="D40:I40" si="3">SUM(D28,D31,D34,D37)</f>
        <v>0</v>
      </c>
      <c r="E40" s="233">
        <f t="shared" si="3"/>
        <v>0</v>
      </c>
      <c r="F40" s="233">
        <f t="shared" si="3"/>
        <v>0</v>
      </c>
      <c r="G40" s="233">
        <f t="shared" si="3"/>
        <v>0</v>
      </c>
      <c r="H40" s="233">
        <f t="shared" si="3"/>
        <v>0</v>
      </c>
      <c r="I40" s="233">
        <f t="shared" si="3"/>
        <v>0</v>
      </c>
      <c r="J40" s="233">
        <f>SUM(J28,J31,J34,J37)</f>
        <v>0</v>
      </c>
      <c r="K40" s="233">
        <f t="shared" ref="K40:Q40" si="4">SUM(K28,K31,K34,K37)</f>
        <v>0</v>
      </c>
      <c r="L40" s="233">
        <f t="shared" si="4"/>
        <v>0</v>
      </c>
      <c r="M40" s="233">
        <f t="shared" si="4"/>
        <v>0</v>
      </c>
      <c r="N40" s="233">
        <f t="shared" si="4"/>
        <v>0</v>
      </c>
      <c r="O40" s="233">
        <f t="shared" si="4"/>
        <v>0</v>
      </c>
      <c r="P40" s="233">
        <f t="shared" si="4"/>
        <v>0</v>
      </c>
      <c r="Q40" s="234">
        <f t="shared" si="4"/>
        <v>0</v>
      </c>
      <c r="R40" s="660">
        <f>SUM(C40:Q40)</f>
        <v>0</v>
      </c>
      <c r="S40" s="725"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1563"/>
      <c r="B41" s="78" t="s">
        <v>80</v>
      </c>
      <c r="C41" s="236">
        <f>SUM(C29,C32,C35,C38)</f>
        <v>0</v>
      </c>
      <c r="D41" s="236">
        <f t="shared" ref="D41:Q41" si="5">SUM(D29,D32,D35,D38)</f>
        <v>0</v>
      </c>
      <c r="E41" s="236">
        <f t="shared" si="5"/>
        <v>0</v>
      </c>
      <c r="F41" s="236">
        <f t="shared" si="5"/>
        <v>0</v>
      </c>
      <c r="G41" s="236">
        <f t="shared" si="5"/>
        <v>0</v>
      </c>
      <c r="H41" s="236">
        <f t="shared" si="5"/>
        <v>0</v>
      </c>
      <c r="I41" s="236">
        <f t="shared" si="5"/>
        <v>0</v>
      </c>
      <c r="J41" s="236">
        <f t="shared" si="5"/>
        <v>0</v>
      </c>
      <c r="K41" s="236">
        <f t="shared" si="5"/>
        <v>0</v>
      </c>
      <c r="L41" s="236">
        <f t="shared" si="5"/>
        <v>0</v>
      </c>
      <c r="M41" s="236">
        <f t="shared" si="5"/>
        <v>0</v>
      </c>
      <c r="N41" s="236">
        <f t="shared" si="5"/>
        <v>0</v>
      </c>
      <c r="O41" s="236">
        <f t="shared" si="5"/>
        <v>0</v>
      </c>
      <c r="P41" s="236">
        <f t="shared" si="5"/>
        <v>0</v>
      </c>
      <c r="Q41" s="237">
        <f t="shared" si="5"/>
        <v>0</v>
      </c>
      <c r="R41" s="657">
        <f>SUM(C41:Q41)</f>
        <v>0</v>
      </c>
      <c r="S41" s="725"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1572"/>
      <c r="B42" s="79" t="s">
        <v>453</v>
      </c>
      <c r="C42" s="291">
        <f>SUM(C30,C33,C36,C39)</f>
        <v>0</v>
      </c>
      <c r="D42" s="291">
        <f t="shared" ref="D42:Q42" si="6">SUM(D30,D33,D36,D39)</f>
        <v>0</v>
      </c>
      <c r="E42" s="291">
        <f t="shared" si="6"/>
        <v>0</v>
      </c>
      <c r="F42" s="291">
        <f t="shared" si="6"/>
        <v>0</v>
      </c>
      <c r="G42" s="291">
        <f t="shared" si="6"/>
        <v>0</v>
      </c>
      <c r="H42" s="291">
        <f t="shared" si="6"/>
        <v>0</v>
      </c>
      <c r="I42" s="291">
        <f t="shared" si="6"/>
        <v>0</v>
      </c>
      <c r="J42" s="291">
        <f t="shared" si="6"/>
        <v>0</v>
      </c>
      <c r="K42" s="291">
        <f t="shared" si="6"/>
        <v>0</v>
      </c>
      <c r="L42" s="291">
        <f t="shared" si="6"/>
        <v>0</v>
      </c>
      <c r="M42" s="291">
        <f t="shared" si="6"/>
        <v>0</v>
      </c>
      <c r="N42" s="291">
        <f t="shared" si="6"/>
        <v>0</v>
      </c>
      <c r="O42" s="291">
        <f t="shared" si="6"/>
        <v>0</v>
      </c>
      <c r="P42" s="291">
        <f t="shared" si="6"/>
        <v>0</v>
      </c>
      <c r="Q42" s="658">
        <f t="shared" si="6"/>
        <v>0</v>
      </c>
      <c r="R42" s="659">
        <f>SUM(C42:Q42)</f>
        <v>0</v>
      </c>
      <c r="S42" s="725"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1564" t="s">
        <v>44</v>
      </c>
      <c r="B43" s="82" t="s">
        <v>79</v>
      </c>
      <c r="C43" s="709" t="e">
        <f t="shared" ref="C43:R43" si="7">C40/SUM(C40:C42)</f>
        <v>#DIV/0!</v>
      </c>
      <c r="D43" s="710" t="e">
        <f t="shared" si="7"/>
        <v>#DIV/0!</v>
      </c>
      <c r="E43" s="710" t="e">
        <f t="shared" si="7"/>
        <v>#DIV/0!</v>
      </c>
      <c r="F43" s="710" t="e">
        <f t="shared" si="7"/>
        <v>#DIV/0!</v>
      </c>
      <c r="G43" s="710" t="e">
        <f t="shared" si="7"/>
        <v>#DIV/0!</v>
      </c>
      <c r="H43" s="710" t="e">
        <f t="shared" si="7"/>
        <v>#DIV/0!</v>
      </c>
      <c r="I43" s="710" t="e">
        <f t="shared" si="7"/>
        <v>#DIV/0!</v>
      </c>
      <c r="J43" s="710" t="e">
        <f t="shared" si="7"/>
        <v>#DIV/0!</v>
      </c>
      <c r="K43" s="710" t="e">
        <f t="shared" si="7"/>
        <v>#DIV/0!</v>
      </c>
      <c r="L43" s="710" t="e">
        <f t="shared" si="7"/>
        <v>#DIV/0!</v>
      </c>
      <c r="M43" s="710" t="e">
        <f t="shared" si="7"/>
        <v>#DIV/0!</v>
      </c>
      <c r="N43" s="710" t="e">
        <f t="shared" si="7"/>
        <v>#DIV/0!</v>
      </c>
      <c r="O43" s="710" t="e">
        <f t="shared" si="7"/>
        <v>#DIV/0!</v>
      </c>
      <c r="P43" s="710" t="e">
        <f t="shared" si="7"/>
        <v>#DIV/0!</v>
      </c>
      <c r="Q43" s="824" t="e">
        <f t="shared" si="7"/>
        <v>#DIV/0!</v>
      </c>
      <c r="R43" s="705" t="e">
        <f t="shared" si="7"/>
        <v>#DIV/0!</v>
      </c>
      <c r="S43" s="1547"/>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1563"/>
      <c r="B44" s="80" t="s">
        <v>80</v>
      </c>
      <c r="C44" s="712" t="e">
        <f t="shared" ref="C44:R44" si="8">C41/SUM(C40:C42)</f>
        <v>#DIV/0!</v>
      </c>
      <c r="D44" s="713" t="e">
        <f t="shared" si="8"/>
        <v>#DIV/0!</v>
      </c>
      <c r="E44" s="713" t="e">
        <f t="shared" si="8"/>
        <v>#DIV/0!</v>
      </c>
      <c r="F44" s="713" t="e">
        <f t="shared" si="8"/>
        <v>#DIV/0!</v>
      </c>
      <c r="G44" s="713" t="e">
        <f t="shared" si="8"/>
        <v>#DIV/0!</v>
      </c>
      <c r="H44" s="713" t="e">
        <f t="shared" si="8"/>
        <v>#DIV/0!</v>
      </c>
      <c r="I44" s="713" t="e">
        <f t="shared" si="8"/>
        <v>#DIV/0!</v>
      </c>
      <c r="J44" s="713" t="e">
        <f t="shared" si="8"/>
        <v>#DIV/0!</v>
      </c>
      <c r="K44" s="713" t="e">
        <f t="shared" si="8"/>
        <v>#DIV/0!</v>
      </c>
      <c r="L44" s="713" t="e">
        <f t="shared" si="8"/>
        <v>#DIV/0!</v>
      </c>
      <c r="M44" s="713" t="e">
        <f t="shared" si="8"/>
        <v>#DIV/0!</v>
      </c>
      <c r="N44" s="713" t="e">
        <f t="shared" si="8"/>
        <v>#DIV/0!</v>
      </c>
      <c r="O44" s="713" t="e">
        <f t="shared" si="8"/>
        <v>#DIV/0!</v>
      </c>
      <c r="P44" s="713" t="e">
        <f t="shared" si="8"/>
        <v>#DIV/0!</v>
      </c>
      <c r="Q44" s="825" t="e">
        <f t="shared" si="8"/>
        <v>#DIV/0!</v>
      </c>
      <c r="R44" s="706" t="e">
        <f t="shared" si="8"/>
        <v>#DIV/0!</v>
      </c>
      <c r="S44" s="1548"/>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1572"/>
      <c r="B45" s="81" t="s">
        <v>453</v>
      </c>
      <c r="C45" s="722" t="e">
        <f t="shared" ref="C45:R45" si="9">C42/SUM(C40:C42)</f>
        <v>#DIV/0!</v>
      </c>
      <c r="D45" s="723" t="e">
        <f t="shared" si="9"/>
        <v>#DIV/0!</v>
      </c>
      <c r="E45" s="723" t="e">
        <f t="shared" si="9"/>
        <v>#DIV/0!</v>
      </c>
      <c r="F45" s="723" t="e">
        <f t="shared" si="9"/>
        <v>#DIV/0!</v>
      </c>
      <c r="G45" s="723" t="e">
        <f t="shared" si="9"/>
        <v>#DIV/0!</v>
      </c>
      <c r="H45" s="723" t="e">
        <f t="shared" si="9"/>
        <v>#DIV/0!</v>
      </c>
      <c r="I45" s="723" t="e">
        <f t="shared" si="9"/>
        <v>#DIV/0!</v>
      </c>
      <c r="J45" s="723" t="e">
        <f t="shared" si="9"/>
        <v>#DIV/0!</v>
      </c>
      <c r="K45" s="723" t="e">
        <f t="shared" si="9"/>
        <v>#DIV/0!</v>
      </c>
      <c r="L45" s="723" t="e">
        <f t="shared" si="9"/>
        <v>#DIV/0!</v>
      </c>
      <c r="M45" s="723" t="e">
        <f t="shared" si="9"/>
        <v>#DIV/0!</v>
      </c>
      <c r="N45" s="723" t="e">
        <f t="shared" si="9"/>
        <v>#DIV/0!</v>
      </c>
      <c r="O45" s="723" t="e">
        <f t="shared" si="9"/>
        <v>#DIV/0!</v>
      </c>
      <c r="P45" s="723" t="e">
        <f t="shared" si="9"/>
        <v>#DIV/0!</v>
      </c>
      <c r="Q45" s="826" t="e">
        <f t="shared" si="9"/>
        <v>#DIV/0!</v>
      </c>
      <c r="R45" s="707" t="e">
        <f t="shared" si="9"/>
        <v>#DIV/0!</v>
      </c>
      <c r="S45" s="1549"/>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15.75" customHeight="1" thickBot="1" x14ac:dyDescent="0.3">
      <c r="A46" s="1550" t="s">
        <v>750</v>
      </c>
      <c r="B46" s="1551"/>
      <c r="C46" s="1551"/>
      <c r="D46" s="1551"/>
      <c r="E46" s="1551"/>
      <c r="F46" s="1551"/>
      <c r="G46" s="1551"/>
      <c r="H46" s="1551"/>
      <c r="I46" s="1551"/>
      <c r="J46" s="1551"/>
      <c r="K46" s="1551"/>
      <c r="L46" s="1551"/>
      <c r="M46" s="1551"/>
      <c r="N46" s="1551"/>
      <c r="O46" s="1551"/>
      <c r="P46" s="1551"/>
      <c r="Q46" s="1551"/>
      <c r="R46" s="1551"/>
      <c r="S46" s="1552"/>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customHeight="1" thickBot="1" x14ac:dyDescent="0.3">
      <c r="A47" s="75"/>
      <c r="B47" s="163" t="s">
        <v>98</v>
      </c>
      <c r="C47" s="731" t="s">
        <v>81</v>
      </c>
      <c r="D47" s="172" t="s">
        <v>82</v>
      </c>
      <c r="E47" s="172" t="s">
        <v>83</v>
      </c>
      <c r="F47" s="172" t="s">
        <v>84</v>
      </c>
      <c r="G47" s="172" t="s">
        <v>85</v>
      </c>
      <c r="H47" s="172" t="s">
        <v>86</v>
      </c>
      <c r="I47" s="172" t="s">
        <v>87</v>
      </c>
      <c r="J47" s="172" t="s">
        <v>88</v>
      </c>
      <c r="K47" s="172" t="s">
        <v>89</v>
      </c>
      <c r="L47" s="172" t="s">
        <v>90</v>
      </c>
      <c r="M47" s="172" t="s">
        <v>91</v>
      </c>
      <c r="N47" s="172" t="s">
        <v>92</v>
      </c>
      <c r="O47" s="172" t="s">
        <v>93</v>
      </c>
      <c r="P47" s="172" t="s">
        <v>94</v>
      </c>
      <c r="Q47" s="173" t="s">
        <v>95</v>
      </c>
      <c r="R47" s="163" t="s">
        <v>96</v>
      </c>
      <c r="S47" s="163" t="s">
        <v>454</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5.75" customHeight="1" thickBot="1" x14ac:dyDescent="0.3">
      <c r="A48" s="1553" t="s">
        <v>77</v>
      </c>
      <c r="B48" s="1554"/>
      <c r="C48" s="1554"/>
      <c r="D48" s="1554"/>
      <c r="E48" s="1554"/>
      <c r="F48" s="1554"/>
      <c r="G48" s="1554"/>
      <c r="H48" s="1554"/>
      <c r="I48" s="1554"/>
      <c r="J48" s="1554"/>
      <c r="K48" s="1554"/>
      <c r="L48" s="1554"/>
      <c r="M48" s="1554"/>
      <c r="N48" s="1554"/>
      <c r="O48" s="1554"/>
      <c r="P48" s="1554"/>
      <c r="Q48" s="1554"/>
      <c r="R48" s="1554"/>
      <c r="S48" s="1555"/>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customHeight="1" thickBot="1" x14ac:dyDescent="0.3">
      <c r="A49" s="1898" t="s">
        <v>45</v>
      </c>
      <c r="B49" s="77" t="s">
        <v>79</v>
      </c>
      <c r="C49" s="580">
        <v>5</v>
      </c>
      <c r="D49" s="384">
        <v>9</v>
      </c>
      <c r="E49" s="384">
        <v>16</v>
      </c>
      <c r="F49" s="384">
        <v>7</v>
      </c>
      <c r="G49" s="384">
        <v>3</v>
      </c>
      <c r="H49" s="384">
        <v>0</v>
      </c>
      <c r="I49" s="384">
        <v>0</v>
      </c>
      <c r="J49" s="384">
        <v>336</v>
      </c>
      <c r="K49" s="384">
        <v>69</v>
      </c>
      <c r="L49" s="384">
        <v>9</v>
      </c>
      <c r="M49" s="384">
        <v>95</v>
      </c>
      <c r="N49" s="384">
        <v>23</v>
      </c>
      <c r="O49" s="384">
        <v>0</v>
      </c>
      <c r="P49" s="384">
        <v>19</v>
      </c>
      <c r="Q49" s="581">
        <v>17</v>
      </c>
      <c r="R49" s="656">
        <f t="shared" ref="R49:R57" si="10">SUM(C49:Q49)</f>
        <v>608</v>
      </c>
      <c r="S49" s="705">
        <f>R49/SUM(R49:R51)</f>
        <v>0.18230884557721139</v>
      </c>
      <c r="T49" s="15"/>
      <c r="U49" s="15"/>
      <c r="V49" s="15"/>
      <c r="W49" s="16"/>
      <c r="X49" s="14"/>
      <c r="Y49" s="15"/>
      <c r="Z49" s="15"/>
      <c r="AA49" s="15"/>
      <c r="AB49" s="15"/>
      <c r="AC49" s="15"/>
      <c r="AD49" s="15"/>
      <c r="AE49" s="15"/>
      <c r="AF49" s="17"/>
      <c r="AG49" s="15"/>
      <c r="AH49" s="15"/>
      <c r="AI49" s="15"/>
      <c r="AJ49" s="15"/>
      <c r="AK49" s="15"/>
      <c r="AL49" s="15"/>
      <c r="AM49" s="15"/>
      <c r="AN49" s="17"/>
      <c r="AO49" s="16"/>
    </row>
    <row r="50" spans="1:41" ht="17.25" customHeight="1" thickBot="1" x14ac:dyDescent="0.3">
      <c r="A50" s="1899"/>
      <c r="B50" s="78" t="s">
        <v>80</v>
      </c>
      <c r="C50" s="582">
        <v>2</v>
      </c>
      <c r="D50" s="386">
        <v>12</v>
      </c>
      <c r="E50" s="386">
        <v>13</v>
      </c>
      <c r="F50" s="386">
        <v>6</v>
      </c>
      <c r="G50" s="386">
        <v>1</v>
      </c>
      <c r="H50" s="386">
        <v>0</v>
      </c>
      <c r="I50" s="386">
        <v>0</v>
      </c>
      <c r="J50" s="386">
        <v>320</v>
      </c>
      <c r="K50" s="386">
        <v>26</v>
      </c>
      <c r="L50" s="386">
        <v>9</v>
      </c>
      <c r="M50" s="386">
        <v>92</v>
      </c>
      <c r="N50" s="386">
        <v>38</v>
      </c>
      <c r="O50" s="386">
        <v>4</v>
      </c>
      <c r="P50" s="386">
        <v>25</v>
      </c>
      <c r="Q50" s="583">
        <v>8</v>
      </c>
      <c r="R50" s="657">
        <f t="shared" si="10"/>
        <v>556</v>
      </c>
      <c r="S50" s="705">
        <f>R50/SUM(R49:R51)</f>
        <v>0.16671664167916042</v>
      </c>
      <c r="T50" s="15"/>
      <c r="U50" s="15"/>
      <c r="V50" s="15"/>
      <c r="W50" s="16"/>
      <c r="X50" s="14"/>
      <c r="Y50" s="15"/>
      <c r="Z50" s="15"/>
      <c r="AA50" s="15"/>
      <c r="AB50" s="15"/>
      <c r="AC50" s="15"/>
      <c r="AD50" s="15"/>
      <c r="AE50" s="15"/>
      <c r="AF50" s="17"/>
      <c r="AG50" s="15"/>
      <c r="AH50" s="15"/>
      <c r="AI50" s="15"/>
      <c r="AJ50" s="15"/>
      <c r="AK50" s="15"/>
      <c r="AL50" s="15"/>
      <c r="AM50" s="15"/>
      <c r="AN50" s="17"/>
      <c r="AO50" s="16"/>
    </row>
    <row r="51" spans="1:41" ht="17.25" customHeight="1" thickBot="1" x14ac:dyDescent="0.3">
      <c r="A51" s="1900"/>
      <c r="B51" s="79" t="s">
        <v>453</v>
      </c>
      <c r="C51" s="584">
        <v>12</v>
      </c>
      <c r="D51" s="389">
        <v>39</v>
      </c>
      <c r="E51" s="389">
        <v>32</v>
      </c>
      <c r="F51" s="389">
        <v>22</v>
      </c>
      <c r="G51" s="389">
        <v>14</v>
      </c>
      <c r="H51" s="389">
        <v>0</v>
      </c>
      <c r="I51" s="389">
        <v>0</v>
      </c>
      <c r="J51" s="389">
        <v>1360</v>
      </c>
      <c r="K51" s="389">
        <v>50</v>
      </c>
      <c r="L51" s="389">
        <v>41</v>
      </c>
      <c r="M51" s="389">
        <v>345</v>
      </c>
      <c r="N51" s="389">
        <v>128</v>
      </c>
      <c r="O51" s="389">
        <v>11</v>
      </c>
      <c r="P51" s="389">
        <v>45</v>
      </c>
      <c r="Q51" s="585">
        <v>72</v>
      </c>
      <c r="R51" s="659">
        <f t="shared" si="10"/>
        <v>2171</v>
      </c>
      <c r="S51" s="705">
        <f>R51/SUM(R49:R51)</f>
        <v>0.65097451274362816</v>
      </c>
      <c r="T51" s="15"/>
      <c r="U51" s="15"/>
      <c r="V51" s="15"/>
      <c r="W51" s="16"/>
      <c r="X51" s="14"/>
      <c r="Y51" s="15"/>
      <c r="Z51" s="15"/>
      <c r="AA51" s="15"/>
      <c r="AB51" s="15"/>
      <c r="AC51" s="15"/>
      <c r="AD51" s="15"/>
      <c r="AE51" s="15"/>
      <c r="AF51" s="15"/>
      <c r="AG51" s="15"/>
      <c r="AH51" s="15"/>
      <c r="AI51" s="15"/>
      <c r="AJ51" s="15"/>
      <c r="AK51" s="15"/>
      <c r="AL51" s="15"/>
      <c r="AM51" s="15"/>
      <c r="AN51" s="15"/>
      <c r="AO51" s="16"/>
    </row>
    <row r="52" spans="1:41" ht="17.25" customHeight="1" thickBot="1" x14ac:dyDescent="0.3">
      <c r="A52" s="1898" t="s">
        <v>49</v>
      </c>
      <c r="B52" s="82" t="s">
        <v>79</v>
      </c>
      <c r="C52" s="586">
        <v>1</v>
      </c>
      <c r="D52" s="394">
        <v>13</v>
      </c>
      <c r="E52" s="394">
        <v>17</v>
      </c>
      <c r="F52" s="394">
        <v>10</v>
      </c>
      <c r="G52" s="394">
        <v>6</v>
      </c>
      <c r="H52" s="394">
        <v>0</v>
      </c>
      <c r="I52" s="394">
        <v>0</v>
      </c>
      <c r="J52" s="394">
        <v>507</v>
      </c>
      <c r="K52" s="394">
        <v>50</v>
      </c>
      <c r="L52" s="394">
        <v>4</v>
      </c>
      <c r="M52" s="394">
        <v>220</v>
      </c>
      <c r="N52" s="394">
        <v>40</v>
      </c>
      <c r="O52" s="394">
        <v>8</v>
      </c>
      <c r="P52" s="394">
        <v>24</v>
      </c>
      <c r="Q52" s="587">
        <v>25</v>
      </c>
      <c r="R52" s="672">
        <f t="shared" si="10"/>
        <v>925</v>
      </c>
      <c r="S52" s="702">
        <f>R52/SUM(R52:R54)</f>
        <v>0.11572626047791817</v>
      </c>
      <c r="T52" s="15"/>
      <c r="U52" s="15"/>
      <c r="V52" s="15"/>
      <c r="W52" s="16"/>
      <c r="X52" s="14"/>
      <c r="Y52" s="15"/>
      <c r="Z52" s="15"/>
      <c r="AA52" s="15"/>
      <c r="AB52" s="15"/>
      <c r="AC52" s="15"/>
      <c r="AD52" s="15"/>
      <c r="AE52" s="15"/>
      <c r="AF52" s="15"/>
      <c r="AG52" s="15"/>
      <c r="AH52" s="15"/>
      <c r="AI52" s="15"/>
      <c r="AJ52" s="15"/>
      <c r="AK52" s="15"/>
      <c r="AL52" s="15"/>
      <c r="AM52" s="15"/>
      <c r="AN52" s="15"/>
      <c r="AO52" s="16"/>
    </row>
    <row r="53" spans="1:41" ht="17.25" customHeight="1" thickBot="1" x14ac:dyDescent="0.3">
      <c r="A53" s="1899"/>
      <c r="B53" s="80" t="s">
        <v>80</v>
      </c>
      <c r="C53" s="588">
        <v>1</v>
      </c>
      <c r="D53" s="397">
        <v>20</v>
      </c>
      <c r="E53" s="397">
        <v>18</v>
      </c>
      <c r="F53" s="397">
        <v>13</v>
      </c>
      <c r="G53" s="397">
        <v>4</v>
      </c>
      <c r="H53" s="397">
        <v>0</v>
      </c>
      <c r="I53" s="397">
        <v>0</v>
      </c>
      <c r="J53" s="397">
        <v>432</v>
      </c>
      <c r="K53" s="397">
        <v>29</v>
      </c>
      <c r="L53" s="397">
        <v>6</v>
      </c>
      <c r="M53" s="397">
        <v>209</v>
      </c>
      <c r="N53" s="397">
        <v>71</v>
      </c>
      <c r="O53" s="397">
        <v>3</v>
      </c>
      <c r="P53" s="397">
        <v>33</v>
      </c>
      <c r="Q53" s="589">
        <v>7</v>
      </c>
      <c r="R53" s="673">
        <f t="shared" si="10"/>
        <v>846</v>
      </c>
      <c r="S53" s="702">
        <f>R53/SUM(R52:R54)</f>
        <v>0.10584261228575004</v>
      </c>
      <c r="T53" s="15"/>
      <c r="U53" s="15"/>
      <c r="V53" s="15"/>
      <c r="W53" s="16"/>
      <c r="X53" s="14"/>
      <c r="Y53" s="15"/>
      <c r="Z53" s="15"/>
      <c r="AA53" s="15"/>
      <c r="AB53" s="15"/>
      <c r="AC53" s="15"/>
      <c r="AD53" s="15"/>
      <c r="AE53" s="15"/>
      <c r="AF53" s="15"/>
      <c r="AG53" s="15"/>
      <c r="AH53" s="15"/>
      <c r="AI53" s="15"/>
      <c r="AJ53" s="15"/>
      <c r="AK53" s="15"/>
      <c r="AL53" s="15"/>
      <c r="AM53" s="15"/>
      <c r="AN53" s="15"/>
      <c r="AO53" s="16"/>
    </row>
    <row r="54" spans="1:41" ht="17.25" customHeight="1" thickBot="1" x14ac:dyDescent="0.3">
      <c r="A54" s="1900"/>
      <c r="B54" s="81" t="s">
        <v>453</v>
      </c>
      <c r="C54" s="590">
        <v>25</v>
      </c>
      <c r="D54" s="400">
        <v>101</v>
      </c>
      <c r="E54" s="400">
        <v>69</v>
      </c>
      <c r="F54" s="400">
        <v>44</v>
      </c>
      <c r="G54" s="400">
        <v>45</v>
      </c>
      <c r="H54" s="400">
        <v>0</v>
      </c>
      <c r="I54" s="400">
        <v>0</v>
      </c>
      <c r="J54" s="400">
        <v>3796</v>
      </c>
      <c r="K54" s="400">
        <v>168</v>
      </c>
      <c r="L54" s="400">
        <v>101</v>
      </c>
      <c r="M54" s="400">
        <v>1154</v>
      </c>
      <c r="N54" s="400">
        <v>359</v>
      </c>
      <c r="O54" s="400">
        <v>29</v>
      </c>
      <c r="P54" s="400">
        <v>199</v>
      </c>
      <c r="Q54" s="591">
        <v>132</v>
      </c>
      <c r="R54" s="674">
        <f t="shared" si="10"/>
        <v>6222</v>
      </c>
      <c r="S54" s="702">
        <f>R54/SUM(R52:R54)</f>
        <v>0.77843112723633179</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customHeight="1" thickBot="1" x14ac:dyDescent="0.3">
      <c r="A55" s="1898" t="s">
        <v>46</v>
      </c>
      <c r="B55" s="77" t="s">
        <v>79</v>
      </c>
      <c r="C55" s="580">
        <v>0</v>
      </c>
      <c r="D55" s="384">
        <v>5</v>
      </c>
      <c r="E55" s="384">
        <v>5</v>
      </c>
      <c r="F55" s="384">
        <v>3</v>
      </c>
      <c r="G55" s="384">
        <v>1</v>
      </c>
      <c r="H55" s="384">
        <v>0</v>
      </c>
      <c r="I55" s="384">
        <v>0</v>
      </c>
      <c r="J55" s="384">
        <v>124</v>
      </c>
      <c r="K55" s="384">
        <v>17</v>
      </c>
      <c r="L55" s="384">
        <v>3</v>
      </c>
      <c r="M55" s="384">
        <v>81</v>
      </c>
      <c r="N55" s="384">
        <v>13</v>
      </c>
      <c r="O55" s="384">
        <v>0</v>
      </c>
      <c r="P55" s="384">
        <v>9</v>
      </c>
      <c r="Q55" s="581">
        <v>7</v>
      </c>
      <c r="R55" s="656">
        <f t="shared" si="10"/>
        <v>268</v>
      </c>
      <c r="S55" s="705">
        <f>R55/SUM(R55:R57)</f>
        <v>3.0058322117541499E-2</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customHeight="1" thickBot="1" x14ac:dyDescent="0.3">
      <c r="A56" s="1899"/>
      <c r="B56" s="78" t="s">
        <v>80</v>
      </c>
      <c r="C56" s="582">
        <v>3</v>
      </c>
      <c r="D56" s="391">
        <v>7</v>
      </c>
      <c r="E56" s="391">
        <v>9</v>
      </c>
      <c r="F56" s="391">
        <v>9</v>
      </c>
      <c r="G56" s="391">
        <v>0</v>
      </c>
      <c r="H56" s="391">
        <v>0</v>
      </c>
      <c r="I56" s="391">
        <v>0</v>
      </c>
      <c r="J56" s="391">
        <v>198</v>
      </c>
      <c r="K56" s="391">
        <v>9</v>
      </c>
      <c r="L56" s="391">
        <v>0</v>
      </c>
      <c r="M56" s="391">
        <v>78</v>
      </c>
      <c r="N56" s="391">
        <v>28</v>
      </c>
      <c r="O56" s="391">
        <v>1</v>
      </c>
      <c r="P56" s="391">
        <v>17</v>
      </c>
      <c r="Q56" s="592">
        <v>3</v>
      </c>
      <c r="R56" s="657">
        <f t="shared" si="10"/>
        <v>362</v>
      </c>
      <c r="S56" s="705">
        <f>R56/SUM(R55:R57)</f>
        <v>4.0601166442350831E-2</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customHeight="1" thickBot="1" x14ac:dyDescent="0.3">
      <c r="A57" s="1900"/>
      <c r="B57" s="79" t="s">
        <v>453</v>
      </c>
      <c r="C57" s="584">
        <v>31</v>
      </c>
      <c r="D57" s="389">
        <v>160</v>
      </c>
      <c r="E57" s="389">
        <v>127</v>
      </c>
      <c r="F57" s="389">
        <v>45</v>
      </c>
      <c r="G57" s="389">
        <v>54</v>
      </c>
      <c r="H57" s="389">
        <v>0</v>
      </c>
      <c r="I57" s="389">
        <v>0</v>
      </c>
      <c r="J57" s="389">
        <v>4999</v>
      </c>
      <c r="K57" s="389">
        <v>231</v>
      </c>
      <c r="L57" s="389">
        <v>95</v>
      </c>
      <c r="M57" s="389">
        <v>1475</v>
      </c>
      <c r="N57" s="389">
        <v>553</v>
      </c>
      <c r="O57" s="389">
        <v>33</v>
      </c>
      <c r="P57" s="389">
        <v>282</v>
      </c>
      <c r="Q57" s="585">
        <v>201</v>
      </c>
      <c r="R57" s="659">
        <f t="shared" si="10"/>
        <v>8286</v>
      </c>
      <c r="S57" s="705">
        <f>R57/SUM(R55:R57)</f>
        <v>0.92934051144010765</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customHeight="1" thickBot="1" x14ac:dyDescent="0.3">
      <c r="A58" s="1899" t="s">
        <v>50</v>
      </c>
      <c r="B58" s="230" t="s">
        <v>79</v>
      </c>
      <c r="C58" s="593">
        <v>0</v>
      </c>
      <c r="D58" s="403">
        <v>0</v>
      </c>
      <c r="E58" s="403">
        <v>0</v>
      </c>
      <c r="F58" s="403">
        <v>0</v>
      </c>
      <c r="G58" s="403">
        <v>0</v>
      </c>
      <c r="H58" s="403">
        <v>0</v>
      </c>
      <c r="I58" s="403">
        <v>0</v>
      </c>
      <c r="J58" s="403">
        <v>8</v>
      </c>
      <c r="K58" s="403">
        <v>0</v>
      </c>
      <c r="L58" s="403">
        <v>0</v>
      </c>
      <c r="M58" s="403">
        <v>2</v>
      </c>
      <c r="N58" s="403">
        <v>1</v>
      </c>
      <c r="O58" s="403">
        <v>0</v>
      </c>
      <c r="P58" s="403">
        <v>0</v>
      </c>
      <c r="Q58" s="594">
        <v>0</v>
      </c>
      <c r="R58" s="672">
        <f t="shared" ref="R58:R63" si="11">SUM(C58:Q58)</f>
        <v>11</v>
      </c>
      <c r="S58" s="702">
        <f>R58/SUM(R58:R60)</f>
        <v>0.04</v>
      </c>
      <c r="T58" s="15"/>
      <c r="U58" s="15"/>
      <c r="V58" s="15"/>
      <c r="W58" s="16"/>
      <c r="X58" s="14"/>
      <c r="Y58" s="15"/>
      <c r="Z58" s="15"/>
      <c r="AA58" s="15"/>
      <c r="AB58" s="15"/>
      <c r="AC58" s="15"/>
      <c r="AD58" s="15"/>
      <c r="AE58" s="15"/>
      <c r="AF58" s="17"/>
      <c r="AG58" s="15"/>
      <c r="AH58" s="15"/>
      <c r="AI58" s="15"/>
      <c r="AJ58" s="15"/>
      <c r="AK58" s="15"/>
      <c r="AL58" s="15"/>
      <c r="AM58" s="15"/>
      <c r="AN58" s="17"/>
      <c r="AO58" s="16"/>
    </row>
    <row r="59" spans="1:41" ht="17.25" customHeight="1" thickBot="1" x14ac:dyDescent="0.3">
      <c r="A59" s="1899"/>
      <c r="B59" s="80" t="s">
        <v>80</v>
      </c>
      <c r="C59" s="588">
        <v>0</v>
      </c>
      <c r="D59" s="397">
        <v>0</v>
      </c>
      <c r="E59" s="397">
        <v>0</v>
      </c>
      <c r="F59" s="397">
        <v>0</v>
      </c>
      <c r="G59" s="397">
        <v>0</v>
      </c>
      <c r="H59" s="397">
        <v>0</v>
      </c>
      <c r="I59" s="397">
        <v>0</v>
      </c>
      <c r="J59" s="397">
        <v>46</v>
      </c>
      <c r="K59" s="397">
        <v>0</v>
      </c>
      <c r="L59" s="397">
        <v>0</v>
      </c>
      <c r="M59" s="397">
        <v>7</v>
      </c>
      <c r="N59" s="397">
        <v>15</v>
      </c>
      <c r="O59" s="397">
        <v>0</v>
      </c>
      <c r="P59" s="397">
        <v>2</v>
      </c>
      <c r="Q59" s="589">
        <v>0</v>
      </c>
      <c r="R59" s="673">
        <f t="shared" si="11"/>
        <v>70</v>
      </c>
      <c r="S59" s="702">
        <f>R59/SUM(R58:R60)</f>
        <v>0.25454545454545452</v>
      </c>
      <c r="T59" s="15"/>
      <c r="U59" s="15"/>
      <c r="V59" s="15"/>
      <c r="W59" s="16"/>
      <c r="X59" s="14"/>
      <c r="Y59" s="15"/>
      <c r="Z59" s="15"/>
      <c r="AA59" s="15"/>
      <c r="AB59" s="15"/>
      <c r="AC59" s="15"/>
      <c r="AD59" s="15"/>
      <c r="AE59" s="15"/>
      <c r="AF59" s="17"/>
      <c r="AG59" s="15"/>
      <c r="AH59" s="15"/>
      <c r="AI59" s="15"/>
      <c r="AJ59" s="15"/>
      <c r="AK59" s="15"/>
      <c r="AL59" s="15"/>
      <c r="AM59" s="15"/>
      <c r="AN59" s="17"/>
      <c r="AO59" s="16"/>
    </row>
    <row r="60" spans="1:41" ht="17.25" customHeight="1" thickBot="1" x14ac:dyDescent="0.3">
      <c r="A60" s="1901"/>
      <c r="B60" s="160" t="s">
        <v>453</v>
      </c>
      <c r="C60" s="595">
        <v>0</v>
      </c>
      <c r="D60" s="406">
        <v>1</v>
      </c>
      <c r="E60" s="406">
        <v>2</v>
      </c>
      <c r="F60" s="406">
        <v>0</v>
      </c>
      <c r="G60" s="406">
        <v>1</v>
      </c>
      <c r="H60" s="406">
        <v>0</v>
      </c>
      <c r="I60" s="406">
        <v>0</v>
      </c>
      <c r="J60" s="406">
        <v>129</v>
      </c>
      <c r="K60" s="406">
        <v>4</v>
      </c>
      <c r="L60" s="406">
        <v>0</v>
      </c>
      <c r="M60" s="406">
        <v>34</v>
      </c>
      <c r="N60" s="406">
        <v>18</v>
      </c>
      <c r="O60" s="406">
        <v>0</v>
      </c>
      <c r="P60" s="406">
        <v>2</v>
      </c>
      <c r="Q60" s="596">
        <v>3</v>
      </c>
      <c r="R60" s="675">
        <f t="shared" si="11"/>
        <v>194</v>
      </c>
      <c r="S60" s="702">
        <f>R60/SUM(R58:R60)</f>
        <v>0.70545454545454545</v>
      </c>
      <c r="T60" s="15"/>
      <c r="U60" s="15"/>
      <c r="V60" s="15"/>
      <c r="W60" s="16"/>
      <c r="X60" s="14"/>
      <c r="Y60" s="16"/>
      <c r="Z60" s="16"/>
      <c r="AA60" s="16"/>
      <c r="AB60" s="16"/>
      <c r="AC60" s="16"/>
      <c r="AD60" s="16"/>
      <c r="AE60" s="16"/>
      <c r="AF60" s="16"/>
      <c r="AG60" s="16"/>
      <c r="AH60" s="16"/>
      <c r="AI60" s="16"/>
      <c r="AJ60" s="16"/>
      <c r="AK60" s="16"/>
      <c r="AL60" s="16"/>
      <c r="AM60" s="16"/>
      <c r="AN60" s="16"/>
      <c r="AO60" s="15"/>
    </row>
    <row r="61" spans="1:41" ht="17.25" customHeight="1" thickTop="1" x14ac:dyDescent="0.25">
      <c r="A61" s="1899" t="s">
        <v>27</v>
      </c>
      <c r="B61" s="159" t="s">
        <v>79</v>
      </c>
      <c r="C61" s="235">
        <v>6</v>
      </c>
      <c r="D61" s="233">
        <v>27</v>
      </c>
      <c r="E61" s="233">
        <v>38</v>
      </c>
      <c r="F61" s="233">
        <v>20</v>
      </c>
      <c r="G61" s="233">
        <v>10</v>
      </c>
      <c r="H61" s="233">
        <v>0</v>
      </c>
      <c r="I61" s="233">
        <v>0</v>
      </c>
      <c r="J61" s="233">
        <v>975</v>
      </c>
      <c r="K61" s="233">
        <v>136</v>
      </c>
      <c r="L61" s="233">
        <v>16</v>
      </c>
      <c r="M61" s="233">
        <v>398</v>
      </c>
      <c r="N61" s="233">
        <v>77</v>
      </c>
      <c r="O61" s="233">
        <v>8</v>
      </c>
      <c r="P61" s="233">
        <v>52</v>
      </c>
      <c r="Q61" s="597">
        <v>49</v>
      </c>
      <c r="R61" s="660">
        <f t="shared" si="11"/>
        <v>1812</v>
      </c>
      <c r="S61" s="708">
        <f>R61/SUM(R61:R63)</f>
        <v>8.8308397095375024E-2</v>
      </c>
      <c r="T61" s="15"/>
      <c r="U61" s="15"/>
      <c r="V61" s="15"/>
      <c r="W61" s="16"/>
      <c r="X61" s="14"/>
      <c r="Y61" s="16"/>
      <c r="Z61" s="16"/>
      <c r="AA61" s="16"/>
      <c r="AB61" s="16"/>
      <c r="AC61" s="16"/>
      <c r="AD61" s="16"/>
      <c r="AE61" s="16"/>
      <c r="AF61" s="16"/>
      <c r="AG61" s="16"/>
      <c r="AH61" s="16"/>
      <c r="AI61" s="16"/>
      <c r="AJ61" s="16"/>
      <c r="AK61" s="16"/>
      <c r="AL61" s="16"/>
      <c r="AM61" s="16"/>
      <c r="AN61" s="16"/>
      <c r="AO61" s="15"/>
    </row>
    <row r="62" spans="1:41" ht="17.25" customHeight="1" x14ac:dyDescent="0.25">
      <c r="A62" s="1899"/>
      <c r="B62" s="78" t="s">
        <v>80</v>
      </c>
      <c r="C62" s="231">
        <v>6</v>
      </c>
      <c r="D62" s="236">
        <v>39</v>
      </c>
      <c r="E62" s="236">
        <v>40</v>
      </c>
      <c r="F62" s="236">
        <v>28</v>
      </c>
      <c r="G62" s="236">
        <v>5</v>
      </c>
      <c r="H62" s="236">
        <v>0</v>
      </c>
      <c r="I62" s="236">
        <v>0</v>
      </c>
      <c r="J62" s="236">
        <v>996</v>
      </c>
      <c r="K62" s="236">
        <v>64</v>
      </c>
      <c r="L62" s="236">
        <v>15</v>
      </c>
      <c r="M62" s="236">
        <v>386</v>
      </c>
      <c r="N62" s="236">
        <v>152</v>
      </c>
      <c r="O62" s="236">
        <v>8</v>
      </c>
      <c r="P62" s="236">
        <v>77</v>
      </c>
      <c r="Q62" s="598">
        <v>18</v>
      </c>
      <c r="R62" s="657">
        <f t="shared" si="11"/>
        <v>1834</v>
      </c>
      <c r="S62" s="708">
        <f>R62/SUM(R61:R63)</f>
        <v>8.938057410205176E-2</v>
      </c>
      <c r="T62" s="15"/>
      <c r="U62" s="15"/>
      <c r="V62" s="15"/>
      <c r="W62" s="16"/>
      <c r="X62" s="14"/>
      <c r="Y62" s="16"/>
      <c r="Z62" s="16"/>
      <c r="AA62" s="16"/>
      <c r="AB62" s="16"/>
      <c r="AC62" s="16"/>
      <c r="AD62" s="16"/>
      <c r="AE62" s="16"/>
      <c r="AF62" s="16"/>
      <c r="AG62" s="16"/>
      <c r="AH62" s="16"/>
      <c r="AI62" s="16"/>
      <c r="AJ62" s="16"/>
      <c r="AK62" s="16"/>
      <c r="AL62" s="16"/>
      <c r="AM62" s="16"/>
      <c r="AN62" s="16"/>
      <c r="AO62" s="15"/>
    </row>
    <row r="63" spans="1:41" ht="17.25" customHeight="1" thickBot="1" x14ac:dyDescent="0.3">
      <c r="A63" s="1899"/>
      <c r="B63" s="125" t="s">
        <v>453</v>
      </c>
      <c r="C63" s="669">
        <v>68</v>
      </c>
      <c r="D63" s="238">
        <v>301</v>
      </c>
      <c r="E63" s="238">
        <v>230</v>
      </c>
      <c r="F63" s="238">
        <v>111</v>
      </c>
      <c r="G63" s="238">
        <v>114</v>
      </c>
      <c r="H63" s="238">
        <v>0</v>
      </c>
      <c r="I63" s="238">
        <v>0</v>
      </c>
      <c r="J63" s="238">
        <v>10284</v>
      </c>
      <c r="K63" s="238">
        <v>453</v>
      </c>
      <c r="L63" s="238">
        <v>237</v>
      </c>
      <c r="M63" s="238">
        <v>3008</v>
      </c>
      <c r="N63" s="238">
        <v>1058</v>
      </c>
      <c r="O63" s="238">
        <v>73</v>
      </c>
      <c r="P63" s="238">
        <v>528</v>
      </c>
      <c r="Q63" s="670">
        <v>408</v>
      </c>
      <c r="R63" s="659">
        <f t="shared" si="11"/>
        <v>16873</v>
      </c>
      <c r="S63" s="708">
        <f>R63/SUM(R61:R63)</f>
        <v>0.82231102880257323</v>
      </c>
      <c r="T63" s="15"/>
      <c r="U63" s="15"/>
      <c r="V63" s="15"/>
      <c r="W63" s="16"/>
      <c r="X63" s="14"/>
      <c r="Y63" s="14"/>
      <c r="Z63" s="14"/>
      <c r="AA63" s="14"/>
      <c r="AB63" s="14"/>
      <c r="AC63" s="14"/>
      <c r="AD63" s="14"/>
      <c r="AE63" s="14"/>
      <c r="AF63" s="14"/>
      <c r="AG63" s="14"/>
      <c r="AH63" s="14"/>
      <c r="AI63" s="14"/>
      <c r="AJ63" s="14"/>
      <c r="AK63" s="14"/>
      <c r="AL63" s="14"/>
      <c r="AM63" s="14"/>
      <c r="AN63" s="14"/>
      <c r="AO63" s="14"/>
    </row>
    <row r="64" spans="1:41" ht="17.25" customHeight="1" thickBot="1" x14ac:dyDescent="0.3">
      <c r="A64" s="1556" t="s">
        <v>359</v>
      </c>
      <c r="B64" s="1557"/>
      <c r="C64" s="1554"/>
      <c r="D64" s="1554"/>
      <c r="E64" s="1554"/>
      <c r="F64" s="1554"/>
      <c r="G64" s="1554"/>
      <c r="H64" s="1554"/>
      <c r="I64" s="1554"/>
      <c r="J64" s="1554"/>
      <c r="K64" s="1554"/>
      <c r="L64" s="1554"/>
      <c r="M64" s="1554"/>
      <c r="N64" s="1554"/>
      <c r="O64" s="1554"/>
      <c r="P64" s="1554"/>
      <c r="Q64" s="1554"/>
      <c r="R64" s="1557"/>
      <c r="S64" s="1558"/>
      <c r="T64" s="15"/>
      <c r="U64" s="15"/>
      <c r="V64" s="15"/>
      <c r="W64" s="16"/>
      <c r="X64" s="14"/>
      <c r="Y64" s="14"/>
      <c r="Z64" s="14"/>
      <c r="AA64" s="14"/>
      <c r="AB64" s="14"/>
      <c r="AC64" s="14"/>
      <c r="AD64" s="14"/>
      <c r="AE64" s="14"/>
      <c r="AF64" s="14"/>
      <c r="AG64" s="14"/>
      <c r="AH64" s="14"/>
      <c r="AI64" s="14"/>
      <c r="AJ64" s="14"/>
      <c r="AK64" s="14"/>
      <c r="AL64" s="14"/>
      <c r="AM64" s="14"/>
      <c r="AN64" s="14"/>
      <c r="AO64" s="14"/>
    </row>
    <row r="65" spans="1:41" ht="17.25" customHeight="1" thickBot="1" x14ac:dyDescent="0.3">
      <c r="A65" s="1898" t="s">
        <v>76</v>
      </c>
      <c r="B65" s="77" t="s">
        <v>79</v>
      </c>
      <c r="C65" s="383">
        <v>0</v>
      </c>
      <c r="D65" s="384">
        <v>0</v>
      </c>
      <c r="E65" s="384">
        <v>0</v>
      </c>
      <c r="F65" s="384">
        <v>0</v>
      </c>
      <c r="G65" s="384">
        <v>0</v>
      </c>
      <c r="H65" s="384">
        <v>0</v>
      </c>
      <c r="I65" s="384">
        <v>0</v>
      </c>
      <c r="J65" s="384">
        <v>0</v>
      </c>
      <c r="K65" s="384">
        <v>0</v>
      </c>
      <c r="L65" s="384">
        <v>0</v>
      </c>
      <c r="M65" s="384">
        <v>0</v>
      </c>
      <c r="N65" s="384">
        <v>0</v>
      </c>
      <c r="O65" s="384">
        <v>0</v>
      </c>
      <c r="P65" s="384">
        <v>0</v>
      </c>
      <c r="Q65" s="385">
        <v>0</v>
      </c>
      <c r="R65" s="687">
        <f t="shared" ref="R65:R76" si="12">SUM(C65:Q65)</f>
        <v>0</v>
      </c>
      <c r="S65" s="1450">
        <f>R65/SUM(R65:R67)</f>
        <v>0</v>
      </c>
      <c r="T65" s="15"/>
      <c r="U65" s="15"/>
      <c r="V65" s="15"/>
      <c r="W65" s="16"/>
      <c r="X65" s="14"/>
      <c r="Y65" s="14"/>
      <c r="Z65" s="14"/>
      <c r="AA65" s="14"/>
      <c r="AB65" s="14"/>
      <c r="AC65" s="14"/>
      <c r="AD65" s="14"/>
      <c r="AE65" s="14"/>
      <c r="AF65" s="14"/>
      <c r="AG65" s="14"/>
      <c r="AH65" s="14"/>
      <c r="AI65" s="14"/>
      <c r="AJ65" s="14"/>
      <c r="AK65" s="14"/>
      <c r="AL65" s="14"/>
      <c r="AM65" s="14"/>
      <c r="AN65" s="14"/>
      <c r="AO65" s="14"/>
    </row>
    <row r="66" spans="1:41" ht="17.25" customHeight="1" thickBot="1" x14ac:dyDescent="0.3">
      <c r="A66" s="1899"/>
      <c r="B66" s="78" t="s">
        <v>80</v>
      </c>
      <c r="C66" s="386">
        <v>0</v>
      </c>
      <c r="D66" s="386">
        <v>0</v>
      </c>
      <c r="E66" s="386">
        <v>0</v>
      </c>
      <c r="F66" s="386">
        <v>0</v>
      </c>
      <c r="G66" s="386">
        <v>0</v>
      </c>
      <c r="H66" s="386">
        <v>0</v>
      </c>
      <c r="I66" s="386">
        <v>0</v>
      </c>
      <c r="J66" s="386">
        <v>1</v>
      </c>
      <c r="K66" s="386">
        <v>0</v>
      </c>
      <c r="L66" s="386">
        <v>0</v>
      </c>
      <c r="M66" s="386">
        <v>0</v>
      </c>
      <c r="N66" s="386">
        <v>0</v>
      </c>
      <c r="O66" s="386">
        <v>0</v>
      </c>
      <c r="P66" s="386">
        <v>0</v>
      </c>
      <c r="Q66" s="387">
        <v>0</v>
      </c>
      <c r="R66" s="688">
        <f t="shared" si="12"/>
        <v>1</v>
      </c>
      <c r="S66" s="705">
        <f>R66/SUM(R65:R67)</f>
        <v>8.0000000000000002E-3</v>
      </c>
      <c r="T66" s="15"/>
      <c r="U66" s="15"/>
      <c r="V66" s="15"/>
      <c r="W66" s="16"/>
      <c r="X66" s="14"/>
      <c r="Y66" s="14"/>
      <c r="Z66" s="14"/>
      <c r="AA66" s="14"/>
      <c r="AB66" s="14"/>
      <c r="AC66" s="14"/>
      <c r="AD66" s="14"/>
      <c r="AE66" s="14"/>
      <c r="AF66" s="14"/>
      <c r="AG66" s="14"/>
      <c r="AH66" s="14"/>
      <c r="AI66" s="14"/>
      <c r="AJ66" s="14"/>
      <c r="AK66" s="14"/>
      <c r="AL66" s="14"/>
      <c r="AM66" s="14"/>
      <c r="AN66" s="14"/>
      <c r="AO66" s="14"/>
    </row>
    <row r="67" spans="1:41" ht="17.25" customHeight="1" thickBot="1" x14ac:dyDescent="0.3">
      <c r="A67" s="1900"/>
      <c r="B67" s="79" t="s">
        <v>453</v>
      </c>
      <c r="C67" s="388">
        <v>0</v>
      </c>
      <c r="D67" s="389">
        <v>5</v>
      </c>
      <c r="E67" s="389">
        <v>1</v>
      </c>
      <c r="F67" s="389">
        <v>0</v>
      </c>
      <c r="G67" s="389">
        <v>0</v>
      </c>
      <c r="H67" s="389">
        <v>0</v>
      </c>
      <c r="I67" s="389">
        <v>0</v>
      </c>
      <c r="J67" s="389">
        <v>76</v>
      </c>
      <c r="K67" s="389">
        <v>3</v>
      </c>
      <c r="L67" s="389">
        <v>1</v>
      </c>
      <c r="M67" s="389">
        <v>20</v>
      </c>
      <c r="N67" s="389">
        <v>9</v>
      </c>
      <c r="O67" s="389">
        <v>0</v>
      </c>
      <c r="P67" s="389">
        <v>3</v>
      </c>
      <c r="Q67" s="390">
        <v>6</v>
      </c>
      <c r="R67" s="689">
        <f t="shared" si="12"/>
        <v>124</v>
      </c>
      <c r="S67" s="705">
        <f>R67/SUM(R65:R67)</f>
        <v>0.99199999999999999</v>
      </c>
      <c r="T67" s="15"/>
      <c r="U67" s="15"/>
      <c r="V67" s="15"/>
      <c r="W67" s="16"/>
      <c r="X67" s="14"/>
      <c r="Y67" s="14"/>
      <c r="Z67" s="14"/>
      <c r="AA67" s="14"/>
      <c r="AB67" s="14"/>
      <c r="AC67" s="14"/>
      <c r="AD67" s="14"/>
      <c r="AE67" s="14"/>
      <c r="AF67" s="14"/>
      <c r="AG67" s="14"/>
      <c r="AH67" s="14"/>
      <c r="AI67" s="14"/>
      <c r="AJ67" s="14"/>
      <c r="AK67" s="14"/>
      <c r="AL67" s="14"/>
      <c r="AM67" s="14"/>
      <c r="AN67" s="14"/>
      <c r="AO67" s="14"/>
    </row>
    <row r="68" spans="1:41" ht="17.25" customHeight="1" thickBot="1" x14ac:dyDescent="0.3">
      <c r="A68" s="1898" t="s">
        <v>47</v>
      </c>
      <c r="B68" s="82" t="s">
        <v>79</v>
      </c>
      <c r="C68" s="393">
        <v>5</v>
      </c>
      <c r="D68" s="394">
        <v>18</v>
      </c>
      <c r="E68" s="394">
        <v>33</v>
      </c>
      <c r="F68" s="394">
        <v>15</v>
      </c>
      <c r="G68" s="394">
        <v>7</v>
      </c>
      <c r="H68" s="394">
        <v>0</v>
      </c>
      <c r="I68" s="394">
        <v>0</v>
      </c>
      <c r="J68" s="394">
        <v>664</v>
      </c>
      <c r="K68" s="394">
        <v>116</v>
      </c>
      <c r="L68" s="394">
        <v>12</v>
      </c>
      <c r="M68" s="394">
        <v>279</v>
      </c>
      <c r="N68" s="394">
        <v>55</v>
      </c>
      <c r="O68" s="394">
        <v>6</v>
      </c>
      <c r="P68" s="394">
        <v>40</v>
      </c>
      <c r="Q68" s="395">
        <v>31</v>
      </c>
      <c r="R68" s="690">
        <f t="shared" si="12"/>
        <v>1281</v>
      </c>
      <c r="S68" s="702">
        <f>R68/SUM(R68:R70)</f>
        <v>9.2947322594688728E-2</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7.25" customHeight="1" thickBot="1" x14ac:dyDescent="0.3">
      <c r="A69" s="1899"/>
      <c r="B69" s="80" t="s">
        <v>80</v>
      </c>
      <c r="C69" s="396">
        <v>5</v>
      </c>
      <c r="D69" s="397">
        <v>36</v>
      </c>
      <c r="E69" s="397">
        <v>30</v>
      </c>
      <c r="F69" s="397">
        <v>26</v>
      </c>
      <c r="G69" s="397">
        <v>3</v>
      </c>
      <c r="H69" s="397">
        <v>0</v>
      </c>
      <c r="I69" s="397">
        <v>0</v>
      </c>
      <c r="J69" s="397">
        <v>854</v>
      </c>
      <c r="K69" s="397">
        <v>57</v>
      </c>
      <c r="L69" s="397">
        <v>12</v>
      </c>
      <c r="M69" s="397">
        <v>344</v>
      </c>
      <c r="N69" s="397">
        <v>128</v>
      </c>
      <c r="O69" s="397">
        <v>7</v>
      </c>
      <c r="P69" s="397">
        <v>62</v>
      </c>
      <c r="Q69" s="398">
        <v>13</v>
      </c>
      <c r="R69" s="691">
        <f t="shared" si="12"/>
        <v>1577</v>
      </c>
      <c r="S69" s="702">
        <f>R69/SUM(R68:R70)</f>
        <v>0.11442461181250907</v>
      </c>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7.25" customHeight="1" thickBot="1" x14ac:dyDescent="0.3">
      <c r="A70" s="1900"/>
      <c r="B70" s="81" t="s">
        <v>453</v>
      </c>
      <c r="C70" s="399">
        <v>49</v>
      </c>
      <c r="D70" s="400">
        <v>205</v>
      </c>
      <c r="E70" s="400">
        <v>142</v>
      </c>
      <c r="F70" s="400">
        <v>78</v>
      </c>
      <c r="G70" s="400">
        <v>74</v>
      </c>
      <c r="H70" s="400">
        <v>0</v>
      </c>
      <c r="I70" s="400">
        <v>0</v>
      </c>
      <c r="J70" s="400">
        <v>6644</v>
      </c>
      <c r="K70" s="400">
        <v>287</v>
      </c>
      <c r="L70" s="400">
        <v>157</v>
      </c>
      <c r="M70" s="400">
        <v>1936</v>
      </c>
      <c r="N70" s="400">
        <v>691</v>
      </c>
      <c r="O70" s="400">
        <v>51</v>
      </c>
      <c r="P70" s="400">
        <v>328</v>
      </c>
      <c r="Q70" s="401">
        <v>282</v>
      </c>
      <c r="R70" s="692">
        <f t="shared" si="12"/>
        <v>10924</v>
      </c>
      <c r="S70" s="702">
        <f>R70/SUM(R68:R70)</f>
        <v>0.79262806559280219</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7.25" customHeight="1" thickBot="1" x14ac:dyDescent="0.3">
      <c r="A71" s="1898" t="s">
        <v>48</v>
      </c>
      <c r="B71" s="77" t="s">
        <v>79</v>
      </c>
      <c r="C71" s="383">
        <v>1</v>
      </c>
      <c r="D71" s="384">
        <v>6</v>
      </c>
      <c r="E71" s="384">
        <v>5</v>
      </c>
      <c r="F71" s="384">
        <v>4</v>
      </c>
      <c r="G71" s="384">
        <v>3</v>
      </c>
      <c r="H71" s="384">
        <v>0</v>
      </c>
      <c r="I71" s="384">
        <v>0</v>
      </c>
      <c r="J71" s="384">
        <v>250</v>
      </c>
      <c r="K71" s="384">
        <v>15</v>
      </c>
      <c r="L71" s="384">
        <v>4</v>
      </c>
      <c r="M71" s="384">
        <v>103</v>
      </c>
      <c r="N71" s="384">
        <v>19</v>
      </c>
      <c r="O71" s="384">
        <v>2</v>
      </c>
      <c r="P71" s="384">
        <v>10</v>
      </c>
      <c r="Q71" s="385">
        <v>14</v>
      </c>
      <c r="R71" s="687">
        <f t="shared" si="12"/>
        <v>436</v>
      </c>
      <c r="S71" s="705">
        <f>R71/SUM(R71:R73)</f>
        <v>7.3166638697768085E-2</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7.25" customHeight="1" thickBot="1" x14ac:dyDescent="0.3">
      <c r="A72" s="1899"/>
      <c r="B72" s="78" t="s">
        <v>80</v>
      </c>
      <c r="C72" s="386">
        <v>1</v>
      </c>
      <c r="D72" s="391">
        <v>2</v>
      </c>
      <c r="E72" s="391">
        <v>9</v>
      </c>
      <c r="F72" s="391">
        <v>2</v>
      </c>
      <c r="G72" s="391">
        <v>1</v>
      </c>
      <c r="H72" s="391">
        <v>0</v>
      </c>
      <c r="I72" s="391">
        <v>0</v>
      </c>
      <c r="J72" s="391">
        <v>115</v>
      </c>
      <c r="K72" s="391">
        <v>5</v>
      </c>
      <c r="L72" s="391">
        <v>1</v>
      </c>
      <c r="M72" s="391">
        <v>35</v>
      </c>
      <c r="N72" s="391">
        <v>21</v>
      </c>
      <c r="O72" s="391">
        <v>1</v>
      </c>
      <c r="P72" s="391">
        <v>12</v>
      </c>
      <c r="Q72" s="392">
        <v>4</v>
      </c>
      <c r="R72" s="688">
        <f t="shared" si="12"/>
        <v>209</v>
      </c>
      <c r="S72" s="705">
        <f>R72/SUM(R71:R73)</f>
        <v>3.5072998825306262E-2</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7.25" customHeight="1" thickBot="1" x14ac:dyDescent="0.3">
      <c r="A73" s="1899"/>
      <c r="B73" s="125" t="s">
        <v>453</v>
      </c>
      <c r="C73" s="388">
        <v>18</v>
      </c>
      <c r="D73" s="389">
        <v>77</v>
      </c>
      <c r="E73" s="389">
        <v>79</v>
      </c>
      <c r="F73" s="389">
        <v>31</v>
      </c>
      <c r="G73" s="389">
        <v>34</v>
      </c>
      <c r="H73" s="389">
        <v>0</v>
      </c>
      <c r="I73" s="389">
        <v>0</v>
      </c>
      <c r="J73" s="389">
        <v>3260</v>
      </c>
      <c r="K73" s="389">
        <v>149</v>
      </c>
      <c r="L73" s="389">
        <v>67</v>
      </c>
      <c r="M73" s="389">
        <v>958</v>
      </c>
      <c r="N73" s="389">
        <v>326</v>
      </c>
      <c r="O73" s="389">
        <v>20</v>
      </c>
      <c r="P73" s="389">
        <v>185</v>
      </c>
      <c r="Q73" s="390">
        <v>110</v>
      </c>
      <c r="R73" s="689">
        <f t="shared" si="12"/>
        <v>5314</v>
      </c>
      <c r="S73" s="705">
        <f>R73/SUM(R71:R73)</f>
        <v>0.89176036247692569</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7.25" customHeight="1" thickBot="1" x14ac:dyDescent="0.3">
      <c r="A74" s="1898" t="s">
        <v>78</v>
      </c>
      <c r="B74" s="82" t="s">
        <v>79</v>
      </c>
      <c r="C74" s="402">
        <v>0</v>
      </c>
      <c r="D74" s="403">
        <v>3</v>
      </c>
      <c r="E74" s="403">
        <v>0</v>
      </c>
      <c r="F74" s="403">
        <v>1</v>
      </c>
      <c r="G74" s="403">
        <v>0</v>
      </c>
      <c r="H74" s="403">
        <v>0</v>
      </c>
      <c r="I74" s="403">
        <v>0</v>
      </c>
      <c r="J74" s="403">
        <v>61</v>
      </c>
      <c r="K74" s="403">
        <v>5</v>
      </c>
      <c r="L74" s="403">
        <v>0</v>
      </c>
      <c r="M74" s="403">
        <v>16</v>
      </c>
      <c r="N74" s="403">
        <v>3</v>
      </c>
      <c r="O74" s="403">
        <v>0</v>
      </c>
      <c r="P74" s="403">
        <v>2</v>
      </c>
      <c r="Q74" s="404">
        <v>4</v>
      </c>
      <c r="R74" s="690">
        <f t="shared" si="12"/>
        <v>95</v>
      </c>
      <c r="S74" s="702">
        <f>R74/SUM(R74:R76)</f>
        <v>0.14548238897396631</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7.25" customHeight="1" thickBot="1" x14ac:dyDescent="0.3">
      <c r="A75" s="1899"/>
      <c r="B75" s="80" t="s">
        <v>80</v>
      </c>
      <c r="C75" s="396">
        <v>0</v>
      </c>
      <c r="D75" s="397">
        <v>1</v>
      </c>
      <c r="E75" s="397">
        <v>1</v>
      </c>
      <c r="F75" s="397">
        <v>0</v>
      </c>
      <c r="G75" s="397">
        <v>1</v>
      </c>
      <c r="H75" s="397">
        <v>0</v>
      </c>
      <c r="I75" s="397">
        <v>0</v>
      </c>
      <c r="J75" s="397">
        <v>26</v>
      </c>
      <c r="K75" s="397">
        <v>2</v>
      </c>
      <c r="L75" s="397">
        <v>2</v>
      </c>
      <c r="M75" s="397">
        <v>7</v>
      </c>
      <c r="N75" s="397">
        <v>3</v>
      </c>
      <c r="O75" s="397">
        <v>0</v>
      </c>
      <c r="P75" s="397">
        <v>3</v>
      </c>
      <c r="Q75" s="398">
        <v>1</v>
      </c>
      <c r="R75" s="691">
        <f t="shared" si="12"/>
        <v>47</v>
      </c>
      <c r="S75" s="702">
        <f>R75/SUM(R74:R76)</f>
        <v>7.1975497702909647E-2</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7.25" customHeight="1" thickBot="1" x14ac:dyDescent="0.3">
      <c r="A76" s="1901"/>
      <c r="B76" s="160" t="s">
        <v>453</v>
      </c>
      <c r="C76" s="405">
        <v>1</v>
      </c>
      <c r="D76" s="406">
        <v>14</v>
      </c>
      <c r="E76" s="406">
        <v>8</v>
      </c>
      <c r="F76" s="406">
        <v>2</v>
      </c>
      <c r="G76" s="406">
        <v>6</v>
      </c>
      <c r="H76" s="406">
        <v>0</v>
      </c>
      <c r="I76" s="406">
        <v>0</v>
      </c>
      <c r="J76" s="406">
        <v>304</v>
      </c>
      <c r="K76" s="406">
        <v>14</v>
      </c>
      <c r="L76" s="406">
        <v>12</v>
      </c>
      <c r="M76" s="406">
        <v>94</v>
      </c>
      <c r="N76" s="406">
        <v>32</v>
      </c>
      <c r="O76" s="406">
        <v>2</v>
      </c>
      <c r="P76" s="406">
        <v>12</v>
      </c>
      <c r="Q76" s="407">
        <v>10</v>
      </c>
      <c r="R76" s="694">
        <f t="shared" si="12"/>
        <v>511</v>
      </c>
      <c r="S76" s="702">
        <f>R76/SUM(R74:R76)</f>
        <v>0.78254211332312407</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7.25" customHeight="1" thickTop="1" x14ac:dyDescent="0.25">
      <c r="A77" s="1899" t="s">
        <v>27</v>
      </c>
      <c r="B77" s="159" t="s">
        <v>79</v>
      </c>
      <c r="C77" s="233">
        <f>SUM(C65,C68,C71,C74)</f>
        <v>6</v>
      </c>
      <c r="D77" s="233">
        <f t="shared" ref="D77:I77" si="13">SUM(D65,D68,D71,D74)</f>
        <v>27</v>
      </c>
      <c r="E77" s="233">
        <f t="shared" si="13"/>
        <v>38</v>
      </c>
      <c r="F77" s="233">
        <f t="shared" si="13"/>
        <v>20</v>
      </c>
      <c r="G77" s="233">
        <f t="shared" si="13"/>
        <v>10</v>
      </c>
      <c r="H77" s="233">
        <f t="shared" si="13"/>
        <v>0</v>
      </c>
      <c r="I77" s="233">
        <f t="shared" si="13"/>
        <v>0</v>
      </c>
      <c r="J77" s="233">
        <f>SUM(J65,J68,J71,J74)</f>
        <v>975</v>
      </c>
      <c r="K77" s="233">
        <f t="shared" ref="K77:Q77" si="14">SUM(K65,K68,K71,K74)</f>
        <v>136</v>
      </c>
      <c r="L77" s="233">
        <f t="shared" si="14"/>
        <v>16</v>
      </c>
      <c r="M77" s="233">
        <f t="shared" si="14"/>
        <v>398</v>
      </c>
      <c r="N77" s="233">
        <f t="shared" si="14"/>
        <v>77</v>
      </c>
      <c r="O77" s="233">
        <f t="shared" si="14"/>
        <v>8</v>
      </c>
      <c r="P77" s="233">
        <f t="shared" si="14"/>
        <v>52</v>
      </c>
      <c r="Q77" s="234">
        <f t="shared" si="14"/>
        <v>49</v>
      </c>
      <c r="R77" s="660">
        <f>SUM(C77:Q77)</f>
        <v>1812</v>
      </c>
      <c r="S77" s="725">
        <f>R77/SUM(R77:R79)</f>
        <v>8.8308397095375024E-2</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7.25" customHeight="1" x14ac:dyDescent="0.25">
      <c r="A78" s="1899"/>
      <c r="B78" s="78" t="s">
        <v>80</v>
      </c>
      <c r="C78" s="236">
        <f>SUM(C66,C69,C72,C75)</f>
        <v>6</v>
      </c>
      <c r="D78" s="236">
        <f t="shared" ref="D78:Q78" si="15">SUM(D66,D69,D72,D75)</f>
        <v>39</v>
      </c>
      <c r="E78" s="236">
        <f t="shared" si="15"/>
        <v>40</v>
      </c>
      <c r="F78" s="236">
        <f t="shared" si="15"/>
        <v>28</v>
      </c>
      <c r="G78" s="236">
        <f t="shared" si="15"/>
        <v>5</v>
      </c>
      <c r="H78" s="236">
        <f t="shared" si="15"/>
        <v>0</v>
      </c>
      <c r="I78" s="236">
        <f t="shared" si="15"/>
        <v>0</v>
      </c>
      <c r="J78" s="236">
        <f t="shared" si="15"/>
        <v>996</v>
      </c>
      <c r="K78" s="236">
        <f t="shared" si="15"/>
        <v>64</v>
      </c>
      <c r="L78" s="236">
        <f t="shared" si="15"/>
        <v>15</v>
      </c>
      <c r="M78" s="236">
        <f t="shared" si="15"/>
        <v>386</v>
      </c>
      <c r="N78" s="236">
        <f t="shared" si="15"/>
        <v>152</v>
      </c>
      <c r="O78" s="236">
        <f t="shared" si="15"/>
        <v>8</v>
      </c>
      <c r="P78" s="236">
        <f t="shared" si="15"/>
        <v>77</v>
      </c>
      <c r="Q78" s="237">
        <f t="shared" si="15"/>
        <v>18</v>
      </c>
      <c r="R78" s="657">
        <f>SUM(C78:Q78)</f>
        <v>1834</v>
      </c>
      <c r="S78" s="725">
        <f>R78/SUM(R77:R79)</f>
        <v>8.938057410205176E-2</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7.25" customHeight="1" thickBot="1" x14ac:dyDescent="0.3">
      <c r="A79" s="1900"/>
      <c r="B79" s="79" t="s">
        <v>453</v>
      </c>
      <c r="C79" s="291">
        <f>SUM(C67,C70,C73,C76)</f>
        <v>68</v>
      </c>
      <c r="D79" s="291">
        <f t="shared" ref="D79:Q79" si="16">SUM(D67,D70,D73,D76)</f>
        <v>301</v>
      </c>
      <c r="E79" s="291">
        <f t="shared" si="16"/>
        <v>230</v>
      </c>
      <c r="F79" s="291">
        <f t="shared" si="16"/>
        <v>111</v>
      </c>
      <c r="G79" s="291">
        <f t="shared" si="16"/>
        <v>114</v>
      </c>
      <c r="H79" s="291">
        <f t="shared" si="16"/>
        <v>0</v>
      </c>
      <c r="I79" s="291">
        <f t="shared" si="16"/>
        <v>0</v>
      </c>
      <c r="J79" s="291">
        <f t="shared" si="16"/>
        <v>10284</v>
      </c>
      <c r="K79" s="291">
        <f t="shared" si="16"/>
        <v>453</v>
      </c>
      <c r="L79" s="291">
        <f t="shared" si="16"/>
        <v>237</v>
      </c>
      <c r="M79" s="291">
        <f t="shared" si="16"/>
        <v>3008</v>
      </c>
      <c r="N79" s="291">
        <f t="shared" si="16"/>
        <v>1058</v>
      </c>
      <c r="O79" s="291">
        <f t="shared" si="16"/>
        <v>73</v>
      </c>
      <c r="P79" s="291">
        <f t="shared" si="16"/>
        <v>528</v>
      </c>
      <c r="Q79" s="658">
        <f t="shared" si="16"/>
        <v>408</v>
      </c>
      <c r="R79" s="659">
        <f>SUM(C79:Q79)</f>
        <v>16873</v>
      </c>
      <c r="S79" s="725">
        <f>R79/SUM(R77:R79)</f>
        <v>0.82231102880257323</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5.75" customHeight="1" x14ac:dyDescent="0.25">
      <c r="A80" s="1898" t="s">
        <v>44</v>
      </c>
      <c r="B80" s="82" t="s">
        <v>79</v>
      </c>
      <c r="C80" s="709">
        <f t="shared" ref="C80:R80" si="17">C77/SUM(C77:C79)</f>
        <v>7.4999999999999997E-2</v>
      </c>
      <c r="D80" s="710">
        <f t="shared" si="17"/>
        <v>7.3569482288828342E-2</v>
      </c>
      <c r="E80" s="710">
        <f t="shared" si="17"/>
        <v>0.12337662337662338</v>
      </c>
      <c r="F80" s="710">
        <f t="shared" si="17"/>
        <v>0.12578616352201258</v>
      </c>
      <c r="G80" s="710">
        <f t="shared" si="17"/>
        <v>7.7519379844961239E-2</v>
      </c>
      <c r="H80" s="1447">
        <v>0</v>
      </c>
      <c r="I80" s="1447">
        <v>0</v>
      </c>
      <c r="J80" s="710">
        <f t="shared" si="17"/>
        <v>7.9559363525091797E-2</v>
      </c>
      <c r="K80" s="710">
        <f t="shared" si="17"/>
        <v>0.20826952526799389</v>
      </c>
      <c r="L80" s="710">
        <f t="shared" si="17"/>
        <v>5.9701492537313432E-2</v>
      </c>
      <c r="M80" s="710">
        <f t="shared" si="17"/>
        <v>0.10495780590717299</v>
      </c>
      <c r="N80" s="710">
        <f t="shared" si="17"/>
        <v>5.9829059829059832E-2</v>
      </c>
      <c r="O80" s="710">
        <f t="shared" si="17"/>
        <v>8.98876404494382E-2</v>
      </c>
      <c r="P80" s="710">
        <f t="shared" si="17"/>
        <v>7.9147640791476404E-2</v>
      </c>
      <c r="Q80" s="824">
        <f t="shared" si="17"/>
        <v>0.1031578947368421</v>
      </c>
      <c r="R80" s="705">
        <f t="shared" si="17"/>
        <v>8.8308397095375024E-2</v>
      </c>
      <c r="S80" s="1547"/>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5.75" customHeight="1" x14ac:dyDescent="0.25">
      <c r="A81" s="1899"/>
      <c r="B81" s="80" t="s">
        <v>80</v>
      </c>
      <c r="C81" s="712">
        <f t="shared" ref="C81:R81" si="18">C78/SUM(C77:C79)</f>
        <v>7.4999999999999997E-2</v>
      </c>
      <c r="D81" s="713">
        <f t="shared" si="18"/>
        <v>0.10626702997275204</v>
      </c>
      <c r="E81" s="713">
        <f t="shared" si="18"/>
        <v>0.12987012987012986</v>
      </c>
      <c r="F81" s="713">
        <f t="shared" si="18"/>
        <v>0.1761006289308176</v>
      </c>
      <c r="G81" s="713">
        <f t="shared" si="18"/>
        <v>3.875968992248062E-2</v>
      </c>
      <c r="H81" s="1448">
        <v>0</v>
      </c>
      <c r="I81" s="1448">
        <v>0</v>
      </c>
      <c r="J81" s="713">
        <f t="shared" si="18"/>
        <v>8.1272949816401471E-2</v>
      </c>
      <c r="K81" s="713">
        <f t="shared" si="18"/>
        <v>9.8009188361408886E-2</v>
      </c>
      <c r="L81" s="713">
        <f t="shared" si="18"/>
        <v>5.5970149253731345E-2</v>
      </c>
      <c r="M81" s="713">
        <f t="shared" si="18"/>
        <v>0.10179324894514769</v>
      </c>
      <c r="N81" s="713">
        <f t="shared" si="18"/>
        <v>0.11810411810411811</v>
      </c>
      <c r="O81" s="713">
        <f t="shared" si="18"/>
        <v>8.98876404494382E-2</v>
      </c>
      <c r="P81" s="713">
        <f t="shared" si="18"/>
        <v>0.11719939117199391</v>
      </c>
      <c r="Q81" s="825">
        <f t="shared" si="18"/>
        <v>3.7894736842105266E-2</v>
      </c>
      <c r="R81" s="706">
        <f t="shared" si="18"/>
        <v>8.938057410205176E-2</v>
      </c>
      <c r="S81" s="1548"/>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8.75" customHeight="1" thickBot="1" x14ac:dyDescent="0.3">
      <c r="A82" s="1900"/>
      <c r="B82" s="81" t="s">
        <v>453</v>
      </c>
      <c r="C82" s="722">
        <f t="shared" ref="C82:R82" si="19">C79/SUM(C77:C79)</f>
        <v>0.85</v>
      </c>
      <c r="D82" s="723">
        <f t="shared" si="19"/>
        <v>0.82016348773841963</v>
      </c>
      <c r="E82" s="723">
        <f t="shared" si="19"/>
        <v>0.74675324675324672</v>
      </c>
      <c r="F82" s="723">
        <f t="shared" si="19"/>
        <v>0.69811320754716977</v>
      </c>
      <c r="G82" s="723">
        <f t="shared" si="19"/>
        <v>0.88372093023255816</v>
      </c>
      <c r="H82" s="1449">
        <v>0</v>
      </c>
      <c r="I82" s="1449">
        <v>0</v>
      </c>
      <c r="J82" s="723">
        <f t="shared" si="19"/>
        <v>0.83916768665850672</v>
      </c>
      <c r="K82" s="723">
        <f t="shared" si="19"/>
        <v>0.69372128637059727</v>
      </c>
      <c r="L82" s="723">
        <f t="shared" si="19"/>
        <v>0.88432835820895528</v>
      </c>
      <c r="M82" s="723">
        <f t="shared" si="19"/>
        <v>0.7932489451476793</v>
      </c>
      <c r="N82" s="723">
        <f t="shared" si="19"/>
        <v>0.82206682206682202</v>
      </c>
      <c r="O82" s="723">
        <f t="shared" si="19"/>
        <v>0.8202247191011236</v>
      </c>
      <c r="P82" s="723">
        <f t="shared" si="19"/>
        <v>0.80365296803652964</v>
      </c>
      <c r="Q82" s="826">
        <f t="shared" si="19"/>
        <v>0.85894736842105268</v>
      </c>
      <c r="R82" s="707">
        <f t="shared" si="19"/>
        <v>0.82231102880257323</v>
      </c>
      <c r="S82" s="1549"/>
      <c r="T82" s="15"/>
      <c r="U82" s="15"/>
      <c r="V82" s="17"/>
      <c r="W82" s="16"/>
      <c r="X82" s="14"/>
      <c r="Y82" s="14"/>
      <c r="Z82" s="14"/>
      <c r="AA82" s="14"/>
      <c r="AB82" s="14"/>
      <c r="AC82" s="14"/>
      <c r="AD82" s="14"/>
      <c r="AE82" s="14"/>
      <c r="AF82" s="14"/>
      <c r="AG82" s="14"/>
      <c r="AH82" s="14"/>
      <c r="AI82" s="14"/>
      <c r="AJ82" s="14"/>
      <c r="AK82" s="14"/>
      <c r="AL82" s="14"/>
      <c r="AM82" s="14"/>
      <c r="AN82" s="14"/>
      <c r="AO82" s="14"/>
    </row>
    <row r="83" spans="1:41" ht="19.5" customHeight="1" thickBot="1" x14ac:dyDescent="0.3">
      <c r="A83" s="1550" t="s">
        <v>761</v>
      </c>
      <c r="B83" s="1551"/>
      <c r="C83" s="1551"/>
      <c r="D83" s="1551"/>
      <c r="E83" s="1551"/>
      <c r="F83" s="1551"/>
      <c r="G83" s="1551"/>
      <c r="H83" s="1551"/>
      <c r="I83" s="1551"/>
      <c r="J83" s="1551"/>
      <c r="K83" s="1551"/>
      <c r="L83" s="1551"/>
      <c r="M83" s="1551"/>
      <c r="N83" s="1551"/>
      <c r="O83" s="1551"/>
      <c r="P83" s="1551"/>
      <c r="Q83" s="1551"/>
      <c r="R83" s="1551"/>
      <c r="S83" s="1552"/>
      <c r="T83" s="14"/>
      <c r="U83" s="14"/>
      <c r="V83" s="14"/>
      <c r="W83" s="14"/>
      <c r="X83" s="14"/>
      <c r="Y83" s="14"/>
      <c r="Z83" s="14"/>
      <c r="AA83" s="14"/>
      <c r="AB83" s="14"/>
      <c r="AC83" s="14"/>
      <c r="AD83" s="14"/>
      <c r="AE83" s="14"/>
      <c r="AF83" s="14"/>
      <c r="AG83" s="14"/>
      <c r="AH83" s="14"/>
      <c r="AI83" s="14"/>
      <c r="AJ83" s="14"/>
      <c r="AK83" s="14"/>
      <c r="AL83" s="14"/>
      <c r="AM83" s="14"/>
      <c r="AN83" s="14"/>
      <c r="AO83" s="14"/>
    </row>
    <row r="84" spans="1:41" ht="71.25" customHeight="1" thickBot="1" x14ac:dyDescent="0.3">
      <c r="A84" s="75"/>
      <c r="B84" s="163" t="s">
        <v>98</v>
      </c>
      <c r="C84" s="731" t="s">
        <v>81</v>
      </c>
      <c r="D84" s="172" t="s">
        <v>82</v>
      </c>
      <c r="E84" s="172" t="s">
        <v>83</v>
      </c>
      <c r="F84" s="172" t="s">
        <v>84</v>
      </c>
      <c r="G84" s="172" t="s">
        <v>85</v>
      </c>
      <c r="H84" s="172" t="s">
        <v>86</v>
      </c>
      <c r="I84" s="172" t="s">
        <v>87</v>
      </c>
      <c r="J84" s="172" t="s">
        <v>88</v>
      </c>
      <c r="K84" s="172" t="s">
        <v>89</v>
      </c>
      <c r="L84" s="172" t="s">
        <v>90</v>
      </c>
      <c r="M84" s="172" t="s">
        <v>91</v>
      </c>
      <c r="N84" s="172" t="s">
        <v>92</v>
      </c>
      <c r="O84" s="172" t="s">
        <v>93</v>
      </c>
      <c r="P84" s="172" t="s">
        <v>94</v>
      </c>
      <c r="Q84" s="173" t="s">
        <v>95</v>
      </c>
      <c r="R84" s="163" t="s">
        <v>96</v>
      </c>
      <c r="S84" s="163" t="s">
        <v>454</v>
      </c>
      <c r="T84" s="15"/>
      <c r="U84" s="15"/>
      <c r="V84" s="15"/>
      <c r="W84" s="16"/>
      <c r="X84" s="14"/>
      <c r="Y84" s="15"/>
      <c r="Z84" s="15"/>
      <c r="AA84" s="15"/>
      <c r="AB84" s="15"/>
      <c r="AC84" s="15"/>
      <c r="AD84" s="15"/>
      <c r="AE84" s="15"/>
      <c r="AF84" s="15"/>
      <c r="AG84" s="15"/>
      <c r="AH84" s="15"/>
      <c r="AI84" s="15"/>
      <c r="AJ84" s="15"/>
      <c r="AK84" s="15"/>
      <c r="AL84" s="15"/>
      <c r="AM84" s="15"/>
      <c r="AN84" s="15"/>
      <c r="AO84" s="16"/>
    </row>
    <row r="85" spans="1:41" ht="15.75" customHeight="1" thickBot="1" x14ac:dyDescent="0.3">
      <c r="A85" s="1553" t="s">
        <v>77</v>
      </c>
      <c r="B85" s="1554"/>
      <c r="C85" s="1554"/>
      <c r="D85" s="1554"/>
      <c r="E85" s="1554"/>
      <c r="F85" s="1554"/>
      <c r="G85" s="1554"/>
      <c r="H85" s="1554"/>
      <c r="I85" s="1554"/>
      <c r="J85" s="1554"/>
      <c r="K85" s="1554"/>
      <c r="L85" s="1554"/>
      <c r="M85" s="1554"/>
      <c r="N85" s="1554"/>
      <c r="O85" s="1554"/>
      <c r="P85" s="1554"/>
      <c r="Q85" s="1554"/>
      <c r="R85" s="1554"/>
      <c r="S85" s="1555"/>
      <c r="T85" s="15"/>
      <c r="U85" s="15"/>
      <c r="V85" s="15"/>
      <c r="W85" s="16"/>
      <c r="X85" s="14"/>
      <c r="Y85" s="15"/>
      <c r="Z85" s="15"/>
      <c r="AA85" s="15"/>
      <c r="AB85" s="15"/>
      <c r="AC85" s="15"/>
      <c r="AD85" s="15"/>
      <c r="AE85" s="15"/>
      <c r="AF85" s="17"/>
      <c r="AG85" s="15"/>
      <c r="AH85" s="15"/>
      <c r="AI85" s="15"/>
      <c r="AJ85" s="15"/>
      <c r="AK85" s="15"/>
      <c r="AL85" s="15"/>
      <c r="AM85" s="15"/>
      <c r="AN85" s="17"/>
      <c r="AO85" s="16"/>
    </row>
    <row r="86" spans="1:41" ht="17.25" customHeight="1" thickBot="1" x14ac:dyDescent="0.3">
      <c r="A86" s="1898" t="s">
        <v>45</v>
      </c>
      <c r="B86" s="77" t="s">
        <v>79</v>
      </c>
      <c r="C86" s="580">
        <v>1</v>
      </c>
      <c r="D86" s="384">
        <v>17</v>
      </c>
      <c r="E86" s="384">
        <v>8</v>
      </c>
      <c r="F86" s="384">
        <v>15</v>
      </c>
      <c r="G86" s="384">
        <v>4</v>
      </c>
      <c r="H86" s="384">
        <v>0</v>
      </c>
      <c r="I86" s="384">
        <v>0</v>
      </c>
      <c r="J86" s="384">
        <v>691</v>
      </c>
      <c r="K86" s="384">
        <v>87</v>
      </c>
      <c r="L86" s="384">
        <v>11</v>
      </c>
      <c r="M86" s="384">
        <v>184</v>
      </c>
      <c r="N86" s="384">
        <v>48</v>
      </c>
      <c r="O86" s="384">
        <v>2</v>
      </c>
      <c r="P86" s="384">
        <v>22</v>
      </c>
      <c r="Q86" s="581">
        <v>19</v>
      </c>
      <c r="R86" s="656">
        <f t="shared" ref="R86:R94" si="20">SUM(C86:Q86)</f>
        <v>1109</v>
      </c>
      <c r="S86" s="705">
        <f>R86/SUM(R86:R88)</f>
        <v>0.29779806659505909</v>
      </c>
      <c r="T86" s="15"/>
      <c r="U86" s="15"/>
      <c r="V86" s="15"/>
      <c r="W86" s="16"/>
      <c r="X86" s="14"/>
      <c r="Y86" s="15"/>
      <c r="Z86" s="15"/>
      <c r="AA86" s="15"/>
      <c r="AB86" s="15"/>
      <c r="AC86" s="15"/>
      <c r="AD86" s="15"/>
      <c r="AE86" s="15"/>
      <c r="AF86" s="17"/>
      <c r="AG86" s="15"/>
      <c r="AH86" s="15"/>
      <c r="AI86" s="15"/>
      <c r="AJ86" s="15"/>
      <c r="AK86" s="15"/>
      <c r="AL86" s="15"/>
      <c r="AM86" s="15"/>
      <c r="AN86" s="17"/>
      <c r="AO86" s="16"/>
    </row>
    <row r="87" spans="1:41" ht="17.25" customHeight="1" thickBot="1" x14ac:dyDescent="0.3">
      <c r="A87" s="1899"/>
      <c r="B87" s="78" t="s">
        <v>80</v>
      </c>
      <c r="C87" s="582">
        <v>1</v>
      </c>
      <c r="D87" s="386">
        <v>6</v>
      </c>
      <c r="E87" s="386">
        <v>13</v>
      </c>
      <c r="F87" s="386">
        <v>7</v>
      </c>
      <c r="G87" s="386">
        <v>1</v>
      </c>
      <c r="H87" s="386">
        <v>0</v>
      </c>
      <c r="I87" s="386">
        <v>0</v>
      </c>
      <c r="J87" s="386">
        <v>160</v>
      </c>
      <c r="K87" s="386">
        <v>9</v>
      </c>
      <c r="L87" s="386">
        <v>5</v>
      </c>
      <c r="M87" s="386">
        <v>43</v>
      </c>
      <c r="N87" s="386">
        <v>25</v>
      </c>
      <c r="O87" s="386">
        <v>0</v>
      </c>
      <c r="P87" s="386">
        <v>5</v>
      </c>
      <c r="Q87" s="583">
        <v>7</v>
      </c>
      <c r="R87" s="657">
        <f t="shared" si="20"/>
        <v>282</v>
      </c>
      <c r="S87" s="705">
        <f>R87/SUM(R86:R88)</f>
        <v>7.5725026852846405E-2</v>
      </c>
      <c r="T87" s="15"/>
      <c r="U87" s="15"/>
      <c r="V87" s="15"/>
      <c r="W87" s="16"/>
      <c r="X87" s="14"/>
      <c r="Y87" s="15"/>
      <c r="Z87" s="15"/>
      <c r="AA87" s="15"/>
      <c r="AB87" s="15"/>
      <c r="AC87" s="15"/>
      <c r="AD87" s="15"/>
      <c r="AE87" s="15"/>
      <c r="AF87" s="17"/>
      <c r="AG87" s="15"/>
      <c r="AH87" s="15"/>
      <c r="AI87" s="15"/>
      <c r="AJ87" s="15"/>
      <c r="AK87" s="15"/>
      <c r="AL87" s="15"/>
      <c r="AM87" s="15"/>
      <c r="AN87" s="17"/>
      <c r="AO87" s="16"/>
    </row>
    <row r="88" spans="1:41" ht="17.25" customHeight="1" thickBot="1" x14ac:dyDescent="0.3">
      <c r="A88" s="1900"/>
      <c r="B88" s="79" t="s">
        <v>453</v>
      </c>
      <c r="C88" s="584">
        <v>10</v>
      </c>
      <c r="D88" s="389">
        <v>55</v>
      </c>
      <c r="E88" s="389">
        <v>32</v>
      </c>
      <c r="F88" s="389">
        <v>12</v>
      </c>
      <c r="G88" s="389">
        <v>8</v>
      </c>
      <c r="H88" s="389">
        <v>0</v>
      </c>
      <c r="I88" s="389">
        <v>0</v>
      </c>
      <c r="J88" s="389">
        <v>1472</v>
      </c>
      <c r="K88" s="389">
        <v>67</v>
      </c>
      <c r="L88" s="389">
        <v>36</v>
      </c>
      <c r="M88" s="389">
        <v>331</v>
      </c>
      <c r="N88" s="389">
        <v>156</v>
      </c>
      <c r="O88" s="389">
        <v>9</v>
      </c>
      <c r="P88" s="389">
        <v>56</v>
      </c>
      <c r="Q88" s="585">
        <v>89</v>
      </c>
      <c r="R88" s="659">
        <f t="shared" si="20"/>
        <v>2333</v>
      </c>
      <c r="S88" s="705">
        <f>R88/SUM(R86:R88)</f>
        <v>0.62647690655209454</v>
      </c>
      <c r="T88" s="15"/>
      <c r="U88" s="15"/>
      <c r="V88" s="15"/>
      <c r="W88" s="16"/>
      <c r="X88" s="14"/>
      <c r="Y88" s="15"/>
      <c r="Z88" s="15"/>
      <c r="AA88" s="15"/>
      <c r="AB88" s="15"/>
      <c r="AC88" s="15"/>
      <c r="AD88" s="15"/>
      <c r="AE88" s="15"/>
      <c r="AF88" s="15"/>
      <c r="AG88" s="15"/>
      <c r="AH88" s="15"/>
      <c r="AI88" s="15"/>
      <c r="AJ88" s="15"/>
      <c r="AK88" s="15"/>
      <c r="AL88" s="15"/>
      <c r="AM88" s="15"/>
      <c r="AN88" s="15"/>
      <c r="AO88" s="16"/>
    </row>
    <row r="89" spans="1:41" ht="17.25" customHeight="1" thickBot="1" x14ac:dyDescent="0.3">
      <c r="A89" s="1898" t="s">
        <v>49</v>
      </c>
      <c r="B89" s="82" t="s">
        <v>79</v>
      </c>
      <c r="C89" s="586">
        <v>1</v>
      </c>
      <c r="D89" s="394">
        <v>23</v>
      </c>
      <c r="E89" s="394">
        <v>24</v>
      </c>
      <c r="F89" s="394">
        <v>18</v>
      </c>
      <c r="G89" s="394">
        <v>9</v>
      </c>
      <c r="H89" s="394">
        <v>0</v>
      </c>
      <c r="I89" s="394">
        <v>0</v>
      </c>
      <c r="J89" s="394">
        <v>869</v>
      </c>
      <c r="K89" s="394">
        <v>84</v>
      </c>
      <c r="L89" s="394">
        <v>8</v>
      </c>
      <c r="M89" s="394">
        <v>437</v>
      </c>
      <c r="N89" s="394">
        <v>98</v>
      </c>
      <c r="O89" s="394">
        <v>1</v>
      </c>
      <c r="P89" s="394">
        <v>33</v>
      </c>
      <c r="Q89" s="587">
        <v>12</v>
      </c>
      <c r="R89" s="672">
        <f t="shared" si="20"/>
        <v>1617</v>
      </c>
      <c r="S89" s="702">
        <f>R89/SUM(R89:R91)</f>
        <v>0.19102185469580626</v>
      </c>
      <c r="T89" s="15"/>
      <c r="U89" s="15"/>
      <c r="V89" s="15"/>
      <c r="W89" s="16"/>
      <c r="X89" s="14"/>
      <c r="Y89" s="15"/>
      <c r="Z89" s="15"/>
      <c r="AA89" s="15"/>
      <c r="AB89" s="15"/>
      <c r="AC89" s="15"/>
      <c r="AD89" s="15"/>
      <c r="AE89" s="15"/>
      <c r="AF89" s="15"/>
      <c r="AG89" s="15"/>
      <c r="AH89" s="15"/>
      <c r="AI89" s="15"/>
      <c r="AJ89" s="15"/>
      <c r="AK89" s="15"/>
      <c r="AL89" s="15"/>
      <c r="AM89" s="15"/>
      <c r="AN89" s="15"/>
      <c r="AO89" s="16"/>
    </row>
    <row r="90" spans="1:41" ht="17.25" customHeight="1" thickBot="1" x14ac:dyDescent="0.3">
      <c r="A90" s="1899"/>
      <c r="B90" s="80" t="s">
        <v>80</v>
      </c>
      <c r="C90" s="588">
        <v>1</v>
      </c>
      <c r="D90" s="397">
        <v>8</v>
      </c>
      <c r="E90" s="397">
        <v>10</v>
      </c>
      <c r="F90" s="397">
        <v>4</v>
      </c>
      <c r="G90" s="397">
        <v>4</v>
      </c>
      <c r="H90" s="397">
        <v>0</v>
      </c>
      <c r="I90" s="397">
        <v>0</v>
      </c>
      <c r="J90" s="397">
        <v>250</v>
      </c>
      <c r="K90" s="397">
        <v>12</v>
      </c>
      <c r="L90" s="397">
        <v>1</v>
      </c>
      <c r="M90" s="397">
        <v>75</v>
      </c>
      <c r="N90" s="397">
        <v>24</v>
      </c>
      <c r="O90" s="397">
        <v>2</v>
      </c>
      <c r="P90" s="397">
        <v>22</v>
      </c>
      <c r="Q90" s="589">
        <v>2</v>
      </c>
      <c r="R90" s="673">
        <f t="shared" si="20"/>
        <v>415</v>
      </c>
      <c r="S90" s="702">
        <f>R90/SUM(R89:R91)</f>
        <v>4.9025398700531603E-2</v>
      </c>
      <c r="T90" s="15"/>
      <c r="U90" s="15"/>
      <c r="V90" s="15"/>
      <c r="W90" s="16"/>
      <c r="X90" s="14"/>
      <c r="Y90" s="15"/>
      <c r="Z90" s="15"/>
      <c r="AA90" s="15"/>
      <c r="AB90" s="15"/>
      <c r="AC90" s="15"/>
      <c r="AD90" s="15"/>
      <c r="AE90" s="15"/>
      <c r="AF90" s="15"/>
      <c r="AG90" s="15"/>
      <c r="AH90" s="15"/>
      <c r="AI90" s="15"/>
      <c r="AJ90" s="15"/>
      <c r="AK90" s="15"/>
      <c r="AL90" s="15"/>
      <c r="AM90" s="15"/>
      <c r="AN90" s="15"/>
      <c r="AO90" s="16"/>
    </row>
    <row r="91" spans="1:41" ht="17.25" customHeight="1" thickBot="1" x14ac:dyDescent="0.3">
      <c r="A91" s="1900"/>
      <c r="B91" s="81" t="s">
        <v>453</v>
      </c>
      <c r="C91" s="590">
        <v>24</v>
      </c>
      <c r="D91" s="400">
        <v>105</v>
      </c>
      <c r="E91" s="400">
        <v>92</v>
      </c>
      <c r="F91" s="400">
        <v>50</v>
      </c>
      <c r="G91" s="400">
        <v>46</v>
      </c>
      <c r="H91" s="400">
        <v>0</v>
      </c>
      <c r="I91" s="400">
        <v>0</v>
      </c>
      <c r="J91" s="400">
        <v>3861</v>
      </c>
      <c r="K91" s="400">
        <v>209</v>
      </c>
      <c r="L91" s="400">
        <v>87</v>
      </c>
      <c r="M91" s="400">
        <v>1175</v>
      </c>
      <c r="N91" s="400">
        <v>377</v>
      </c>
      <c r="O91" s="400">
        <v>23</v>
      </c>
      <c r="P91" s="400">
        <v>231</v>
      </c>
      <c r="Q91" s="591">
        <v>153</v>
      </c>
      <c r="R91" s="674">
        <f t="shared" si="20"/>
        <v>6433</v>
      </c>
      <c r="S91" s="702">
        <f>R91/SUM(R89:R91)</f>
        <v>0.75995274660366219</v>
      </c>
      <c r="T91" s="15"/>
      <c r="U91" s="15"/>
      <c r="V91" s="15"/>
      <c r="W91" s="16"/>
      <c r="X91" s="14"/>
      <c r="Y91" s="15"/>
      <c r="Z91" s="15"/>
      <c r="AA91" s="15"/>
      <c r="AB91" s="15"/>
      <c r="AC91" s="15"/>
      <c r="AD91" s="15"/>
      <c r="AE91" s="15"/>
      <c r="AF91" s="15"/>
      <c r="AG91" s="15"/>
      <c r="AH91" s="15"/>
      <c r="AI91" s="15"/>
      <c r="AJ91" s="15"/>
      <c r="AK91" s="15"/>
      <c r="AL91" s="15"/>
      <c r="AM91" s="15"/>
      <c r="AN91" s="15"/>
      <c r="AO91" s="16"/>
    </row>
    <row r="92" spans="1:41" ht="17.25" customHeight="1" thickBot="1" x14ac:dyDescent="0.3">
      <c r="A92" s="1898" t="s">
        <v>46</v>
      </c>
      <c r="B92" s="77" t="s">
        <v>79</v>
      </c>
      <c r="C92" s="580">
        <v>0</v>
      </c>
      <c r="D92" s="384">
        <v>12</v>
      </c>
      <c r="E92" s="384">
        <v>11</v>
      </c>
      <c r="F92" s="384">
        <v>8</v>
      </c>
      <c r="G92" s="384">
        <v>0</v>
      </c>
      <c r="H92" s="384">
        <v>0</v>
      </c>
      <c r="I92" s="384">
        <v>0</v>
      </c>
      <c r="J92" s="384">
        <v>246</v>
      </c>
      <c r="K92" s="384">
        <v>30</v>
      </c>
      <c r="L92" s="384">
        <v>0</v>
      </c>
      <c r="M92" s="384">
        <v>122</v>
      </c>
      <c r="N92" s="384">
        <v>31</v>
      </c>
      <c r="O92" s="384">
        <v>2</v>
      </c>
      <c r="P92" s="384">
        <v>17</v>
      </c>
      <c r="Q92" s="581">
        <v>6</v>
      </c>
      <c r="R92" s="656">
        <f t="shared" si="20"/>
        <v>485</v>
      </c>
      <c r="S92" s="705">
        <f>R92/SUM(R92:R94)</f>
        <v>4.8048345551812956E-2</v>
      </c>
      <c r="T92" s="15"/>
      <c r="U92" s="15"/>
      <c r="V92" s="15"/>
      <c r="W92" s="16"/>
      <c r="X92" s="14"/>
      <c r="Y92" s="15"/>
      <c r="Z92" s="15"/>
      <c r="AA92" s="15"/>
      <c r="AB92" s="15"/>
      <c r="AC92" s="15"/>
      <c r="AD92" s="15"/>
      <c r="AE92" s="15"/>
      <c r="AF92" s="15"/>
      <c r="AG92" s="15"/>
      <c r="AH92" s="15"/>
      <c r="AI92" s="15"/>
      <c r="AJ92" s="15"/>
      <c r="AK92" s="15"/>
      <c r="AL92" s="15"/>
      <c r="AM92" s="15"/>
      <c r="AN92" s="15"/>
      <c r="AO92" s="16"/>
    </row>
    <row r="93" spans="1:41" ht="17.25" customHeight="1" thickBot="1" x14ac:dyDescent="0.3">
      <c r="A93" s="1899"/>
      <c r="B93" s="78" t="s">
        <v>80</v>
      </c>
      <c r="C93" s="582">
        <v>0</v>
      </c>
      <c r="D93" s="391">
        <v>4</v>
      </c>
      <c r="E93" s="391">
        <v>9</v>
      </c>
      <c r="F93" s="391">
        <v>4</v>
      </c>
      <c r="G93" s="391">
        <v>1</v>
      </c>
      <c r="H93" s="391">
        <v>0</v>
      </c>
      <c r="I93" s="391">
        <v>0</v>
      </c>
      <c r="J93" s="391">
        <v>98</v>
      </c>
      <c r="K93" s="391">
        <v>7</v>
      </c>
      <c r="L93" s="391">
        <v>2</v>
      </c>
      <c r="M93" s="391">
        <v>39</v>
      </c>
      <c r="N93" s="391">
        <v>14</v>
      </c>
      <c r="O93" s="391">
        <v>1</v>
      </c>
      <c r="P93" s="391">
        <v>7</v>
      </c>
      <c r="Q93" s="592">
        <v>0</v>
      </c>
      <c r="R93" s="657">
        <f t="shared" si="20"/>
        <v>186</v>
      </c>
      <c r="S93" s="705">
        <f>R93/SUM(R92:R94)</f>
        <v>1.8426788191004559E-2</v>
      </c>
      <c r="T93" s="15"/>
      <c r="U93" s="15"/>
      <c r="V93" s="15"/>
      <c r="W93" s="16"/>
      <c r="X93" s="14"/>
      <c r="Y93" s="15"/>
      <c r="Z93" s="15"/>
      <c r="AA93" s="15"/>
      <c r="AB93" s="15"/>
      <c r="AC93" s="15"/>
      <c r="AD93" s="15"/>
      <c r="AE93" s="15"/>
      <c r="AF93" s="15"/>
      <c r="AG93" s="15"/>
      <c r="AH93" s="15"/>
      <c r="AI93" s="15"/>
      <c r="AJ93" s="15"/>
      <c r="AK93" s="15"/>
      <c r="AL93" s="15"/>
      <c r="AM93" s="15"/>
      <c r="AN93" s="15"/>
      <c r="AO93" s="16"/>
    </row>
    <row r="94" spans="1:41" ht="17.25" customHeight="1" thickBot="1" x14ac:dyDescent="0.3">
      <c r="A94" s="1900"/>
      <c r="B94" s="79" t="s">
        <v>453</v>
      </c>
      <c r="C94" s="584">
        <v>35</v>
      </c>
      <c r="D94" s="389">
        <v>182</v>
      </c>
      <c r="E94" s="389">
        <v>156</v>
      </c>
      <c r="F94" s="389">
        <v>47</v>
      </c>
      <c r="G94" s="389">
        <v>67</v>
      </c>
      <c r="H94" s="389">
        <v>0</v>
      </c>
      <c r="I94" s="389">
        <v>0</v>
      </c>
      <c r="J94" s="389">
        <v>5820</v>
      </c>
      <c r="K94" s="389">
        <v>275</v>
      </c>
      <c r="L94" s="389">
        <v>122</v>
      </c>
      <c r="M94" s="389">
        <v>1606</v>
      </c>
      <c r="N94" s="389">
        <v>560</v>
      </c>
      <c r="O94" s="389">
        <v>31</v>
      </c>
      <c r="P94" s="389">
        <v>292</v>
      </c>
      <c r="Q94" s="585">
        <v>230</v>
      </c>
      <c r="R94" s="659">
        <f t="shared" si="20"/>
        <v>9423</v>
      </c>
      <c r="S94" s="705">
        <f>R94/SUM(R92:R94)</f>
        <v>0.93352486625718245</v>
      </c>
      <c r="T94" s="15"/>
      <c r="U94" s="15"/>
      <c r="V94" s="15"/>
      <c r="W94" s="16"/>
      <c r="X94" s="14"/>
      <c r="Y94" s="15"/>
      <c r="Z94" s="15"/>
      <c r="AA94" s="15"/>
      <c r="AB94" s="15"/>
      <c r="AC94" s="15"/>
      <c r="AD94" s="15"/>
      <c r="AE94" s="15"/>
      <c r="AF94" s="17"/>
      <c r="AG94" s="15"/>
      <c r="AH94" s="15"/>
      <c r="AI94" s="15"/>
      <c r="AJ94" s="15"/>
      <c r="AK94" s="15"/>
      <c r="AL94" s="15"/>
      <c r="AM94" s="15"/>
      <c r="AN94" s="17"/>
      <c r="AO94" s="16"/>
    </row>
    <row r="95" spans="1:41" ht="17.25" customHeight="1" thickBot="1" x14ac:dyDescent="0.3">
      <c r="A95" s="1899" t="s">
        <v>50</v>
      </c>
      <c r="B95" s="230" t="s">
        <v>79</v>
      </c>
      <c r="C95" s="593">
        <v>0</v>
      </c>
      <c r="D95" s="403">
        <v>0</v>
      </c>
      <c r="E95" s="403">
        <v>0</v>
      </c>
      <c r="F95" s="403">
        <v>0</v>
      </c>
      <c r="G95" s="403">
        <v>0</v>
      </c>
      <c r="H95" s="403">
        <v>0</v>
      </c>
      <c r="I95" s="403">
        <v>0</v>
      </c>
      <c r="J95" s="403">
        <v>40</v>
      </c>
      <c r="K95" s="403">
        <v>0</v>
      </c>
      <c r="L95" s="403">
        <v>0</v>
      </c>
      <c r="M95" s="403">
        <v>5</v>
      </c>
      <c r="N95" s="403">
        <v>9</v>
      </c>
      <c r="O95" s="403">
        <v>0</v>
      </c>
      <c r="P95" s="403">
        <v>0</v>
      </c>
      <c r="Q95" s="594">
        <v>0</v>
      </c>
      <c r="R95" s="672">
        <f t="shared" ref="R95:R100" si="21">SUM(C95:Q95)</f>
        <v>54</v>
      </c>
      <c r="S95" s="702">
        <f>R95/SUM(R95:R97)</f>
        <v>0.19014084507042253</v>
      </c>
      <c r="T95" s="15"/>
      <c r="U95" s="15"/>
      <c r="V95" s="15"/>
      <c r="W95" s="16"/>
      <c r="X95" s="14"/>
      <c r="Y95" s="15"/>
      <c r="Z95" s="15"/>
      <c r="AA95" s="15"/>
      <c r="AB95" s="15"/>
      <c r="AC95" s="15"/>
      <c r="AD95" s="15"/>
      <c r="AE95" s="15"/>
      <c r="AF95" s="17"/>
      <c r="AG95" s="15"/>
      <c r="AH95" s="15"/>
      <c r="AI95" s="15"/>
      <c r="AJ95" s="15"/>
      <c r="AK95" s="15"/>
      <c r="AL95" s="15"/>
      <c r="AM95" s="15"/>
      <c r="AN95" s="17"/>
      <c r="AO95" s="16"/>
    </row>
    <row r="96" spans="1:41" ht="17.25" customHeight="1" thickBot="1" x14ac:dyDescent="0.3">
      <c r="A96" s="1899"/>
      <c r="B96" s="80" t="s">
        <v>80</v>
      </c>
      <c r="C96" s="588">
        <v>0</v>
      </c>
      <c r="D96" s="397">
        <v>0</v>
      </c>
      <c r="E96" s="397">
        <v>0</v>
      </c>
      <c r="F96" s="397">
        <v>1</v>
      </c>
      <c r="G96" s="397">
        <v>0</v>
      </c>
      <c r="H96" s="397">
        <v>0</v>
      </c>
      <c r="I96" s="397">
        <v>0</v>
      </c>
      <c r="J96" s="397">
        <v>25</v>
      </c>
      <c r="K96" s="397">
        <v>0</v>
      </c>
      <c r="L96" s="397">
        <v>0</v>
      </c>
      <c r="M96" s="397">
        <v>1</v>
      </c>
      <c r="N96" s="397">
        <v>5</v>
      </c>
      <c r="O96" s="397">
        <v>0</v>
      </c>
      <c r="P96" s="397">
        <v>0</v>
      </c>
      <c r="Q96" s="589">
        <v>0</v>
      </c>
      <c r="R96" s="673">
        <f t="shared" si="21"/>
        <v>32</v>
      </c>
      <c r="S96" s="702">
        <f>R96/SUM(R95:R97)</f>
        <v>0.11267605633802817</v>
      </c>
      <c r="T96" s="15"/>
      <c r="U96" s="15"/>
      <c r="V96" s="15"/>
      <c r="W96" s="16"/>
      <c r="X96" s="14"/>
      <c r="Y96" s="15"/>
      <c r="Z96" s="15"/>
      <c r="AA96" s="15"/>
      <c r="AB96" s="15"/>
      <c r="AC96" s="15"/>
      <c r="AD96" s="15"/>
      <c r="AE96" s="15"/>
      <c r="AF96" s="17"/>
      <c r="AG96" s="15"/>
      <c r="AH96" s="15"/>
      <c r="AI96" s="15"/>
      <c r="AJ96" s="15"/>
      <c r="AK96" s="15"/>
      <c r="AL96" s="15"/>
      <c r="AM96" s="15"/>
      <c r="AN96" s="17"/>
      <c r="AO96" s="16"/>
    </row>
    <row r="97" spans="1:41" ht="17.25" customHeight="1" thickBot="1" x14ac:dyDescent="0.3">
      <c r="A97" s="1901"/>
      <c r="B97" s="160" t="s">
        <v>453</v>
      </c>
      <c r="C97" s="595">
        <v>0</v>
      </c>
      <c r="D97" s="406">
        <v>3</v>
      </c>
      <c r="E97" s="406">
        <v>2</v>
      </c>
      <c r="F97" s="406">
        <v>1</v>
      </c>
      <c r="G97" s="406">
        <v>1</v>
      </c>
      <c r="H97" s="406">
        <v>0</v>
      </c>
      <c r="I97" s="406">
        <v>0</v>
      </c>
      <c r="J97" s="406">
        <v>131</v>
      </c>
      <c r="K97" s="406">
        <v>1</v>
      </c>
      <c r="L97" s="406">
        <v>0</v>
      </c>
      <c r="M97" s="406">
        <v>39</v>
      </c>
      <c r="N97" s="406">
        <v>12</v>
      </c>
      <c r="O97" s="406">
        <v>1</v>
      </c>
      <c r="P97" s="406">
        <v>4</v>
      </c>
      <c r="Q97" s="596">
        <v>3</v>
      </c>
      <c r="R97" s="675">
        <f t="shared" si="21"/>
        <v>198</v>
      </c>
      <c r="S97" s="702">
        <f>R97/SUM(R95:R97)</f>
        <v>0.69718309859154926</v>
      </c>
      <c r="T97" s="15"/>
      <c r="U97" s="15"/>
      <c r="V97" s="15"/>
      <c r="W97" s="16"/>
      <c r="X97" s="14"/>
      <c r="Y97" s="16"/>
      <c r="Z97" s="16"/>
      <c r="AA97" s="16"/>
      <c r="AB97" s="16"/>
      <c r="AC97" s="16"/>
      <c r="AD97" s="16"/>
      <c r="AE97" s="16"/>
      <c r="AF97" s="16"/>
      <c r="AG97" s="16"/>
      <c r="AH97" s="16"/>
      <c r="AI97" s="16"/>
      <c r="AJ97" s="16"/>
      <c r="AK97" s="16"/>
      <c r="AL97" s="16"/>
      <c r="AM97" s="16"/>
      <c r="AN97" s="16"/>
      <c r="AO97" s="15"/>
    </row>
    <row r="98" spans="1:41" ht="17.25" customHeight="1" thickTop="1" x14ac:dyDescent="0.25">
      <c r="A98" s="1899" t="s">
        <v>27</v>
      </c>
      <c r="B98" s="159" t="s">
        <v>79</v>
      </c>
      <c r="C98" s="235">
        <v>2</v>
      </c>
      <c r="D98" s="233">
        <v>52</v>
      </c>
      <c r="E98" s="233">
        <v>43</v>
      </c>
      <c r="F98" s="233">
        <v>41</v>
      </c>
      <c r="G98" s="233">
        <v>13</v>
      </c>
      <c r="H98" s="233">
        <v>0</v>
      </c>
      <c r="I98" s="233">
        <v>0</v>
      </c>
      <c r="J98" s="233">
        <v>1846</v>
      </c>
      <c r="K98" s="233">
        <v>201</v>
      </c>
      <c r="L98" s="233">
        <v>19</v>
      </c>
      <c r="M98" s="233">
        <v>748</v>
      </c>
      <c r="N98" s="233">
        <v>186</v>
      </c>
      <c r="O98" s="233">
        <v>5</v>
      </c>
      <c r="P98" s="233">
        <v>72</v>
      </c>
      <c r="Q98" s="597">
        <v>37</v>
      </c>
      <c r="R98" s="660">
        <f t="shared" si="21"/>
        <v>3265</v>
      </c>
      <c r="S98" s="708">
        <f>R98/SUM(R98:R100)</f>
        <v>0.14468028537244648</v>
      </c>
      <c r="T98" s="15"/>
      <c r="U98" s="15"/>
      <c r="V98" s="15"/>
      <c r="W98" s="16"/>
      <c r="X98" s="14"/>
      <c r="Y98" s="16"/>
      <c r="Z98" s="16"/>
      <c r="AA98" s="16"/>
      <c r="AB98" s="16"/>
      <c r="AC98" s="16"/>
      <c r="AD98" s="16"/>
      <c r="AE98" s="16"/>
      <c r="AF98" s="16"/>
      <c r="AG98" s="16"/>
      <c r="AH98" s="16"/>
      <c r="AI98" s="16"/>
      <c r="AJ98" s="16"/>
      <c r="AK98" s="16"/>
      <c r="AL98" s="16"/>
      <c r="AM98" s="16"/>
      <c r="AN98" s="16"/>
      <c r="AO98" s="15"/>
    </row>
    <row r="99" spans="1:41" ht="17.25" customHeight="1" x14ac:dyDescent="0.25">
      <c r="A99" s="1899"/>
      <c r="B99" s="78" t="s">
        <v>80</v>
      </c>
      <c r="C99" s="231">
        <v>2</v>
      </c>
      <c r="D99" s="236">
        <v>18</v>
      </c>
      <c r="E99" s="236">
        <v>32</v>
      </c>
      <c r="F99" s="236">
        <v>16</v>
      </c>
      <c r="G99" s="236">
        <v>6</v>
      </c>
      <c r="H99" s="236">
        <v>0</v>
      </c>
      <c r="I99" s="236">
        <v>0</v>
      </c>
      <c r="J99" s="236">
        <v>533</v>
      </c>
      <c r="K99" s="236">
        <v>28</v>
      </c>
      <c r="L99" s="236">
        <v>8</v>
      </c>
      <c r="M99" s="236">
        <v>158</v>
      </c>
      <c r="N99" s="236">
        <v>68</v>
      </c>
      <c r="O99" s="236">
        <v>3</v>
      </c>
      <c r="P99" s="236">
        <v>34</v>
      </c>
      <c r="Q99" s="598">
        <v>9</v>
      </c>
      <c r="R99" s="657">
        <f t="shared" si="21"/>
        <v>915</v>
      </c>
      <c r="S99" s="708">
        <f>R99/SUM(R98:R100)</f>
        <v>4.0545929897638146E-2</v>
      </c>
      <c r="T99" s="15"/>
      <c r="U99" s="15"/>
      <c r="V99" s="15"/>
      <c r="W99" s="16"/>
      <c r="X99" s="14"/>
      <c r="Y99" s="16"/>
      <c r="Z99" s="16"/>
      <c r="AA99" s="16"/>
      <c r="AB99" s="16"/>
      <c r="AC99" s="16"/>
      <c r="AD99" s="16"/>
      <c r="AE99" s="16"/>
      <c r="AF99" s="16"/>
      <c r="AG99" s="16"/>
      <c r="AH99" s="16"/>
      <c r="AI99" s="16"/>
      <c r="AJ99" s="16"/>
      <c r="AK99" s="16"/>
      <c r="AL99" s="16"/>
      <c r="AM99" s="16"/>
      <c r="AN99" s="16"/>
      <c r="AO99" s="15"/>
    </row>
    <row r="100" spans="1:41" ht="17.25" customHeight="1" thickBot="1" x14ac:dyDescent="0.3">
      <c r="A100" s="1899"/>
      <c r="B100" s="125" t="s">
        <v>453</v>
      </c>
      <c r="C100" s="669">
        <v>69</v>
      </c>
      <c r="D100" s="238">
        <v>345</v>
      </c>
      <c r="E100" s="238">
        <v>282</v>
      </c>
      <c r="F100" s="238">
        <v>110</v>
      </c>
      <c r="G100" s="238">
        <v>122</v>
      </c>
      <c r="H100" s="238">
        <v>0</v>
      </c>
      <c r="I100" s="238">
        <v>0</v>
      </c>
      <c r="J100" s="238">
        <v>11284</v>
      </c>
      <c r="K100" s="238">
        <v>552</v>
      </c>
      <c r="L100" s="238">
        <v>245</v>
      </c>
      <c r="M100" s="238">
        <v>3151</v>
      </c>
      <c r="N100" s="238">
        <v>1105</v>
      </c>
      <c r="O100" s="238">
        <v>64</v>
      </c>
      <c r="P100" s="238">
        <v>583</v>
      </c>
      <c r="Q100" s="670">
        <v>475</v>
      </c>
      <c r="R100" s="659">
        <f t="shared" si="21"/>
        <v>18387</v>
      </c>
      <c r="S100" s="708">
        <f>R100/SUM(R98:R100)</f>
        <v>0.81477378472991535</v>
      </c>
      <c r="T100" s="15"/>
      <c r="U100" s="15"/>
      <c r="V100" s="15"/>
      <c r="W100" s="16"/>
      <c r="X100" s="14"/>
      <c r="Y100" s="14"/>
      <c r="Z100" s="14"/>
      <c r="AA100" s="14"/>
      <c r="AB100" s="14"/>
      <c r="AC100" s="14"/>
      <c r="AD100" s="14"/>
      <c r="AE100" s="14"/>
      <c r="AF100" s="14"/>
      <c r="AG100" s="14"/>
      <c r="AH100" s="14"/>
      <c r="AI100" s="14"/>
      <c r="AJ100" s="14"/>
      <c r="AK100" s="14"/>
      <c r="AL100" s="14"/>
      <c r="AM100" s="14"/>
      <c r="AN100" s="14"/>
      <c r="AO100" s="14"/>
    </row>
    <row r="101" spans="1:41" ht="21.75" customHeight="1" thickBot="1" x14ac:dyDescent="0.3">
      <c r="A101" s="1556" t="s">
        <v>359</v>
      </c>
      <c r="B101" s="1557"/>
      <c r="C101" s="1554"/>
      <c r="D101" s="1554"/>
      <c r="E101" s="1554"/>
      <c r="F101" s="1554"/>
      <c r="G101" s="1554"/>
      <c r="H101" s="1554"/>
      <c r="I101" s="1554"/>
      <c r="J101" s="1554"/>
      <c r="K101" s="1554"/>
      <c r="L101" s="1554"/>
      <c r="M101" s="1554"/>
      <c r="N101" s="1554"/>
      <c r="O101" s="1554"/>
      <c r="P101" s="1554"/>
      <c r="Q101" s="1554"/>
      <c r="R101" s="1557"/>
      <c r="S101" s="1558"/>
      <c r="T101" s="15"/>
      <c r="U101" s="15"/>
      <c r="V101" s="15"/>
      <c r="W101" s="16"/>
      <c r="X101" s="14"/>
      <c r="Y101" s="14"/>
      <c r="Z101" s="14"/>
      <c r="AA101" s="14"/>
      <c r="AB101" s="14"/>
      <c r="AC101" s="14"/>
      <c r="AD101" s="14"/>
      <c r="AE101" s="14"/>
      <c r="AF101" s="14"/>
      <c r="AG101" s="14"/>
      <c r="AH101" s="14"/>
      <c r="AI101" s="14"/>
      <c r="AJ101" s="14"/>
      <c r="AK101" s="14"/>
      <c r="AL101" s="14"/>
      <c r="AM101" s="14"/>
      <c r="AN101" s="14"/>
      <c r="AO101" s="14"/>
    </row>
    <row r="102" spans="1:41" ht="17.25" customHeight="1" thickBot="1" x14ac:dyDescent="0.3">
      <c r="A102" s="1898" t="s">
        <v>76</v>
      </c>
      <c r="B102" s="77" t="s">
        <v>79</v>
      </c>
      <c r="C102" s="383">
        <v>0</v>
      </c>
      <c r="D102" s="384">
        <v>0</v>
      </c>
      <c r="E102" s="384">
        <v>0</v>
      </c>
      <c r="F102" s="384">
        <v>0</v>
      </c>
      <c r="G102" s="384">
        <v>0</v>
      </c>
      <c r="H102" s="384">
        <v>0</v>
      </c>
      <c r="I102" s="384">
        <v>0</v>
      </c>
      <c r="J102" s="384">
        <v>0</v>
      </c>
      <c r="K102" s="384">
        <v>0</v>
      </c>
      <c r="L102" s="384">
        <v>0</v>
      </c>
      <c r="M102" s="384">
        <v>0</v>
      </c>
      <c r="N102" s="384">
        <v>0</v>
      </c>
      <c r="O102" s="384">
        <v>0</v>
      </c>
      <c r="P102" s="384">
        <v>0</v>
      </c>
      <c r="Q102" s="385">
        <v>0</v>
      </c>
      <c r="R102" s="687">
        <f t="shared" ref="R102:R113" si="22">SUM(C102:Q102)</f>
        <v>0</v>
      </c>
      <c r="S102" s="1450">
        <f>R102/SUM(R102:R104)</f>
        <v>0</v>
      </c>
      <c r="T102" s="15"/>
      <c r="U102" s="15"/>
      <c r="V102" s="15"/>
      <c r="W102" s="16"/>
      <c r="X102" s="14"/>
      <c r="Y102" s="14"/>
      <c r="Z102" s="14"/>
      <c r="AA102" s="14"/>
      <c r="AB102" s="14"/>
      <c r="AC102" s="14"/>
      <c r="AD102" s="14"/>
      <c r="AE102" s="14"/>
      <c r="AF102" s="14"/>
      <c r="AG102" s="14"/>
      <c r="AH102" s="14"/>
      <c r="AI102" s="14"/>
      <c r="AJ102" s="14"/>
      <c r="AK102" s="14"/>
      <c r="AL102" s="14"/>
      <c r="AM102" s="14"/>
      <c r="AN102" s="14"/>
      <c r="AO102" s="14"/>
    </row>
    <row r="103" spans="1:41" ht="17.25" customHeight="1" thickBot="1" x14ac:dyDescent="0.3">
      <c r="A103" s="1899"/>
      <c r="B103" s="78" t="s">
        <v>80</v>
      </c>
      <c r="C103" s="386">
        <v>0</v>
      </c>
      <c r="D103" s="386">
        <v>0</v>
      </c>
      <c r="E103" s="386">
        <v>0</v>
      </c>
      <c r="F103" s="386">
        <v>0</v>
      </c>
      <c r="G103" s="386">
        <v>0</v>
      </c>
      <c r="H103" s="386">
        <v>0</v>
      </c>
      <c r="I103" s="386">
        <v>0</v>
      </c>
      <c r="J103" s="386">
        <v>0</v>
      </c>
      <c r="K103" s="386">
        <v>0</v>
      </c>
      <c r="L103" s="386">
        <v>0</v>
      </c>
      <c r="M103" s="386">
        <v>0</v>
      </c>
      <c r="N103" s="386">
        <v>0</v>
      </c>
      <c r="O103" s="386">
        <v>0</v>
      </c>
      <c r="P103" s="386">
        <v>0</v>
      </c>
      <c r="Q103" s="387">
        <v>0</v>
      </c>
      <c r="R103" s="688">
        <f t="shared" si="22"/>
        <v>0</v>
      </c>
      <c r="S103" s="1450">
        <f>R103/SUM(R102:R104)</f>
        <v>0</v>
      </c>
      <c r="T103" s="15"/>
      <c r="U103" s="15"/>
      <c r="V103" s="15"/>
      <c r="W103" s="16"/>
      <c r="X103" s="14"/>
      <c r="Y103" s="14"/>
      <c r="Z103" s="14"/>
      <c r="AA103" s="14"/>
      <c r="AB103" s="14"/>
      <c r="AC103" s="14"/>
      <c r="AD103" s="14"/>
      <c r="AE103" s="14"/>
      <c r="AF103" s="14"/>
      <c r="AG103" s="14"/>
      <c r="AH103" s="14"/>
      <c r="AI103" s="14"/>
      <c r="AJ103" s="14"/>
      <c r="AK103" s="14"/>
      <c r="AL103" s="14"/>
      <c r="AM103" s="14"/>
      <c r="AN103" s="14"/>
      <c r="AO103" s="14"/>
    </row>
    <row r="104" spans="1:41" ht="17.25" customHeight="1" thickBot="1" x14ac:dyDescent="0.3">
      <c r="A104" s="1900"/>
      <c r="B104" s="79" t="s">
        <v>453</v>
      </c>
      <c r="C104" s="388">
        <v>1</v>
      </c>
      <c r="D104" s="389">
        <v>2</v>
      </c>
      <c r="E104" s="389">
        <v>5</v>
      </c>
      <c r="F104" s="389">
        <v>1</v>
      </c>
      <c r="G104" s="389">
        <v>2</v>
      </c>
      <c r="H104" s="389">
        <v>0</v>
      </c>
      <c r="I104" s="389">
        <v>0</v>
      </c>
      <c r="J104" s="389">
        <v>80</v>
      </c>
      <c r="K104" s="389">
        <v>4</v>
      </c>
      <c r="L104" s="389">
        <v>2</v>
      </c>
      <c r="M104" s="389">
        <v>19</v>
      </c>
      <c r="N104" s="389">
        <v>11</v>
      </c>
      <c r="O104" s="389">
        <v>0</v>
      </c>
      <c r="P104" s="389">
        <v>7</v>
      </c>
      <c r="Q104" s="390">
        <v>3</v>
      </c>
      <c r="R104" s="689">
        <f t="shared" si="22"/>
        <v>137</v>
      </c>
      <c r="S104" s="705">
        <f>R104/SUM(R102:R104)</f>
        <v>1</v>
      </c>
      <c r="T104" s="15"/>
      <c r="U104" s="15"/>
      <c r="V104" s="15"/>
      <c r="W104" s="16"/>
      <c r="X104" s="14"/>
      <c r="Y104" s="14"/>
      <c r="Z104" s="14"/>
      <c r="AA104" s="14"/>
      <c r="AB104" s="14"/>
      <c r="AC104" s="14"/>
      <c r="AD104" s="14"/>
      <c r="AE104" s="14"/>
      <c r="AF104" s="14"/>
      <c r="AG104" s="14"/>
      <c r="AH104" s="14"/>
      <c r="AI104" s="14"/>
      <c r="AJ104" s="14"/>
      <c r="AK104" s="14"/>
      <c r="AL104" s="14"/>
      <c r="AM104" s="14"/>
      <c r="AN104" s="14"/>
      <c r="AO104" s="14"/>
    </row>
    <row r="105" spans="1:41" ht="17.25" customHeight="1" thickBot="1" x14ac:dyDescent="0.3">
      <c r="A105" s="1898" t="s">
        <v>47</v>
      </c>
      <c r="B105" s="82" t="s">
        <v>79</v>
      </c>
      <c r="C105" s="393">
        <v>2</v>
      </c>
      <c r="D105" s="394">
        <v>36</v>
      </c>
      <c r="E105" s="394">
        <v>33</v>
      </c>
      <c r="F105" s="394">
        <v>34</v>
      </c>
      <c r="G105" s="394">
        <v>9</v>
      </c>
      <c r="H105" s="394">
        <v>0</v>
      </c>
      <c r="I105" s="394">
        <v>0</v>
      </c>
      <c r="J105" s="394">
        <v>1460</v>
      </c>
      <c r="K105" s="394">
        <v>171</v>
      </c>
      <c r="L105" s="394">
        <v>17</v>
      </c>
      <c r="M105" s="394">
        <v>578</v>
      </c>
      <c r="N105" s="394">
        <v>144</v>
      </c>
      <c r="O105" s="394">
        <v>3</v>
      </c>
      <c r="P105" s="394">
        <v>62</v>
      </c>
      <c r="Q105" s="395">
        <v>23</v>
      </c>
      <c r="R105" s="690">
        <f t="shared" si="22"/>
        <v>2572</v>
      </c>
      <c r="S105" s="702">
        <f>R105/SUM(R105:R107)</f>
        <v>0.17166121604485082</v>
      </c>
      <c r="T105" s="15"/>
      <c r="U105" s="15"/>
      <c r="V105" s="15"/>
      <c r="W105" s="16"/>
      <c r="X105" s="14"/>
      <c r="Y105" s="14"/>
      <c r="Z105" s="14"/>
      <c r="AA105" s="14"/>
      <c r="AB105" s="14"/>
      <c r="AC105" s="14"/>
      <c r="AD105" s="14"/>
      <c r="AE105" s="14"/>
      <c r="AF105" s="14"/>
      <c r="AG105" s="14"/>
      <c r="AH105" s="14"/>
      <c r="AI105" s="14"/>
      <c r="AJ105" s="14"/>
      <c r="AK105" s="14"/>
      <c r="AL105" s="14"/>
      <c r="AM105" s="14"/>
      <c r="AN105" s="14"/>
      <c r="AO105" s="14"/>
    </row>
    <row r="106" spans="1:41" ht="17.25" customHeight="1" thickBot="1" x14ac:dyDescent="0.3">
      <c r="A106" s="1899"/>
      <c r="B106" s="80" t="s">
        <v>80</v>
      </c>
      <c r="C106" s="396">
        <v>1</v>
      </c>
      <c r="D106" s="397">
        <v>16</v>
      </c>
      <c r="E106" s="397">
        <v>25</v>
      </c>
      <c r="F106" s="397">
        <v>12</v>
      </c>
      <c r="G106" s="397">
        <v>3</v>
      </c>
      <c r="H106" s="397">
        <v>0</v>
      </c>
      <c r="I106" s="397">
        <v>0</v>
      </c>
      <c r="J106" s="397">
        <v>411</v>
      </c>
      <c r="K106" s="397">
        <v>21</v>
      </c>
      <c r="L106" s="397">
        <v>7</v>
      </c>
      <c r="M106" s="397">
        <v>131</v>
      </c>
      <c r="N106" s="397">
        <v>59</v>
      </c>
      <c r="O106" s="397">
        <v>3</v>
      </c>
      <c r="P106" s="397">
        <v>25</v>
      </c>
      <c r="Q106" s="398">
        <v>7</v>
      </c>
      <c r="R106" s="691">
        <f t="shared" si="22"/>
        <v>721</v>
      </c>
      <c r="S106" s="702">
        <f>R106/SUM(R105:R107)</f>
        <v>4.8121204031235397E-2</v>
      </c>
      <c r="T106" s="15"/>
      <c r="U106" s="15"/>
      <c r="V106" s="15"/>
      <c r="W106" s="16"/>
      <c r="X106" s="14"/>
      <c r="Y106" s="14"/>
      <c r="Z106" s="14"/>
      <c r="AA106" s="14"/>
      <c r="AB106" s="14"/>
      <c r="AC106" s="14"/>
      <c r="AD106" s="14"/>
      <c r="AE106" s="14"/>
      <c r="AF106" s="14"/>
      <c r="AG106" s="14"/>
      <c r="AH106" s="14"/>
      <c r="AI106" s="14"/>
      <c r="AJ106" s="14"/>
      <c r="AK106" s="14"/>
      <c r="AL106" s="14"/>
      <c r="AM106" s="14"/>
      <c r="AN106" s="14"/>
      <c r="AO106" s="14"/>
    </row>
    <row r="107" spans="1:41" ht="17.25" customHeight="1" thickBot="1" x14ac:dyDescent="0.3">
      <c r="A107" s="1900"/>
      <c r="B107" s="81" t="s">
        <v>453</v>
      </c>
      <c r="C107" s="399">
        <v>49</v>
      </c>
      <c r="D107" s="400">
        <v>212</v>
      </c>
      <c r="E107" s="400">
        <v>159</v>
      </c>
      <c r="F107" s="400">
        <v>75</v>
      </c>
      <c r="G107" s="400">
        <v>86</v>
      </c>
      <c r="H107" s="400">
        <v>0</v>
      </c>
      <c r="I107" s="400">
        <v>0</v>
      </c>
      <c r="J107" s="400">
        <v>7071</v>
      </c>
      <c r="K107" s="400">
        <v>361</v>
      </c>
      <c r="L107" s="400">
        <v>165</v>
      </c>
      <c r="M107" s="400">
        <v>2062</v>
      </c>
      <c r="N107" s="400">
        <v>717</v>
      </c>
      <c r="O107" s="400">
        <v>47</v>
      </c>
      <c r="P107" s="400">
        <v>363</v>
      </c>
      <c r="Q107" s="401">
        <v>323</v>
      </c>
      <c r="R107" s="692">
        <f t="shared" si="22"/>
        <v>11690</v>
      </c>
      <c r="S107" s="702">
        <f>R107/SUM(R105:R107)</f>
        <v>0.78021757992391372</v>
      </c>
      <c r="T107" s="15"/>
      <c r="U107" s="15"/>
      <c r="V107" s="15"/>
      <c r="W107" s="16"/>
      <c r="X107" s="14"/>
      <c r="Y107" s="14"/>
      <c r="Z107" s="14"/>
      <c r="AA107" s="14"/>
      <c r="AB107" s="14"/>
      <c r="AC107" s="14"/>
      <c r="AD107" s="14"/>
      <c r="AE107" s="14"/>
      <c r="AF107" s="14"/>
      <c r="AG107" s="14"/>
      <c r="AH107" s="14"/>
      <c r="AI107" s="14"/>
      <c r="AJ107" s="14"/>
      <c r="AK107" s="14"/>
      <c r="AL107" s="14"/>
      <c r="AM107" s="14"/>
      <c r="AN107" s="14"/>
      <c r="AO107" s="14"/>
    </row>
    <row r="108" spans="1:41" ht="17.25" customHeight="1" thickBot="1" x14ac:dyDescent="0.3">
      <c r="A108" s="1898" t="s">
        <v>48</v>
      </c>
      <c r="B108" s="77" t="s">
        <v>79</v>
      </c>
      <c r="C108" s="383">
        <v>0</v>
      </c>
      <c r="D108" s="384">
        <v>15</v>
      </c>
      <c r="E108" s="384">
        <v>10</v>
      </c>
      <c r="F108" s="384">
        <v>6</v>
      </c>
      <c r="G108" s="384">
        <v>3</v>
      </c>
      <c r="H108" s="384">
        <v>0</v>
      </c>
      <c r="I108" s="384">
        <v>0</v>
      </c>
      <c r="J108" s="384">
        <v>334</v>
      </c>
      <c r="K108" s="384">
        <v>28</v>
      </c>
      <c r="L108" s="384">
        <v>1</v>
      </c>
      <c r="M108" s="384">
        <v>149</v>
      </c>
      <c r="N108" s="384">
        <v>36</v>
      </c>
      <c r="O108" s="384">
        <v>2</v>
      </c>
      <c r="P108" s="384">
        <v>10</v>
      </c>
      <c r="Q108" s="385">
        <v>8</v>
      </c>
      <c r="R108" s="687">
        <f t="shared" si="22"/>
        <v>602</v>
      </c>
      <c r="S108" s="705">
        <f>R108/SUM(R108:R110)</f>
        <v>8.9277769538780957E-2</v>
      </c>
      <c r="T108" s="15"/>
      <c r="U108" s="15"/>
      <c r="V108" s="15"/>
      <c r="W108" s="16"/>
      <c r="X108" s="14"/>
      <c r="Y108" s="14"/>
      <c r="Z108" s="14"/>
      <c r="AA108" s="14"/>
      <c r="AB108" s="14"/>
      <c r="AC108" s="14"/>
      <c r="AD108" s="14"/>
      <c r="AE108" s="14"/>
      <c r="AF108" s="14"/>
      <c r="AG108" s="14"/>
      <c r="AH108" s="14"/>
      <c r="AI108" s="14"/>
      <c r="AJ108" s="14"/>
      <c r="AK108" s="14"/>
      <c r="AL108" s="14"/>
      <c r="AM108" s="14"/>
      <c r="AN108" s="14"/>
      <c r="AO108" s="14"/>
    </row>
    <row r="109" spans="1:41" ht="17.25" customHeight="1" thickBot="1" x14ac:dyDescent="0.3">
      <c r="A109" s="1899"/>
      <c r="B109" s="78" t="s">
        <v>80</v>
      </c>
      <c r="C109" s="386">
        <v>1</v>
      </c>
      <c r="D109" s="391">
        <v>1</v>
      </c>
      <c r="E109" s="391">
        <v>6</v>
      </c>
      <c r="F109" s="391">
        <v>2</v>
      </c>
      <c r="G109" s="391">
        <v>3</v>
      </c>
      <c r="H109" s="391">
        <v>0</v>
      </c>
      <c r="I109" s="391">
        <v>0</v>
      </c>
      <c r="J109" s="391">
        <v>80</v>
      </c>
      <c r="K109" s="391">
        <v>7</v>
      </c>
      <c r="L109" s="391">
        <v>1</v>
      </c>
      <c r="M109" s="391">
        <v>24</v>
      </c>
      <c r="N109" s="391">
        <v>9</v>
      </c>
      <c r="O109" s="391">
        <v>0</v>
      </c>
      <c r="P109" s="391">
        <v>6</v>
      </c>
      <c r="Q109" s="392">
        <v>2</v>
      </c>
      <c r="R109" s="688">
        <f t="shared" si="22"/>
        <v>142</v>
      </c>
      <c r="S109" s="705">
        <f>R109/SUM(R108:R110)</f>
        <v>2.1058875871273915E-2</v>
      </c>
      <c r="T109" s="15"/>
      <c r="U109" s="15"/>
      <c r="V109" s="15"/>
      <c r="W109" s="16"/>
      <c r="X109" s="14"/>
      <c r="Y109" s="14"/>
      <c r="Z109" s="14"/>
      <c r="AA109" s="14"/>
      <c r="AB109" s="14"/>
      <c r="AC109" s="14"/>
      <c r="AD109" s="14"/>
      <c r="AE109" s="14"/>
      <c r="AF109" s="14"/>
      <c r="AG109" s="14"/>
      <c r="AH109" s="14"/>
      <c r="AI109" s="14"/>
      <c r="AJ109" s="14"/>
      <c r="AK109" s="14"/>
      <c r="AL109" s="14"/>
      <c r="AM109" s="14"/>
      <c r="AN109" s="14"/>
      <c r="AO109" s="14"/>
    </row>
    <row r="110" spans="1:41" ht="17.25" customHeight="1" thickBot="1" x14ac:dyDescent="0.3">
      <c r="A110" s="1899"/>
      <c r="B110" s="125" t="s">
        <v>453</v>
      </c>
      <c r="C110" s="388">
        <v>18</v>
      </c>
      <c r="D110" s="389">
        <v>119</v>
      </c>
      <c r="E110" s="389">
        <v>103</v>
      </c>
      <c r="F110" s="389">
        <v>30</v>
      </c>
      <c r="G110" s="389">
        <v>33</v>
      </c>
      <c r="H110" s="389">
        <v>0</v>
      </c>
      <c r="I110" s="389">
        <v>0</v>
      </c>
      <c r="J110" s="389">
        <v>3800</v>
      </c>
      <c r="K110" s="389">
        <v>173</v>
      </c>
      <c r="L110" s="389">
        <v>72</v>
      </c>
      <c r="M110" s="389">
        <v>979</v>
      </c>
      <c r="N110" s="389">
        <v>336</v>
      </c>
      <c r="O110" s="389">
        <v>17</v>
      </c>
      <c r="P110" s="389">
        <v>189</v>
      </c>
      <c r="Q110" s="390">
        <v>130</v>
      </c>
      <c r="R110" s="689">
        <f t="shared" si="22"/>
        <v>5999</v>
      </c>
      <c r="S110" s="705">
        <f>R110/SUM(R108:R110)</f>
        <v>0.88966335458994517</v>
      </c>
      <c r="T110" s="15"/>
      <c r="U110" s="15"/>
      <c r="V110" s="15"/>
      <c r="W110" s="16"/>
      <c r="X110" s="14"/>
      <c r="Y110" s="14"/>
      <c r="Z110" s="14"/>
      <c r="AA110" s="14"/>
      <c r="AB110" s="14"/>
      <c r="AC110" s="14"/>
      <c r="AD110" s="14"/>
      <c r="AE110" s="14"/>
      <c r="AF110" s="14"/>
      <c r="AG110" s="14"/>
      <c r="AH110" s="14"/>
      <c r="AI110" s="14"/>
      <c r="AJ110" s="14"/>
      <c r="AK110" s="14"/>
      <c r="AL110" s="14"/>
      <c r="AM110" s="14"/>
      <c r="AN110" s="14"/>
      <c r="AO110" s="14"/>
    </row>
    <row r="111" spans="1:41" ht="17.25" customHeight="1" thickBot="1" x14ac:dyDescent="0.3">
      <c r="A111" s="1898" t="s">
        <v>78</v>
      </c>
      <c r="B111" s="82" t="s">
        <v>79</v>
      </c>
      <c r="C111" s="402">
        <v>0</v>
      </c>
      <c r="D111" s="403">
        <v>1</v>
      </c>
      <c r="E111" s="403">
        <v>0</v>
      </c>
      <c r="F111" s="403">
        <v>1</v>
      </c>
      <c r="G111" s="403">
        <v>1</v>
      </c>
      <c r="H111" s="403">
        <v>0</v>
      </c>
      <c r="I111" s="403">
        <v>0</v>
      </c>
      <c r="J111" s="403">
        <v>52</v>
      </c>
      <c r="K111" s="403">
        <v>2</v>
      </c>
      <c r="L111" s="403">
        <v>1</v>
      </c>
      <c r="M111" s="403">
        <v>21</v>
      </c>
      <c r="N111" s="403">
        <v>6</v>
      </c>
      <c r="O111" s="403">
        <v>0</v>
      </c>
      <c r="P111" s="403">
        <v>0</v>
      </c>
      <c r="Q111" s="404">
        <v>6</v>
      </c>
      <c r="R111" s="690">
        <f t="shared" si="22"/>
        <v>91</v>
      </c>
      <c r="S111" s="702">
        <f>R111/SUM(R111:R113)</f>
        <v>0.12926136363636365</v>
      </c>
      <c r="T111" s="15"/>
      <c r="U111" s="15"/>
      <c r="V111" s="15"/>
      <c r="W111" s="16"/>
      <c r="X111" s="14"/>
      <c r="Y111" s="14"/>
      <c r="Z111" s="14"/>
      <c r="AA111" s="14"/>
      <c r="AB111" s="14"/>
      <c r="AC111" s="14"/>
      <c r="AD111" s="14"/>
      <c r="AE111" s="14"/>
      <c r="AF111" s="14"/>
      <c r="AG111" s="14"/>
      <c r="AH111" s="14"/>
      <c r="AI111" s="14"/>
      <c r="AJ111" s="14"/>
      <c r="AK111" s="14"/>
      <c r="AL111" s="14"/>
      <c r="AM111" s="14"/>
      <c r="AN111" s="14"/>
      <c r="AO111" s="14"/>
    </row>
    <row r="112" spans="1:41" ht="17.25" customHeight="1" thickBot="1" x14ac:dyDescent="0.3">
      <c r="A112" s="1899"/>
      <c r="B112" s="80" t="s">
        <v>80</v>
      </c>
      <c r="C112" s="396">
        <v>0</v>
      </c>
      <c r="D112" s="397">
        <v>1</v>
      </c>
      <c r="E112" s="397">
        <v>1</v>
      </c>
      <c r="F112" s="397">
        <v>2</v>
      </c>
      <c r="G112" s="397">
        <v>0</v>
      </c>
      <c r="H112" s="397">
        <v>0</v>
      </c>
      <c r="I112" s="397">
        <v>0</v>
      </c>
      <c r="J112" s="397">
        <v>42</v>
      </c>
      <c r="K112" s="397">
        <v>0</v>
      </c>
      <c r="L112" s="397">
        <v>0</v>
      </c>
      <c r="M112" s="397">
        <v>3</v>
      </c>
      <c r="N112" s="397">
        <v>0</v>
      </c>
      <c r="O112" s="397">
        <v>0</v>
      </c>
      <c r="P112" s="397">
        <v>3</v>
      </c>
      <c r="Q112" s="398">
        <v>0</v>
      </c>
      <c r="R112" s="691">
        <f t="shared" si="22"/>
        <v>52</v>
      </c>
      <c r="S112" s="702">
        <f>R112/SUM(R111:R113)</f>
        <v>7.3863636363636367E-2</v>
      </c>
      <c r="T112" s="15"/>
      <c r="U112" s="15"/>
      <c r="V112" s="15"/>
      <c r="W112" s="16"/>
      <c r="X112" s="14"/>
      <c r="Y112" s="14"/>
      <c r="Z112" s="14"/>
      <c r="AA112" s="14"/>
      <c r="AB112" s="14"/>
      <c r="AC112" s="14"/>
      <c r="AD112" s="14"/>
      <c r="AE112" s="14"/>
      <c r="AF112" s="14"/>
      <c r="AG112" s="14"/>
      <c r="AH112" s="14"/>
      <c r="AI112" s="14"/>
      <c r="AJ112" s="14"/>
      <c r="AK112" s="14"/>
      <c r="AL112" s="14"/>
      <c r="AM112" s="14"/>
      <c r="AN112" s="14"/>
      <c r="AO112" s="14"/>
    </row>
    <row r="113" spans="1:41" ht="17.25" customHeight="1" thickBot="1" x14ac:dyDescent="0.3">
      <c r="A113" s="1901"/>
      <c r="B113" s="160" t="s">
        <v>453</v>
      </c>
      <c r="C113" s="405">
        <v>1</v>
      </c>
      <c r="D113" s="406">
        <v>12</v>
      </c>
      <c r="E113" s="406">
        <v>15</v>
      </c>
      <c r="F113" s="406">
        <v>4</v>
      </c>
      <c r="G113" s="406">
        <v>1</v>
      </c>
      <c r="H113" s="406">
        <v>0</v>
      </c>
      <c r="I113" s="406">
        <v>0</v>
      </c>
      <c r="J113" s="406">
        <v>333</v>
      </c>
      <c r="K113" s="406">
        <v>14</v>
      </c>
      <c r="L113" s="406">
        <v>6</v>
      </c>
      <c r="M113" s="406">
        <v>91</v>
      </c>
      <c r="N113" s="406">
        <v>41</v>
      </c>
      <c r="O113" s="406">
        <v>0</v>
      </c>
      <c r="P113" s="406">
        <v>24</v>
      </c>
      <c r="Q113" s="407">
        <v>19</v>
      </c>
      <c r="R113" s="694">
        <f t="shared" si="22"/>
        <v>561</v>
      </c>
      <c r="S113" s="702">
        <f>R113/SUM(R111:R113)</f>
        <v>0.796875</v>
      </c>
      <c r="T113" s="15"/>
      <c r="U113" s="15"/>
      <c r="V113" s="15"/>
      <c r="W113" s="16"/>
      <c r="X113" s="14"/>
      <c r="Y113" s="14"/>
      <c r="Z113" s="14"/>
      <c r="AA113" s="14"/>
      <c r="AB113" s="14"/>
      <c r="AC113" s="14"/>
      <c r="AD113" s="14"/>
      <c r="AE113" s="14"/>
      <c r="AF113" s="14"/>
      <c r="AG113" s="14"/>
      <c r="AH113" s="14"/>
      <c r="AI113" s="14"/>
      <c r="AJ113" s="14"/>
      <c r="AK113" s="14"/>
      <c r="AL113" s="14"/>
      <c r="AM113" s="14"/>
      <c r="AN113" s="14"/>
      <c r="AO113" s="14"/>
    </row>
    <row r="114" spans="1:41" ht="17.25" customHeight="1" thickTop="1" x14ac:dyDescent="0.25">
      <c r="A114" s="1899" t="s">
        <v>27</v>
      </c>
      <c r="B114" s="159" t="s">
        <v>79</v>
      </c>
      <c r="C114" s="233">
        <f>SUM(C102,C105,C108,C111)</f>
        <v>2</v>
      </c>
      <c r="D114" s="233">
        <f t="shared" ref="D114:I114" si="23">SUM(D102,D105,D108,D111)</f>
        <v>52</v>
      </c>
      <c r="E114" s="233">
        <f t="shared" si="23"/>
        <v>43</v>
      </c>
      <c r="F114" s="233">
        <f t="shared" si="23"/>
        <v>41</v>
      </c>
      <c r="G114" s="233">
        <f t="shared" si="23"/>
        <v>13</v>
      </c>
      <c r="H114" s="233">
        <f t="shared" si="23"/>
        <v>0</v>
      </c>
      <c r="I114" s="233">
        <f t="shared" si="23"/>
        <v>0</v>
      </c>
      <c r="J114" s="233">
        <f>SUM(J102,J105,J108,J111)</f>
        <v>1846</v>
      </c>
      <c r="K114" s="233">
        <f t="shared" ref="K114:Q114" si="24">SUM(K102,K105,K108,K111)</f>
        <v>201</v>
      </c>
      <c r="L114" s="233">
        <f t="shared" si="24"/>
        <v>19</v>
      </c>
      <c r="M114" s="233">
        <f t="shared" si="24"/>
        <v>748</v>
      </c>
      <c r="N114" s="233">
        <f t="shared" si="24"/>
        <v>186</v>
      </c>
      <c r="O114" s="233">
        <f t="shared" si="24"/>
        <v>5</v>
      </c>
      <c r="P114" s="233">
        <f t="shared" si="24"/>
        <v>72</v>
      </c>
      <c r="Q114" s="234">
        <f t="shared" si="24"/>
        <v>37</v>
      </c>
      <c r="R114" s="660">
        <f>SUM(C114:Q114)</f>
        <v>3265</v>
      </c>
      <c r="S114" s="725">
        <f>R114/SUM(R114:R116)</f>
        <v>0.14468028537244648</v>
      </c>
      <c r="T114" s="15"/>
      <c r="U114" s="15"/>
      <c r="V114" s="15"/>
      <c r="W114" s="16"/>
      <c r="X114" s="14"/>
      <c r="Y114" s="14"/>
      <c r="Z114" s="14"/>
      <c r="AA114" s="14"/>
      <c r="AB114" s="14"/>
      <c r="AC114" s="14"/>
      <c r="AD114" s="14"/>
      <c r="AE114" s="14"/>
      <c r="AF114" s="14"/>
      <c r="AG114" s="14"/>
      <c r="AH114" s="14"/>
      <c r="AI114" s="14"/>
      <c r="AJ114" s="14"/>
      <c r="AK114" s="14"/>
      <c r="AL114" s="14"/>
      <c r="AM114" s="14"/>
      <c r="AN114" s="14"/>
      <c r="AO114" s="14"/>
    </row>
    <row r="115" spans="1:41" ht="17.25" customHeight="1" x14ac:dyDescent="0.25">
      <c r="A115" s="1899"/>
      <c r="B115" s="78" t="s">
        <v>80</v>
      </c>
      <c r="C115" s="236">
        <f>SUM(C103,C106,C109,C112)</f>
        <v>2</v>
      </c>
      <c r="D115" s="236">
        <f t="shared" ref="D115:Q115" si="25">SUM(D103,D106,D109,D112)</f>
        <v>18</v>
      </c>
      <c r="E115" s="236">
        <f t="shared" si="25"/>
        <v>32</v>
      </c>
      <c r="F115" s="236">
        <f t="shared" si="25"/>
        <v>16</v>
      </c>
      <c r="G115" s="236">
        <f t="shared" si="25"/>
        <v>6</v>
      </c>
      <c r="H115" s="236">
        <f t="shared" si="25"/>
        <v>0</v>
      </c>
      <c r="I115" s="236">
        <f t="shared" si="25"/>
        <v>0</v>
      </c>
      <c r="J115" s="236">
        <f t="shared" si="25"/>
        <v>533</v>
      </c>
      <c r="K115" s="236">
        <f t="shared" si="25"/>
        <v>28</v>
      </c>
      <c r="L115" s="236">
        <f t="shared" si="25"/>
        <v>8</v>
      </c>
      <c r="M115" s="236">
        <f t="shared" si="25"/>
        <v>158</v>
      </c>
      <c r="N115" s="236">
        <f t="shared" si="25"/>
        <v>68</v>
      </c>
      <c r="O115" s="236">
        <f t="shared" si="25"/>
        <v>3</v>
      </c>
      <c r="P115" s="236">
        <f t="shared" si="25"/>
        <v>34</v>
      </c>
      <c r="Q115" s="237">
        <f t="shared" si="25"/>
        <v>9</v>
      </c>
      <c r="R115" s="657">
        <f>SUM(C115:Q115)</f>
        <v>915</v>
      </c>
      <c r="S115" s="725">
        <f>R115/SUM(R114:R116)</f>
        <v>4.0545929897638146E-2</v>
      </c>
      <c r="T115" s="15"/>
      <c r="U115" s="15"/>
      <c r="V115" s="15"/>
      <c r="W115" s="16"/>
      <c r="X115" s="14"/>
      <c r="Y115" s="14"/>
      <c r="Z115" s="14"/>
      <c r="AA115" s="14"/>
      <c r="AB115" s="14"/>
      <c r="AC115" s="14"/>
      <c r="AD115" s="14"/>
      <c r="AE115" s="14"/>
      <c r="AF115" s="14"/>
      <c r="AG115" s="14"/>
      <c r="AH115" s="14"/>
      <c r="AI115" s="14"/>
      <c r="AJ115" s="14"/>
      <c r="AK115" s="14"/>
      <c r="AL115" s="14"/>
      <c r="AM115" s="14"/>
      <c r="AN115" s="14"/>
      <c r="AO115" s="14"/>
    </row>
    <row r="116" spans="1:41" ht="17.25" customHeight="1" thickBot="1" x14ac:dyDescent="0.3">
      <c r="A116" s="1900"/>
      <c r="B116" s="79" t="s">
        <v>453</v>
      </c>
      <c r="C116" s="291">
        <f>SUM(C104,C107,C110,C113)</f>
        <v>69</v>
      </c>
      <c r="D116" s="291">
        <f t="shared" ref="D116:Q116" si="26">SUM(D104,D107,D110,D113)</f>
        <v>345</v>
      </c>
      <c r="E116" s="291">
        <f t="shared" si="26"/>
        <v>282</v>
      </c>
      <c r="F116" s="291">
        <f t="shared" si="26"/>
        <v>110</v>
      </c>
      <c r="G116" s="291">
        <f t="shared" si="26"/>
        <v>122</v>
      </c>
      <c r="H116" s="291">
        <f t="shared" si="26"/>
        <v>0</v>
      </c>
      <c r="I116" s="291">
        <f t="shared" si="26"/>
        <v>0</v>
      </c>
      <c r="J116" s="291">
        <f t="shared" si="26"/>
        <v>11284</v>
      </c>
      <c r="K116" s="291">
        <f t="shared" si="26"/>
        <v>552</v>
      </c>
      <c r="L116" s="291">
        <f t="shared" si="26"/>
        <v>245</v>
      </c>
      <c r="M116" s="291">
        <f t="shared" si="26"/>
        <v>3151</v>
      </c>
      <c r="N116" s="291">
        <f t="shared" si="26"/>
        <v>1105</v>
      </c>
      <c r="O116" s="291">
        <f t="shared" si="26"/>
        <v>64</v>
      </c>
      <c r="P116" s="291">
        <f t="shared" si="26"/>
        <v>583</v>
      </c>
      <c r="Q116" s="658">
        <f t="shared" si="26"/>
        <v>475</v>
      </c>
      <c r="R116" s="659">
        <f>SUM(C116:Q116)</f>
        <v>18387</v>
      </c>
      <c r="S116" s="725">
        <f>R116/SUM(R114:R116)</f>
        <v>0.81477378472991535</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5.75" customHeight="1" x14ac:dyDescent="0.25">
      <c r="A117" s="1898" t="s">
        <v>44</v>
      </c>
      <c r="B117" s="82" t="s">
        <v>79</v>
      </c>
      <c r="C117" s="709">
        <f t="shared" ref="C117:R117" si="27">C114/SUM(C114:C116)</f>
        <v>2.7397260273972601E-2</v>
      </c>
      <c r="D117" s="710">
        <f t="shared" si="27"/>
        <v>0.12530120481927712</v>
      </c>
      <c r="E117" s="710">
        <f t="shared" si="27"/>
        <v>0.12044817927170869</v>
      </c>
      <c r="F117" s="710">
        <f t="shared" si="27"/>
        <v>0.24550898203592814</v>
      </c>
      <c r="G117" s="710">
        <f t="shared" si="27"/>
        <v>9.2198581560283682E-2</v>
      </c>
      <c r="H117" s="1447">
        <v>0</v>
      </c>
      <c r="I117" s="710">
        <v>0</v>
      </c>
      <c r="J117" s="710">
        <f t="shared" si="27"/>
        <v>0.13510941960038059</v>
      </c>
      <c r="K117" s="710">
        <f t="shared" si="27"/>
        <v>0.25736235595390528</v>
      </c>
      <c r="L117" s="710">
        <f t="shared" si="27"/>
        <v>6.985294117647059E-2</v>
      </c>
      <c r="M117" s="710">
        <f t="shared" si="27"/>
        <v>0.18437268917919644</v>
      </c>
      <c r="N117" s="710">
        <f t="shared" si="27"/>
        <v>0.13686534216335541</v>
      </c>
      <c r="O117" s="710">
        <f t="shared" si="27"/>
        <v>6.9444444444444448E-2</v>
      </c>
      <c r="P117" s="710">
        <f t="shared" si="27"/>
        <v>0.10449927431059507</v>
      </c>
      <c r="Q117" s="824">
        <f t="shared" si="27"/>
        <v>7.1017274472168906E-2</v>
      </c>
      <c r="R117" s="1292">
        <f t="shared" si="27"/>
        <v>0.14468028537244648</v>
      </c>
      <c r="S117" s="1547"/>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5.75" customHeight="1" x14ac:dyDescent="0.25">
      <c r="A118" s="1899"/>
      <c r="B118" s="80" t="s">
        <v>80</v>
      </c>
      <c r="C118" s="712">
        <f t="shared" ref="C118:R118" si="28">C115/SUM(C114:C116)</f>
        <v>2.7397260273972601E-2</v>
      </c>
      <c r="D118" s="713">
        <f t="shared" si="28"/>
        <v>4.3373493975903614E-2</v>
      </c>
      <c r="E118" s="713">
        <f t="shared" si="28"/>
        <v>8.9635854341736695E-2</v>
      </c>
      <c r="F118" s="713">
        <f t="shared" si="28"/>
        <v>9.580838323353294E-2</v>
      </c>
      <c r="G118" s="713">
        <f t="shared" si="28"/>
        <v>4.2553191489361701E-2</v>
      </c>
      <c r="H118" s="1448">
        <v>0</v>
      </c>
      <c r="I118" s="713">
        <v>0</v>
      </c>
      <c r="J118" s="713">
        <f t="shared" si="28"/>
        <v>3.9010466222645097E-2</v>
      </c>
      <c r="K118" s="713">
        <f t="shared" si="28"/>
        <v>3.5851472471190783E-2</v>
      </c>
      <c r="L118" s="713">
        <f t="shared" si="28"/>
        <v>2.9411764705882353E-2</v>
      </c>
      <c r="M118" s="713">
        <f t="shared" si="28"/>
        <v>3.8945033275819572E-2</v>
      </c>
      <c r="N118" s="713">
        <f t="shared" si="28"/>
        <v>5.0036791758646067E-2</v>
      </c>
      <c r="O118" s="713">
        <f t="shared" si="28"/>
        <v>4.1666666666666664E-2</v>
      </c>
      <c r="P118" s="713">
        <f t="shared" si="28"/>
        <v>4.9346879535558781E-2</v>
      </c>
      <c r="Q118" s="825">
        <f t="shared" si="28"/>
        <v>1.7274472168905951E-2</v>
      </c>
      <c r="R118" s="708">
        <f t="shared" si="28"/>
        <v>4.0545929897638146E-2</v>
      </c>
      <c r="S118" s="1548"/>
      <c r="T118" s="15"/>
      <c r="U118" s="15"/>
      <c r="V118" s="15"/>
      <c r="W118" s="16"/>
      <c r="X118" s="14"/>
      <c r="Y118" s="14"/>
      <c r="Z118" s="14"/>
      <c r="AA118" s="14"/>
      <c r="AB118" s="14"/>
      <c r="AC118" s="14"/>
      <c r="AD118" s="14"/>
      <c r="AE118" s="14"/>
      <c r="AF118" s="14"/>
      <c r="AG118" s="14"/>
      <c r="AH118" s="14"/>
      <c r="AI118" s="14"/>
      <c r="AJ118" s="14"/>
      <c r="AK118" s="14"/>
      <c r="AL118" s="14"/>
      <c r="AM118" s="14"/>
      <c r="AN118" s="14"/>
      <c r="AO118" s="14"/>
    </row>
    <row r="119" spans="1:41" ht="18.75" customHeight="1" thickBot="1" x14ac:dyDescent="0.3">
      <c r="A119" s="1900"/>
      <c r="B119" s="81" t="s">
        <v>453</v>
      </c>
      <c r="C119" s="722">
        <f t="shared" ref="C119:R119" si="29">C116/SUM(C114:C116)</f>
        <v>0.9452054794520548</v>
      </c>
      <c r="D119" s="723">
        <f t="shared" si="29"/>
        <v>0.83132530120481929</v>
      </c>
      <c r="E119" s="723">
        <f t="shared" si="29"/>
        <v>0.78991596638655459</v>
      </c>
      <c r="F119" s="723">
        <f t="shared" si="29"/>
        <v>0.6586826347305389</v>
      </c>
      <c r="G119" s="723">
        <f t="shared" si="29"/>
        <v>0.86524822695035464</v>
      </c>
      <c r="H119" s="1449">
        <v>0</v>
      </c>
      <c r="I119" s="723">
        <v>0</v>
      </c>
      <c r="J119" s="723">
        <f t="shared" si="29"/>
        <v>0.82588011417697427</v>
      </c>
      <c r="K119" s="723">
        <f t="shared" si="29"/>
        <v>0.70678617157490398</v>
      </c>
      <c r="L119" s="723">
        <f t="shared" si="29"/>
        <v>0.90073529411764708</v>
      </c>
      <c r="M119" s="723">
        <f t="shared" si="29"/>
        <v>0.77668227754498398</v>
      </c>
      <c r="N119" s="723">
        <f t="shared" si="29"/>
        <v>0.8130978660779985</v>
      </c>
      <c r="O119" s="723">
        <f t="shared" si="29"/>
        <v>0.88888888888888884</v>
      </c>
      <c r="P119" s="723">
        <f t="shared" si="29"/>
        <v>0.84615384615384615</v>
      </c>
      <c r="Q119" s="826">
        <f t="shared" si="29"/>
        <v>0.91170825335892514</v>
      </c>
      <c r="R119" s="1293">
        <f t="shared" si="29"/>
        <v>0.81477378472991535</v>
      </c>
      <c r="S119" s="1549"/>
      <c r="T119" s="15"/>
      <c r="U119" s="15"/>
      <c r="V119" s="17"/>
      <c r="W119" s="16"/>
      <c r="X119" s="14"/>
      <c r="Y119" s="14"/>
      <c r="Z119" s="14"/>
      <c r="AA119" s="14"/>
      <c r="AB119" s="14"/>
      <c r="AC119" s="14"/>
      <c r="AD119" s="14"/>
      <c r="AE119" s="14"/>
      <c r="AF119" s="14"/>
      <c r="AG119" s="14"/>
      <c r="AH119" s="14"/>
      <c r="AI119" s="14"/>
      <c r="AJ119" s="14"/>
      <c r="AK119" s="14"/>
      <c r="AL119" s="14"/>
      <c r="AM119" s="14"/>
      <c r="AN119" s="14"/>
      <c r="AO119" s="14"/>
    </row>
    <row r="120" spans="1:41" ht="20.25" hidden="1" customHeight="1" thickBot="1" x14ac:dyDescent="0.3">
      <c r="A120" s="1550" t="s">
        <v>763</v>
      </c>
      <c r="B120" s="1551"/>
      <c r="C120" s="1551"/>
      <c r="D120" s="1551"/>
      <c r="E120" s="1551"/>
      <c r="F120" s="1551"/>
      <c r="G120" s="1551"/>
      <c r="H120" s="1551"/>
      <c r="I120" s="1551"/>
      <c r="J120" s="1551"/>
      <c r="K120" s="1551"/>
      <c r="L120" s="1551"/>
      <c r="M120" s="1551"/>
      <c r="N120" s="1551"/>
      <c r="O120" s="1551"/>
      <c r="P120" s="1551"/>
      <c r="Q120" s="1551"/>
      <c r="R120" s="1551"/>
      <c r="S120" s="1552"/>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row>
    <row r="121" spans="1:41" ht="71.25" hidden="1" customHeight="1" thickBot="1" x14ac:dyDescent="0.3">
      <c r="A121" s="75"/>
      <c r="B121" s="163" t="s">
        <v>98</v>
      </c>
      <c r="C121" s="731" t="s">
        <v>81</v>
      </c>
      <c r="D121" s="172" t="s">
        <v>82</v>
      </c>
      <c r="E121" s="172" t="s">
        <v>83</v>
      </c>
      <c r="F121" s="172" t="s">
        <v>84</v>
      </c>
      <c r="G121" s="172" t="s">
        <v>85</v>
      </c>
      <c r="H121" s="172" t="s">
        <v>86</v>
      </c>
      <c r="I121" s="172" t="s">
        <v>87</v>
      </c>
      <c r="J121" s="172" t="s">
        <v>88</v>
      </c>
      <c r="K121" s="172" t="s">
        <v>89</v>
      </c>
      <c r="L121" s="172" t="s">
        <v>90</v>
      </c>
      <c r="M121" s="172" t="s">
        <v>91</v>
      </c>
      <c r="N121" s="172" t="s">
        <v>92</v>
      </c>
      <c r="O121" s="172" t="s">
        <v>93</v>
      </c>
      <c r="P121" s="172" t="s">
        <v>94</v>
      </c>
      <c r="Q121" s="173" t="s">
        <v>95</v>
      </c>
      <c r="R121" s="163" t="s">
        <v>96</v>
      </c>
      <c r="S121" s="163" t="s">
        <v>454</v>
      </c>
      <c r="T121" s="15"/>
      <c r="U121" s="15"/>
      <c r="V121" s="15"/>
      <c r="W121" s="16"/>
      <c r="X121" s="14"/>
      <c r="Y121" s="15"/>
      <c r="Z121" s="15"/>
      <c r="AA121" s="15"/>
      <c r="AB121" s="15"/>
      <c r="AC121" s="15"/>
      <c r="AD121" s="15"/>
      <c r="AE121" s="15"/>
      <c r="AF121" s="15"/>
      <c r="AG121" s="15"/>
      <c r="AH121" s="15"/>
      <c r="AI121" s="15"/>
      <c r="AJ121" s="15"/>
      <c r="AK121" s="15"/>
      <c r="AL121" s="15"/>
      <c r="AM121" s="15"/>
      <c r="AN121" s="15"/>
      <c r="AO121" s="16"/>
    </row>
    <row r="122" spans="1:41" ht="16.5" hidden="1" thickBot="1" x14ac:dyDescent="0.3">
      <c r="A122" s="1553" t="s">
        <v>77</v>
      </c>
      <c r="B122" s="1554"/>
      <c r="C122" s="1554"/>
      <c r="D122" s="1554"/>
      <c r="E122" s="1554"/>
      <c r="F122" s="1554"/>
      <c r="G122" s="1554"/>
      <c r="H122" s="1554"/>
      <c r="I122" s="1554"/>
      <c r="J122" s="1554"/>
      <c r="K122" s="1554"/>
      <c r="L122" s="1554"/>
      <c r="M122" s="1554"/>
      <c r="N122" s="1554"/>
      <c r="O122" s="1554"/>
      <c r="P122" s="1554"/>
      <c r="Q122" s="1554"/>
      <c r="R122" s="1554"/>
      <c r="S122" s="1555"/>
      <c r="T122" s="15"/>
      <c r="U122" s="15"/>
      <c r="V122" s="15"/>
      <c r="W122" s="16"/>
      <c r="X122" s="14"/>
      <c r="Y122" s="15"/>
      <c r="Z122" s="15"/>
      <c r="AA122" s="15"/>
      <c r="AB122" s="15"/>
      <c r="AC122" s="15"/>
      <c r="AD122" s="15"/>
      <c r="AE122" s="15"/>
      <c r="AF122" s="17"/>
      <c r="AG122" s="15"/>
      <c r="AH122" s="15"/>
      <c r="AI122" s="15"/>
      <c r="AJ122" s="15"/>
      <c r="AK122" s="15"/>
      <c r="AL122" s="15"/>
      <c r="AM122" s="15"/>
      <c r="AN122" s="17"/>
      <c r="AO122" s="16"/>
    </row>
    <row r="123" spans="1:41" ht="17.25" hidden="1" customHeight="1" x14ac:dyDescent="0.25">
      <c r="A123" s="1559" t="s">
        <v>45</v>
      </c>
      <c r="B123" s="77" t="s">
        <v>79</v>
      </c>
      <c r="C123" s="580">
        <v>2</v>
      </c>
      <c r="D123" s="384">
        <v>30</v>
      </c>
      <c r="E123" s="384">
        <v>22</v>
      </c>
      <c r="F123" s="384">
        <v>15</v>
      </c>
      <c r="G123" s="384">
        <v>8</v>
      </c>
      <c r="H123" s="384">
        <v>0</v>
      </c>
      <c r="I123" s="384">
        <v>0</v>
      </c>
      <c r="J123" s="384">
        <v>811</v>
      </c>
      <c r="K123" s="384">
        <v>103</v>
      </c>
      <c r="L123" s="384">
        <v>19</v>
      </c>
      <c r="M123" s="384">
        <v>196</v>
      </c>
      <c r="N123" s="384">
        <v>60</v>
      </c>
      <c r="O123" s="384">
        <v>11</v>
      </c>
      <c r="P123" s="384">
        <v>34</v>
      </c>
      <c r="Q123" s="581">
        <v>34</v>
      </c>
      <c r="R123" s="656">
        <f t="shared" ref="R123:R131" si="30">SUM(C123:Q123)</f>
        <v>1345</v>
      </c>
      <c r="S123" s="705">
        <f>R123/SUM(R123:R125)</f>
        <v>0.36668484187568157</v>
      </c>
      <c r="T123" s="15"/>
      <c r="U123" s="15"/>
      <c r="V123" s="15"/>
      <c r="W123" s="16"/>
      <c r="X123" s="14"/>
      <c r="Y123" s="15"/>
      <c r="Z123" s="15"/>
      <c r="AA123" s="15"/>
      <c r="AB123" s="15"/>
      <c r="AC123" s="15"/>
      <c r="AD123" s="15"/>
      <c r="AE123" s="15"/>
      <c r="AF123" s="17"/>
      <c r="AG123" s="15"/>
      <c r="AH123" s="15"/>
      <c r="AI123" s="15"/>
      <c r="AJ123" s="15"/>
      <c r="AK123" s="15"/>
      <c r="AL123" s="15"/>
      <c r="AM123" s="15"/>
      <c r="AN123" s="17"/>
      <c r="AO123" s="16"/>
    </row>
    <row r="124" spans="1:41" ht="17.25" hidden="1" customHeight="1" x14ac:dyDescent="0.25">
      <c r="A124" s="1560"/>
      <c r="B124" s="78" t="s">
        <v>80</v>
      </c>
      <c r="C124" s="582">
        <v>1</v>
      </c>
      <c r="D124" s="386">
        <v>2</v>
      </c>
      <c r="E124" s="386">
        <v>4</v>
      </c>
      <c r="F124" s="386">
        <v>1</v>
      </c>
      <c r="G124" s="386">
        <v>0</v>
      </c>
      <c r="H124" s="386">
        <v>0</v>
      </c>
      <c r="I124" s="386">
        <v>0</v>
      </c>
      <c r="J124" s="386">
        <v>44</v>
      </c>
      <c r="K124" s="386">
        <v>4</v>
      </c>
      <c r="L124" s="386">
        <v>1</v>
      </c>
      <c r="M124" s="386">
        <v>14</v>
      </c>
      <c r="N124" s="386">
        <v>3</v>
      </c>
      <c r="O124" s="386">
        <v>0</v>
      </c>
      <c r="P124" s="386">
        <v>1</v>
      </c>
      <c r="Q124" s="583">
        <v>1</v>
      </c>
      <c r="R124" s="657">
        <f t="shared" si="30"/>
        <v>76</v>
      </c>
      <c r="S124" s="706">
        <f>R124/SUM(R123:R125)</f>
        <v>2.0719738276990186E-2</v>
      </c>
      <c r="T124" s="15"/>
      <c r="U124" s="15"/>
      <c r="V124" s="15"/>
      <c r="W124" s="16"/>
      <c r="X124" s="14"/>
      <c r="Y124" s="15"/>
      <c r="Z124" s="15"/>
      <c r="AA124" s="15"/>
      <c r="AB124" s="15"/>
      <c r="AC124" s="15"/>
      <c r="AD124" s="15"/>
      <c r="AE124" s="15"/>
      <c r="AF124" s="17"/>
      <c r="AG124" s="15"/>
      <c r="AH124" s="15"/>
      <c r="AI124" s="15"/>
      <c r="AJ124" s="15"/>
      <c r="AK124" s="15"/>
      <c r="AL124" s="15"/>
      <c r="AM124" s="15"/>
      <c r="AN124" s="17"/>
      <c r="AO124" s="16"/>
    </row>
    <row r="125" spans="1:41" ht="17.25" hidden="1" customHeight="1" thickBot="1" x14ac:dyDescent="0.3">
      <c r="A125" s="1561"/>
      <c r="B125" s="79" t="s">
        <v>453</v>
      </c>
      <c r="C125" s="584">
        <v>4</v>
      </c>
      <c r="D125" s="389">
        <v>35</v>
      </c>
      <c r="E125" s="389">
        <v>34</v>
      </c>
      <c r="F125" s="389">
        <v>13</v>
      </c>
      <c r="G125" s="389">
        <v>9</v>
      </c>
      <c r="H125" s="389">
        <v>0</v>
      </c>
      <c r="I125" s="389">
        <v>0</v>
      </c>
      <c r="J125" s="389">
        <v>1403</v>
      </c>
      <c r="K125" s="389">
        <v>52</v>
      </c>
      <c r="L125" s="389">
        <v>31</v>
      </c>
      <c r="M125" s="389">
        <v>385</v>
      </c>
      <c r="N125" s="389">
        <v>150</v>
      </c>
      <c r="O125" s="389">
        <v>12</v>
      </c>
      <c r="P125" s="389">
        <v>46</v>
      </c>
      <c r="Q125" s="585">
        <v>73</v>
      </c>
      <c r="R125" s="659">
        <f t="shared" si="30"/>
        <v>2247</v>
      </c>
      <c r="S125" s="706">
        <f>R125/SUM(R123:R125)</f>
        <v>0.61259541984732824</v>
      </c>
      <c r="T125" s="15"/>
      <c r="U125" s="15"/>
      <c r="V125" s="15"/>
      <c r="W125" s="16"/>
      <c r="X125" s="14"/>
      <c r="Y125" s="15"/>
      <c r="Z125" s="15"/>
      <c r="AA125" s="15"/>
      <c r="AB125" s="15"/>
      <c r="AC125" s="15"/>
      <c r="AD125" s="15"/>
      <c r="AE125" s="15"/>
      <c r="AF125" s="15"/>
      <c r="AG125" s="15"/>
      <c r="AH125" s="15"/>
      <c r="AI125" s="15"/>
      <c r="AJ125" s="15"/>
      <c r="AK125" s="15"/>
      <c r="AL125" s="15"/>
      <c r="AM125" s="15"/>
      <c r="AN125" s="15"/>
      <c r="AO125" s="16"/>
    </row>
    <row r="126" spans="1:41" ht="17.25" hidden="1" customHeight="1" x14ac:dyDescent="0.25">
      <c r="A126" s="1559" t="s">
        <v>49</v>
      </c>
      <c r="B126" s="82" t="s">
        <v>79</v>
      </c>
      <c r="C126" s="586">
        <v>1</v>
      </c>
      <c r="D126" s="394">
        <v>42</v>
      </c>
      <c r="E126" s="394">
        <v>32</v>
      </c>
      <c r="F126" s="394">
        <v>18</v>
      </c>
      <c r="G126" s="394">
        <v>7</v>
      </c>
      <c r="H126" s="394">
        <v>0</v>
      </c>
      <c r="I126" s="394">
        <v>0</v>
      </c>
      <c r="J126" s="394">
        <v>1093</v>
      </c>
      <c r="K126" s="394">
        <v>106</v>
      </c>
      <c r="L126" s="394">
        <v>23</v>
      </c>
      <c r="M126" s="394">
        <v>508</v>
      </c>
      <c r="N126" s="394">
        <v>100</v>
      </c>
      <c r="O126" s="394">
        <v>15</v>
      </c>
      <c r="P126" s="394">
        <v>46</v>
      </c>
      <c r="Q126" s="587">
        <v>28</v>
      </c>
      <c r="R126" s="672">
        <f t="shared" si="30"/>
        <v>2019</v>
      </c>
      <c r="S126" s="702">
        <f>R126/SUM(R126:R128)</f>
        <v>0.22990207242086086</v>
      </c>
      <c r="T126" s="15"/>
      <c r="U126" s="15"/>
      <c r="V126" s="15"/>
      <c r="W126" s="16"/>
      <c r="X126" s="14"/>
      <c r="Y126" s="15"/>
      <c r="Z126" s="15"/>
      <c r="AA126" s="15"/>
      <c r="AB126" s="15"/>
      <c r="AC126" s="15"/>
      <c r="AD126" s="15"/>
      <c r="AE126" s="15"/>
      <c r="AF126" s="15"/>
      <c r="AG126" s="15"/>
      <c r="AH126" s="15"/>
      <c r="AI126" s="15"/>
      <c r="AJ126" s="15"/>
      <c r="AK126" s="15"/>
      <c r="AL126" s="15"/>
      <c r="AM126" s="15"/>
      <c r="AN126" s="15"/>
      <c r="AO126" s="16"/>
    </row>
    <row r="127" spans="1:41" ht="17.25" hidden="1" customHeight="1" x14ac:dyDescent="0.25">
      <c r="A127" s="1560"/>
      <c r="B127" s="80" t="s">
        <v>80</v>
      </c>
      <c r="C127" s="588">
        <v>3</v>
      </c>
      <c r="D127" s="397">
        <v>2</v>
      </c>
      <c r="E127" s="397">
        <v>5</v>
      </c>
      <c r="F127" s="397">
        <v>1</v>
      </c>
      <c r="G127" s="397">
        <v>1</v>
      </c>
      <c r="H127" s="397">
        <v>0</v>
      </c>
      <c r="I127" s="397">
        <v>0</v>
      </c>
      <c r="J127" s="397">
        <v>75</v>
      </c>
      <c r="K127" s="397">
        <v>1</v>
      </c>
      <c r="L127" s="397">
        <v>1</v>
      </c>
      <c r="M127" s="397">
        <v>30</v>
      </c>
      <c r="N127" s="397">
        <v>10</v>
      </c>
      <c r="O127" s="397">
        <v>0</v>
      </c>
      <c r="P127" s="397">
        <v>4</v>
      </c>
      <c r="Q127" s="589">
        <v>2</v>
      </c>
      <c r="R127" s="673">
        <f t="shared" si="30"/>
        <v>135</v>
      </c>
      <c r="S127" s="703">
        <f>R127/SUM(R126:R128)</f>
        <v>1.53723525392849E-2</v>
      </c>
      <c r="T127" s="15"/>
      <c r="U127" s="15"/>
      <c r="V127" s="15"/>
      <c r="W127" s="16"/>
      <c r="X127" s="14"/>
      <c r="Y127" s="15"/>
      <c r="Z127" s="15"/>
      <c r="AA127" s="15"/>
      <c r="AB127" s="15"/>
      <c r="AC127" s="15"/>
      <c r="AD127" s="15"/>
      <c r="AE127" s="15"/>
      <c r="AF127" s="15"/>
      <c r="AG127" s="15"/>
      <c r="AH127" s="15"/>
      <c r="AI127" s="15"/>
      <c r="AJ127" s="15"/>
      <c r="AK127" s="15"/>
      <c r="AL127" s="15"/>
      <c r="AM127" s="15"/>
      <c r="AN127" s="15"/>
      <c r="AO127" s="16"/>
    </row>
    <row r="128" spans="1:41" ht="17.25" hidden="1" customHeight="1" thickBot="1" x14ac:dyDescent="0.3">
      <c r="A128" s="1561"/>
      <c r="B128" s="81" t="s">
        <v>453</v>
      </c>
      <c r="C128" s="590">
        <v>33</v>
      </c>
      <c r="D128" s="400">
        <v>104</v>
      </c>
      <c r="E128" s="400">
        <v>124</v>
      </c>
      <c r="F128" s="400">
        <v>53</v>
      </c>
      <c r="G128" s="400">
        <v>40</v>
      </c>
      <c r="H128" s="400">
        <v>0</v>
      </c>
      <c r="I128" s="400">
        <v>0</v>
      </c>
      <c r="J128" s="400">
        <v>3984</v>
      </c>
      <c r="K128" s="400">
        <v>215</v>
      </c>
      <c r="L128" s="400">
        <v>99</v>
      </c>
      <c r="M128" s="400">
        <v>1194</v>
      </c>
      <c r="N128" s="400">
        <v>396</v>
      </c>
      <c r="O128" s="400">
        <v>19</v>
      </c>
      <c r="P128" s="400">
        <v>212</v>
      </c>
      <c r="Q128" s="591">
        <v>155</v>
      </c>
      <c r="R128" s="674">
        <f t="shared" si="30"/>
        <v>6628</v>
      </c>
      <c r="S128" s="704">
        <f>R128/SUM(R126:R128)</f>
        <v>0.75472557503985427</v>
      </c>
      <c r="T128" s="15"/>
      <c r="U128" s="15"/>
      <c r="V128" s="15"/>
      <c r="W128" s="16"/>
      <c r="X128" s="14"/>
      <c r="Y128" s="15"/>
      <c r="Z128" s="15"/>
      <c r="AA128" s="15"/>
      <c r="AB128" s="15"/>
      <c r="AC128" s="15"/>
      <c r="AD128" s="15"/>
      <c r="AE128" s="15"/>
      <c r="AF128" s="15"/>
      <c r="AG128" s="15"/>
      <c r="AH128" s="15"/>
      <c r="AI128" s="15"/>
      <c r="AJ128" s="15"/>
      <c r="AK128" s="15"/>
      <c r="AL128" s="15"/>
      <c r="AM128" s="15"/>
      <c r="AN128" s="15"/>
      <c r="AO128" s="16"/>
    </row>
    <row r="129" spans="1:41" ht="17.25" hidden="1" customHeight="1" x14ac:dyDescent="0.25">
      <c r="A129" s="1559" t="s">
        <v>46</v>
      </c>
      <c r="B129" s="77" t="s">
        <v>79</v>
      </c>
      <c r="C129" s="580">
        <v>2</v>
      </c>
      <c r="D129" s="384">
        <v>15</v>
      </c>
      <c r="E129" s="384">
        <v>14</v>
      </c>
      <c r="F129" s="384">
        <v>10</v>
      </c>
      <c r="G129" s="384">
        <v>2</v>
      </c>
      <c r="H129" s="384">
        <v>0</v>
      </c>
      <c r="I129" s="384">
        <v>0</v>
      </c>
      <c r="J129" s="384">
        <v>352</v>
      </c>
      <c r="K129" s="384">
        <v>38</v>
      </c>
      <c r="L129" s="384">
        <v>8</v>
      </c>
      <c r="M129" s="384">
        <v>157</v>
      </c>
      <c r="N129" s="384">
        <v>52</v>
      </c>
      <c r="O129" s="384">
        <v>4</v>
      </c>
      <c r="P129" s="384">
        <v>15</v>
      </c>
      <c r="Q129" s="581">
        <v>8</v>
      </c>
      <c r="R129" s="656">
        <f t="shared" si="30"/>
        <v>677</v>
      </c>
      <c r="S129" s="705">
        <f>R129/SUM(R129:R131)</f>
        <v>6.8122358623465482E-2</v>
      </c>
      <c r="T129" s="15"/>
      <c r="U129" s="15"/>
      <c r="V129" s="15"/>
      <c r="W129" s="16"/>
      <c r="X129" s="14"/>
      <c r="Y129" s="15"/>
      <c r="Z129" s="15"/>
      <c r="AA129" s="15"/>
      <c r="AB129" s="15"/>
      <c r="AC129" s="15"/>
      <c r="AD129" s="15"/>
      <c r="AE129" s="15"/>
      <c r="AF129" s="15"/>
      <c r="AG129" s="15"/>
      <c r="AH129" s="15"/>
      <c r="AI129" s="15"/>
      <c r="AJ129" s="15"/>
      <c r="AK129" s="15"/>
      <c r="AL129" s="15"/>
      <c r="AM129" s="15"/>
      <c r="AN129" s="15"/>
      <c r="AO129" s="16"/>
    </row>
    <row r="130" spans="1:41" ht="17.25" hidden="1" customHeight="1" x14ac:dyDescent="0.25">
      <c r="A130" s="1560"/>
      <c r="B130" s="78" t="s">
        <v>80</v>
      </c>
      <c r="C130" s="582">
        <v>1</v>
      </c>
      <c r="D130" s="391">
        <v>1</v>
      </c>
      <c r="E130" s="391">
        <v>5</v>
      </c>
      <c r="F130" s="391">
        <v>2</v>
      </c>
      <c r="G130" s="391">
        <v>0</v>
      </c>
      <c r="H130" s="391">
        <v>0</v>
      </c>
      <c r="I130" s="391">
        <v>0</v>
      </c>
      <c r="J130" s="391">
        <v>35</v>
      </c>
      <c r="K130" s="391">
        <v>3</v>
      </c>
      <c r="L130" s="391">
        <v>0</v>
      </c>
      <c r="M130" s="391">
        <v>21</v>
      </c>
      <c r="N130" s="391">
        <v>5</v>
      </c>
      <c r="O130" s="391">
        <v>0</v>
      </c>
      <c r="P130" s="391">
        <v>3</v>
      </c>
      <c r="Q130" s="592">
        <v>0</v>
      </c>
      <c r="R130" s="657">
        <f t="shared" si="30"/>
        <v>76</v>
      </c>
      <c r="S130" s="706">
        <f>R130/SUM(R129:R131)</f>
        <v>7.6474139665928757E-3</v>
      </c>
      <c r="T130" s="15"/>
      <c r="U130" s="15"/>
      <c r="V130" s="15"/>
      <c r="W130" s="16"/>
      <c r="X130" s="14"/>
      <c r="Y130" s="15"/>
      <c r="Z130" s="15"/>
      <c r="AA130" s="15"/>
      <c r="AB130" s="15"/>
      <c r="AC130" s="15"/>
      <c r="AD130" s="15"/>
      <c r="AE130" s="15"/>
      <c r="AF130" s="15"/>
      <c r="AG130" s="15"/>
      <c r="AH130" s="15"/>
      <c r="AI130" s="15"/>
      <c r="AJ130" s="15"/>
      <c r="AK130" s="15"/>
      <c r="AL130" s="15"/>
      <c r="AM130" s="15"/>
      <c r="AN130" s="15"/>
      <c r="AO130" s="16"/>
    </row>
    <row r="131" spans="1:41" ht="17.25" hidden="1" customHeight="1" thickBot="1" x14ac:dyDescent="0.3">
      <c r="A131" s="1561"/>
      <c r="B131" s="79" t="s">
        <v>453</v>
      </c>
      <c r="C131" s="584">
        <v>30</v>
      </c>
      <c r="D131" s="389">
        <v>182</v>
      </c>
      <c r="E131" s="389">
        <v>133</v>
      </c>
      <c r="F131" s="389">
        <v>53</v>
      </c>
      <c r="G131" s="389">
        <v>59</v>
      </c>
      <c r="H131" s="389">
        <v>0</v>
      </c>
      <c r="I131" s="389">
        <v>0</v>
      </c>
      <c r="J131" s="389">
        <v>5587</v>
      </c>
      <c r="K131" s="389">
        <v>272</v>
      </c>
      <c r="L131" s="389">
        <v>110</v>
      </c>
      <c r="M131" s="389">
        <v>1712</v>
      </c>
      <c r="N131" s="389">
        <v>547</v>
      </c>
      <c r="O131" s="389">
        <v>32</v>
      </c>
      <c r="P131" s="389">
        <v>262</v>
      </c>
      <c r="Q131" s="585">
        <v>206</v>
      </c>
      <c r="R131" s="659">
        <f t="shared" si="30"/>
        <v>9185</v>
      </c>
      <c r="S131" s="706">
        <f>R131/SUM(R129:R131)</f>
        <v>0.92423022740994165</v>
      </c>
      <c r="T131" s="15"/>
      <c r="U131" s="15"/>
      <c r="V131" s="15"/>
      <c r="W131" s="16"/>
      <c r="X131" s="14"/>
      <c r="Y131" s="15"/>
      <c r="Z131" s="15"/>
      <c r="AA131" s="15"/>
      <c r="AB131" s="15"/>
      <c r="AC131" s="15"/>
      <c r="AD131" s="15"/>
      <c r="AE131" s="15"/>
      <c r="AF131" s="17"/>
      <c r="AG131" s="15"/>
      <c r="AH131" s="15"/>
      <c r="AI131" s="15"/>
      <c r="AJ131" s="15"/>
      <c r="AK131" s="15"/>
      <c r="AL131" s="15"/>
      <c r="AM131" s="15"/>
      <c r="AN131" s="17"/>
      <c r="AO131" s="16"/>
    </row>
    <row r="132" spans="1:41" ht="17.25" hidden="1" customHeight="1" x14ac:dyDescent="0.25">
      <c r="A132" s="1560" t="s">
        <v>50</v>
      </c>
      <c r="B132" s="230" t="s">
        <v>79</v>
      </c>
      <c r="C132" s="593">
        <v>0</v>
      </c>
      <c r="D132" s="403">
        <v>0</v>
      </c>
      <c r="E132" s="403">
        <v>0</v>
      </c>
      <c r="F132" s="403">
        <v>1</v>
      </c>
      <c r="G132" s="403">
        <v>0</v>
      </c>
      <c r="H132" s="403">
        <v>0</v>
      </c>
      <c r="I132" s="403">
        <v>0</v>
      </c>
      <c r="J132" s="403">
        <v>49</v>
      </c>
      <c r="K132" s="403">
        <v>0</v>
      </c>
      <c r="L132" s="403">
        <v>0</v>
      </c>
      <c r="M132" s="403">
        <v>12</v>
      </c>
      <c r="N132" s="403">
        <v>25</v>
      </c>
      <c r="O132" s="403">
        <v>0</v>
      </c>
      <c r="P132" s="403">
        <v>0</v>
      </c>
      <c r="Q132" s="594">
        <v>0</v>
      </c>
      <c r="R132" s="672">
        <f t="shared" ref="R132:R137" si="31">SUM(C132:Q132)</f>
        <v>87</v>
      </c>
      <c r="S132" s="702">
        <f>R132/SUM(R132:R134)</f>
        <v>0.30742049469964666</v>
      </c>
      <c r="T132" s="15"/>
      <c r="U132" s="15"/>
      <c r="V132" s="15"/>
      <c r="W132" s="16"/>
      <c r="X132" s="14"/>
      <c r="Y132" s="15"/>
      <c r="Z132" s="15"/>
      <c r="AA132" s="15"/>
      <c r="AB132" s="15"/>
      <c r="AC132" s="15"/>
      <c r="AD132" s="15"/>
      <c r="AE132" s="15"/>
      <c r="AF132" s="17"/>
      <c r="AG132" s="15"/>
      <c r="AH132" s="15"/>
      <c r="AI132" s="15"/>
      <c r="AJ132" s="15"/>
      <c r="AK132" s="15"/>
      <c r="AL132" s="15"/>
      <c r="AM132" s="15"/>
      <c r="AN132" s="17"/>
      <c r="AO132" s="16"/>
    </row>
    <row r="133" spans="1:41" ht="17.25" hidden="1" customHeight="1" x14ac:dyDescent="0.25">
      <c r="A133" s="1560"/>
      <c r="B133" s="80" t="s">
        <v>80</v>
      </c>
      <c r="C133" s="588">
        <v>0</v>
      </c>
      <c r="D133" s="397">
        <v>0</v>
      </c>
      <c r="E133" s="397">
        <v>0</v>
      </c>
      <c r="F133" s="397">
        <v>0</v>
      </c>
      <c r="G133" s="397">
        <v>0</v>
      </c>
      <c r="H133" s="397">
        <v>0</v>
      </c>
      <c r="I133" s="397">
        <v>0</v>
      </c>
      <c r="J133" s="397">
        <v>7</v>
      </c>
      <c r="K133" s="397">
        <v>0</v>
      </c>
      <c r="L133" s="397">
        <v>0</v>
      </c>
      <c r="M133" s="397">
        <v>0</v>
      </c>
      <c r="N133" s="397">
        <v>2</v>
      </c>
      <c r="O133" s="397">
        <v>0</v>
      </c>
      <c r="P133" s="397">
        <v>0</v>
      </c>
      <c r="Q133" s="589">
        <v>0</v>
      </c>
      <c r="R133" s="673">
        <f t="shared" si="31"/>
        <v>9</v>
      </c>
      <c r="S133" s="703">
        <f>R133/SUM(R132:R134)</f>
        <v>3.1802120141342753E-2</v>
      </c>
      <c r="T133" s="15"/>
      <c r="U133" s="15"/>
      <c r="V133" s="15"/>
      <c r="W133" s="16"/>
      <c r="X133" s="14"/>
      <c r="Y133" s="15"/>
      <c r="Z133" s="15"/>
      <c r="AA133" s="15"/>
      <c r="AB133" s="15"/>
      <c r="AC133" s="15"/>
      <c r="AD133" s="15"/>
      <c r="AE133" s="15"/>
      <c r="AF133" s="17"/>
      <c r="AG133" s="15"/>
      <c r="AH133" s="15"/>
      <c r="AI133" s="15"/>
      <c r="AJ133" s="15"/>
      <c r="AK133" s="15"/>
      <c r="AL133" s="15"/>
      <c r="AM133" s="15"/>
      <c r="AN133" s="17"/>
      <c r="AO133" s="16"/>
    </row>
    <row r="134" spans="1:41" ht="17.25" hidden="1" customHeight="1" thickBot="1" x14ac:dyDescent="0.3">
      <c r="A134" s="1562"/>
      <c r="B134" s="160" t="s">
        <v>453</v>
      </c>
      <c r="C134" s="595">
        <v>0</v>
      </c>
      <c r="D134" s="406">
        <v>2</v>
      </c>
      <c r="E134" s="406">
        <v>3</v>
      </c>
      <c r="F134" s="406">
        <v>1</v>
      </c>
      <c r="G134" s="406">
        <v>1</v>
      </c>
      <c r="H134" s="406">
        <v>0</v>
      </c>
      <c r="I134" s="406">
        <v>0</v>
      </c>
      <c r="J134" s="406">
        <v>111</v>
      </c>
      <c r="K134" s="406">
        <v>0</v>
      </c>
      <c r="L134" s="406">
        <v>2</v>
      </c>
      <c r="M134" s="406">
        <v>37</v>
      </c>
      <c r="N134" s="406">
        <v>20</v>
      </c>
      <c r="O134" s="406">
        <v>0</v>
      </c>
      <c r="P134" s="406">
        <v>6</v>
      </c>
      <c r="Q134" s="596">
        <v>4</v>
      </c>
      <c r="R134" s="675">
        <f t="shared" si="31"/>
        <v>187</v>
      </c>
      <c r="S134" s="719">
        <f>R134/SUM(R132:R134)</f>
        <v>0.66077738515901063</v>
      </c>
      <c r="T134" s="15"/>
      <c r="U134" s="15"/>
      <c r="V134" s="15"/>
      <c r="W134" s="16"/>
      <c r="X134" s="14"/>
      <c r="Y134" s="16"/>
      <c r="Z134" s="16"/>
      <c r="AA134" s="16"/>
      <c r="AB134" s="16"/>
      <c r="AC134" s="16"/>
      <c r="AD134" s="16"/>
      <c r="AE134" s="16"/>
      <c r="AF134" s="16"/>
      <c r="AG134" s="16"/>
      <c r="AH134" s="16"/>
      <c r="AI134" s="16"/>
      <c r="AJ134" s="16"/>
      <c r="AK134" s="16"/>
      <c r="AL134" s="16"/>
      <c r="AM134" s="16"/>
      <c r="AN134" s="16"/>
      <c r="AO134" s="15"/>
    </row>
    <row r="135" spans="1:41" ht="17.25" hidden="1" customHeight="1" thickTop="1" x14ac:dyDescent="0.25">
      <c r="A135" s="1560" t="s">
        <v>27</v>
      </c>
      <c r="B135" s="159" t="s">
        <v>79</v>
      </c>
      <c r="C135" s="233">
        <f>SUM(C123,C126,C129,C132)</f>
        <v>5</v>
      </c>
      <c r="D135" s="233">
        <f t="shared" ref="D135:Q135" si="32">SUM(D123,D126,D129,D132)</f>
        <v>87</v>
      </c>
      <c r="E135" s="233">
        <f t="shared" si="32"/>
        <v>68</v>
      </c>
      <c r="F135" s="233">
        <f t="shared" si="32"/>
        <v>44</v>
      </c>
      <c r="G135" s="233">
        <f t="shared" si="32"/>
        <v>17</v>
      </c>
      <c r="H135" s="233">
        <f t="shared" si="32"/>
        <v>0</v>
      </c>
      <c r="I135" s="233">
        <f t="shared" si="32"/>
        <v>0</v>
      </c>
      <c r="J135" s="233">
        <f t="shared" si="32"/>
        <v>2305</v>
      </c>
      <c r="K135" s="233">
        <f t="shared" si="32"/>
        <v>247</v>
      </c>
      <c r="L135" s="233">
        <f t="shared" si="32"/>
        <v>50</v>
      </c>
      <c r="M135" s="233">
        <f t="shared" si="32"/>
        <v>873</v>
      </c>
      <c r="N135" s="233">
        <f t="shared" si="32"/>
        <v>237</v>
      </c>
      <c r="O135" s="233">
        <f t="shared" si="32"/>
        <v>30</v>
      </c>
      <c r="P135" s="233">
        <f t="shared" si="32"/>
        <v>95</v>
      </c>
      <c r="Q135" s="233">
        <f t="shared" si="32"/>
        <v>70</v>
      </c>
      <c r="R135" s="660">
        <f>SUM(C135:Q135)</f>
        <v>4128</v>
      </c>
      <c r="S135" s="725">
        <f>R135/SUM(R135:R137)</f>
        <v>0.18208283710467116</v>
      </c>
      <c r="T135" s="15"/>
      <c r="U135" s="15"/>
      <c r="V135" s="15"/>
      <c r="W135" s="16"/>
      <c r="X135" s="14"/>
      <c r="Y135" s="16"/>
      <c r="Z135" s="16"/>
      <c r="AA135" s="16"/>
      <c r="AB135" s="16"/>
      <c r="AC135" s="16"/>
      <c r="AD135" s="16"/>
      <c r="AE135" s="16"/>
      <c r="AF135" s="16"/>
      <c r="AG135" s="16"/>
      <c r="AH135" s="16"/>
      <c r="AI135" s="16"/>
      <c r="AJ135" s="16"/>
      <c r="AK135" s="16"/>
      <c r="AL135" s="16"/>
      <c r="AM135" s="16"/>
      <c r="AN135" s="16"/>
      <c r="AO135" s="15"/>
    </row>
    <row r="136" spans="1:41" ht="17.25" hidden="1" customHeight="1" x14ac:dyDescent="0.25">
      <c r="A136" s="1560"/>
      <c r="B136" s="78" t="s">
        <v>80</v>
      </c>
      <c r="C136" s="236">
        <f>SUM(C124,C127,C130,C133)</f>
        <v>5</v>
      </c>
      <c r="D136" s="236">
        <f t="shared" ref="D136:Q136" si="33">SUM(D124,D127,D130,D133)</f>
        <v>5</v>
      </c>
      <c r="E136" s="236">
        <f t="shared" si="33"/>
        <v>14</v>
      </c>
      <c r="F136" s="236">
        <f t="shared" si="33"/>
        <v>4</v>
      </c>
      <c r="G136" s="236">
        <f t="shared" si="33"/>
        <v>1</v>
      </c>
      <c r="H136" s="236">
        <f t="shared" si="33"/>
        <v>0</v>
      </c>
      <c r="I136" s="236">
        <f t="shared" si="33"/>
        <v>0</v>
      </c>
      <c r="J136" s="236">
        <f t="shared" si="33"/>
        <v>161</v>
      </c>
      <c r="K136" s="236">
        <f t="shared" si="33"/>
        <v>8</v>
      </c>
      <c r="L136" s="236">
        <f t="shared" si="33"/>
        <v>2</v>
      </c>
      <c r="M136" s="236">
        <f t="shared" si="33"/>
        <v>65</v>
      </c>
      <c r="N136" s="236">
        <f t="shared" si="33"/>
        <v>20</v>
      </c>
      <c r="O136" s="236">
        <f t="shared" si="33"/>
        <v>0</v>
      </c>
      <c r="P136" s="236">
        <f t="shared" si="33"/>
        <v>8</v>
      </c>
      <c r="Q136" s="236">
        <f t="shared" si="33"/>
        <v>3</v>
      </c>
      <c r="R136" s="657">
        <f t="shared" si="31"/>
        <v>296</v>
      </c>
      <c r="S136" s="708">
        <f>R136/SUM(R135:R137)</f>
        <v>1.3056327466807816E-2</v>
      </c>
      <c r="T136" s="15"/>
      <c r="U136" s="15"/>
      <c r="V136" s="15"/>
      <c r="W136" s="16"/>
      <c r="X136" s="14"/>
      <c r="Y136" s="16"/>
      <c r="Z136" s="16"/>
      <c r="AA136" s="16"/>
      <c r="AB136" s="16"/>
      <c r="AC136" s="16"/>
      <c r="AD136" s="16"/>
      <c r="AE136" s="16"/>
      <c r="AF136" s="16"/>
      <c r="AG136" s="16"/>
      <c r="AH136" s="16"/>
      <c r="AI136" s="16"/>
      <c r="AJ136" s="16"/>
      <c r="AK136" s="16"/>
      <c r="AL136" s="16"/>
      <c r="AM136" s="16"/>
      <c r="AN136" s="16"/>
      <c r="AO136" s="15"/>
    </row>
    <row r="137" spans="1:41" ht="17.25" hidden="1" customHeight="1" thickBot="1" x14ac:dyDescent="0.3">
      <c r="A137" s="1560"/>
      <c r="B137" s="125" t="s">
        <v>453</v>
      </c>
      <c r="C137" s="291">
        <f>SUM(C125,C128,C131,C134)</f>
        <v>67</v>
      </c>
      <c r="D137" s="291">
        <f t="shared" ref="D137:Q137" si="34">SUM(D125,D128,D131,D134)</f>
        <v>323</v>
      </c>
      <c r="E137" s="291">
        <f t="shared" si="34"/>
        <v>294</v>
      </c>
      <c r="F137" s="291">
        <f t="shared" si="34"/>
        <v>120</v>
      </c>
      <c r="G137" s="291">
        <f t="shared" si="34"/>
        <v>109</v>
      </c>
      <c r="H137" s="291">
        <f t="shared" si="34"/>
        <v>0</v>
      </c>
      <c r="I137" s="291">
        <f t="shared" si="34"/>
        <v>0</v>
      </c>
      <c r="J137" s="291">
        <f t="shared" si="34"/>
        <v>11085</v>
      </c>
      <c r="K137" s="291">
        <f t="shared" si="34"/>
        <v>539</v>
      </c>
      <c r="L137" s="291">
        <f t="shared" si="34"/>
        <v>242</v>
      </c>
      <c r="M137" s="291">
        <f t="shared" si="34"/>
        <v>3328</v>
      </c>
      <c r="N137" s="291">
        <f t="shared" si="34"/>
        <v>1113</v>
      </c>
      <c r="O137" s="291">
        <f t="shared" si="34"/>
        <v>63</v>
      </c>
      <c r="P137" s="291">
        <f t="shared" si="34"/>
        <v>526</v>
      </c>
      <c r="Q137" s="291">
        <f t="shared" si="34"/>
        <v>438</v>
      </c>
      <c r="R137" s="659">
        <f t="shared" si="31"/>
        <v>18247</v>
      </c>
      <c r="S137" s="708">
        <f>R137/SUM(R135:R137)</f>
        <v>0.80486083542852105</v>
      </c>
      <c r="T137" s="15"/>
      <c r="U137" s="15"/>
      <c r="V137" s="15"/>
      <c r="W137" s="16"/>
      <c r="X137" s="14"/>
      <c r="Y137" s="14"/>
      <c r="Z137" s="14"/>
      <c r="AA137" s="14"/>
      <c r="AB137" s="14"/>
      <c r="AC137" s="14"/>
      <c r="AD137" s="14"/>
      <c r="AE137" s="14"/>
      <c r="AF137" s="14"/>
      <c r="AG137" s="14"/>
      <c r="AH137" s="14"/>
      <c r="AI137" s="14"/>
      <c r="AJ137" s="14"/>
      <c r="AK137" s="14"/>
      <c r="AL137" s="14"/>
      <c r="AM137" s="14"/>
      <c r="AN137" s="14"/>
      <c r="AO137" s="14"/>
    </row>
    <row r="138" spans="1:41" ht="16.5" hidden="1" thickBot="1" x14ac:dyDescent="0.3">
      <c r="A138" s="1556" t="s">
        <v>359</v>
      </c>
      <c r="B138" s="1557"/>
      <c r="C138" s="1554"/>
      <c r="D138" s="1554"/>
      <c r="E138" s="1554"/>
      <c r="F138" s="1554"/>
      <c r="G138" s="1554"/>
      <c r="H138" s="1554"/>
      <c r="I138" s="1554"/>
      <c r="J138" s="1554"/>
      <c r="K138" s="1554"/>
      <c r="L138" s="1554"/>
      <c r="M138" s="1554"/>
      <c r="N138" s="1554"/>
      <c r="O138" s="1554"/>
      <c r="P138" s="1554"/>
      <c r="Q138" s="1554"/>
      <c r="R138" s="1557"/>
      <c r="S138" s="1558"/>
      <c r="T138" s="15"/>
      <c r="U138" s="15"/>
      <c r="V138" s="15"/>
      <c r="W138" s="16"/>
      <c r="X138" s="14"/>
      <c r="Y138" s="14"/>
      <c r="Z138" s="14"/>
      <c r="AA138" s="14"/>
      <c r="AB138" s="14"/>
      <c r="AC138" s="14"/>
      <c r="AD138" s="14"/>
      <c r="AE138" s="14"/>
      <c r="AF138" s="14"/>
      <c r="AG138" s="14"/>
      <c r="AH138" s="14"/>
      <c r="AI138" s="14"/>
      <c r="AJ138" s="14"/>
      <c r="AK138" s="14"/>
      <c r="AL138" s="14"/>
      <c r="AM138" s="14"/>
      <c r="AN138" s="14"/>
      <c r="AO138" s="14"/>
    </row>
    <row r="139" spans="1:41" ht="17.25" hidden="1" customHeight="1" x14ac:dyDescent="0.25">
      <c r="A139" s="1559" t="s">
        <v>76</v>
      </c>
      <c r="B139" s="77" t="s">
        <v>79</v>
      </c>
      <c r="C139" s="383">
        <v>0</v>
      </c>
      <c r="D139" s="384">
        <v>0</v>
      </c>
      <c r="E139" s="384">
        <v>0</v>
      </c>
      <c r="F139" s="384">
        <v>0</v>
      </c>
      <c r="G139" s="384">
        <v>0</v>
      </c>
      <c r="H139" s="384">
        <v>0</v>
      </c>
      <c r="I139" s="384">
        <v>0</v>
      </c>
      <c r="J139" s="384">
        <v>1</v>
      </c>
      <c r="K139" s="384">
        <v>0</v>
      </c>
      <c r="L139" s="384">
        <v>0</v>
      </c>
      <c r="M139" s="384">
        <v>0</v>
      </c>
      <c r="N139" s="384">
        <v>0</v>
      </c>
      <c r="O139" s="384">
        <v>0</v>
      </c>
      <c r="P139" s="384">
        <v>1</v>
      </c>
      <c r="Q139" s="385">
        <v>0</v>
      </c>
      <c r="R139" s="687">
        <f t="shared" ref="R139:R150" si="35">SUM(C139:Q139)</f>
        <v>2</v>
      </c>
      <c r="S139" s="705">
        <f>R139/SUM(R139:R141)</f>
        <v>1.4388489208633094E-2</v>
      </c>
      <c r="T139" s="15"/>
      <c r="U139" s="15"/>
      <c r="V139" s="15"/>
      <c r="W139" s="16"/>
      <c r="X139" s="14"/>
      <c r="Y139" s="14"/>
      <c r="Z139" s="14"/>
      <c r="AA139" s="14"/>
      <c r="AB139" s="14"/>
      <c r="AC139" s="14"/>
      <c r="AD139" s="14"/>
      <c r="AE139" s="14"/>
      <c r="AF139" s="14"/>
      <c r="AG139" s="14"/>
      <c r="AH139" s="14"/>
      <c r="AI139" s="14"/>
      <c r="AJ139" s="14"/>
      <c r="AK139" s="14"/>
      <c r="AL139" s="14"/>
      <c r="AM139" s="14"/>
      <c r="AN139" s="14"/>
      <c r="AO139" s="14"/>
    </row>
    <row r="140" spans="1:41" ht="17.25" hidden="1" customHeight="1" x14ac:dyDescent="0.25">
      <c r="A140" s="1560"/>
      <c r="B140" s="78" t="s">
        <v>80</v>
      </c>
      <c r="C140" s="386">
        <v>0</v>
      </c>
      <c r="D140" s="386">
        <v>0</v>
      </c>
      <c r="E140" s="386">
        <v>0</v>
      </c>
      <c r="F140" s="386">
        <v>0</v>
      </c>
      <c r="G140" s="386">
        <v>0</v>
      </c>
      <c r="H140" s="386">
        <v>0</v>
      </c>
      <c r="I140" s="386">
        <v>0</v>
      </c>
      <c r="J140" s="386">
        <v>0</v>
      </c>
      <c r="K140" s="386">
        <v>0</v>
      </c>
      <c r="L140" s="386">
        <v>0</v>
      </c>
      <c r="M140" s="386">
        <v>0</v>
      </c>
      <c r="N140" s="386">
        <v>0</v>
      </c>
      <c r="O140" s="386">
        <v>0</v>
      </c>
      <c r="P140" s="386">
        <v>0</v>
      </c>
      <c r="Q140" s="387">
        <v>0</v>
      </c>
      <c r="R140" s="688">
        <f t="shared" si="35"/>
        <v>0</v>
      </c>
      <c r="S140" s="706">
        <f>R140/SUM(R139:R141)</f>
        <v>0</v>
      </c>
      <c r="T140" s="15"/>
      <c r="U140" s="15"/>
      <c r="V140" s="15"/>
      <c r="W140" s="16"/>
      <c r="X140" s="14"/>
      <c r="Y140" s="14"/>
      <c r="Z140" s="14"/>
      <c r="AA140" s="14"/>
      <c r="AB140" s="14"/>
      <c r="AC140" s="14"/>
      <c r="AD140" s="14"/>
      <c r="AE140" s="14"/>
      <c r="AF140" s="14"/>
      <c r="AG140" s="14"/>
      <c r="AH140" s="14"/>
      <c r="AI140" s="14"/>
      <c r="AJ140" s="14"/>
      <c r="AK140" s="14"/>
      <c r="AL140" s="14"/>
      <c r="AM140" s="14"/>
      <c r="AN140" s="14"/>
      <c r="AO140" s="14"/>
    </row>
    <row r="141" spans="1:41" ht="17.25" hidden="1" customHeight="1" thickBot="1" x14ac:dyDescent="0.3">
      <c r="A141" s="1561"/>
      <c r="B141" s="79" t="s">
        <v>453</v>
      </c>
      <c r="C141" s="388">
        <v>1</v>
      </c>
      <c r="D141" s="389">
        <v>2</v>
      </c>
      <c r="E141" s="389">
        <v>5</v>
      </c>
      <c r="F141" s="389">
        <v>2</v>
      </c>
      <c r="G141" s="389">
        <v>0</v>
      </c>
      <c r="H141" s="389">
        <v>0</v>
      </c>
      <c r="I141" s="389">
        <v>0</v>
      </c>
      <c r="J141" s="389">
        <v>84</v>
      </c>
      <c r="K141" s="389">
        <v>0</v>
      </c>
      <c r="L141" s="389">
        <v>2</v>
      </c>
      <c r="M141" s="389">
        <v>28</v>
      </c>
      <c r="N141" s="389">
        <v>8</v>
      </c>
      <c r="O141" s="389">
        <v>0</v>
      </c>
      <c r="P141" s="389">
        <v>4</v>
      </c>
      <c r="Q141" s="390">
        <v>1</v>
      </c>
      <c r="R141" s="689">
        <f t="shared" si="35"/>
        <v>137</v>
      </c>
      <c r="S141" s="707">
        <f>R141/SUM(R139:R141)</f>
        <v>0.98561151079136688</v>
      </c>
      <c r="T141" s="15"/>
      <c r="U141" s="15"/>
      <c r="V141" s="15"/>
      <c r="W141" s="16"/>
      <c r="X141" s="14"/>
      <c r="Y141" s="14"/>
      <c r="Z141" s="14"/>
      <c r="AA141" s="14"/>
      <c r="AB141" s="14"/>
      <c r="AC141" s="14"/>
      <c r="AD141" s="14"/>
      <c r="AE141" s="14"/>
      <c r="AF141" s="14"/>
      <c r="AG141" s="14"/>
      <c r="AH141" s="14"/>
      <c r="AI141" s="14"/>
      <c r="AJ141" s="14"/>
      <c r="AK141" s="14"/>
      <c r="AL141" s="14"/>
      <c r="AM141" s="14"/>
      <c r="AN141" s="14"/>
      <c r="AO141" s="14"/>
    </row>
    <row r="142" spans="1:41" ht="17.25" hidden="1" customHeight="1" x14ac:dyDescent="0.25">
      <c r="A142" s="1559" t="s">
        <v>47</v>
      </c>
      <c r="B142" s="82" t="s">
        <v>79</v>
      </c>
      <c r="C142" s="393">
        <v>4</v>
      </c>
      <c r="D142" s="394">
        <v>67</v>
      </c>
      <c r="E142" s="394">
        <v>47</v>
      </c>
      <c r="F142" s="394">
        <v>30</v>
      </c>
      <c r="G142" s="394">
        <v>14</v>
      </c>
      <c r="H142" s="394">
        <v>0</v>
      </c>
      <c r="I142" s="394">
        <v>0</v>
      </c>
      <c r="J142" s="394">
        <v>1823</v>
      </c>
      <c r="K142" s="394">
        <v>207</v>
      </c>
      <c r="L142" s="394">
        <v>36</v>
      </c>
      <c r="M142" s="394">
        <v>696</v>
      </c>
      <c r="N142" s="394">
        <v>183</v>
      </c>
      <c r="O142" s="394">
        <v>22</v>
      </c>
      <c r="P142" s="394">
        <v>85</v>
      </c>
      <c r="Q142" s="395">
        <v>50</v>
      </c>
      <c r="R142" s="690">
        <f t="shared" si="35"/>
        <v>3264</v>
      </c>
      <c r="S142" s="703">
        <f>R142/SUM(R142:R144)</f>
        <v>0.21170060967700091</v>
      </c>
      <c r="T142" s="15"/>
      <c r="U142" s="15"/>
      <c r="V142" s="15"/>
      <c r="W142" s="16"/>
      <c r="X142" s="14"/>
      <c r="Y142" s="14"/>
      <c r="Z142" s="14"/>
      <c r="AA142" s="14"/>
      <c r="AB142" s="14"/>
      <c r="AC142" s="14"/>
      <c r="AD142" s="14"/>
      <c r="AE142" s="14"/>
      <c r="AF142" s="14"/>
      <c r="AG142" s="14"/>
      <c r="AH142" s="14"/>
      <c r="AI142" s="14"/>
      <c r="AJ142" s="14"/>
      <c r="AK142" s="14"/>
      <c r="AL142" s="14"/>
      <c r="AM142" s="14"/>
      <c r="AN142" s="14"/>
      <c r="AO142" s="14"/>
    </row>
    <row r="143" spans="1:41" ht="17.25" hidden="1" customHeight="1" x14ac:dyDescent="0.25">
      <c r="A143" s="1560"/>
      <c r="B143" s="80" t="s">
        <v>80</v>
      </c>
      <c r="C143" s="396">
        <v>2</v>
      </c>
      <c r="D143" s="397">
        <v>4</v>
      </c>
      <c r="E143" s="397">
        <v>11</v>
      </c>
      <c r="F143" s="397">
        <v>4</v>
      </c>
      <c r="G143" s="397">
        <v>1</v>
      </c>
      <c r="H143" s="397">
        <v>0</v>
      </c>
      <c r="I143" s="397">
        <v>0</v>
      </c>
      <c r="J143" s="397">
        <v>113</v>
      </c>
      <c r="K143" s="397">
        <v>7</v>
      </c>
      <c r="L143" s="397">
        <v>1</v>
      </c>
      <c r="M143" s="397">
        <v>50</v>
      </c>
      <c r="N143" s="397">
        <v>15</v>
      </c>
      <c r="O143" s="397">
        <v>0</v>
      </c>
      <c r="P143" s="397">
        <v>7</v>
      </c>
      <c r="Q143" s="398">
        <v>2</v>
      </c>
      <c r="R143" s="691">
        <f t="shared" si="35"/>
        <v>217</v>
      </c>
      <c r="S143" s="703">
        <f>R143/SUM(R142:R144)</f>
        <v>1.4074458425217278E-2</v>
      </c>
      <c r="T143" s="15"/>
      <c r="U143" s="15"/>
      <c r="V143" s="15"/>
      <c r="W143" s="16"/>
      <c r="X143" s="14"/>
      <c r="Y143" s="14"/>
      <c r="Z143" s="14"/>
      <c r="AA143" s="14"/>
      <c r="AB143" s="14"/>
      <c r="AC143" s="14"/>
      <c r="AD143" s="14"/>
      <c r="AE143" s="14"/>
      <c r="AF143" s="14"/>
      <c r="AG143" s="14"/>
      <c r="AH143" s="14"/>
      <c r="AI143" s="14"/>
      <c r="AJ143" s="14"/>
      <c r="AK143" s="14"/>
      <c r="AL143" s="14"/>
      <c r="AM143" s="14"/>
      <c r="AN143" s="14"/>
      <c r="AO143" s="14"/>
    </row>
    <row r="144" spans="1:41" ht="17.25" hidden="1" customHeight="1" thickBot="1" x14ac:dyDescent="0.3">
      <c r="A144" s="1561"/>
      <c r="B144" s="81" t="s">
        <v>453</v>
      </c>
      <c r="C144" s="399">
        <v>48</v>
      </c>
      <c r="D144" s="400">
        <v>210</v>
      </c>
      <c r="E144" s="400">
        <v>193</v>
      </c>
      <c r="F144" s="400">
        <v>88</v>
      </c>
      <c r="G144" s="400">
        <v>73</v>
      </c>
      <c r="H144" s="400">
        <v>0</v>
      </c>
      <c r="I144" s="400">
        <v>0</v>
      </c>
      <c r="J144" s="400">
        <v>7114</v>
      </c>
      <c r="K144" s="400">
        <v>353</v>
      </c>
      <c r="L144" s="400">
        <v>168</v>
      </c>
      <c r="M144" s="400">
        <v>2252</v>
      </c>
      <c r="N144" s="400">
        <v>731</v>
      </c>
      <c r="O144" s="400">
        <v>45</v>
      </c>
      <c r="P144" s="400">
        <v>358</v>
      </c>
      <c r="Q144" s="401">
        <v>304</v>
      </c>
      <c r="R144" s="692">
        <f t="shared" si="35"/>
        <v>11937</v>
      </c>
      <c r="S144" s="703">
        <f>R144/SUM(R142:R144)</f>
        <v>0.77422493189778185</v>
      </c>
      <c r="T144" s="15"/>
      <c r="U144" s="15"/>
      <c r="V144" s="15"/>
      <c r="W144" s="16"/>
      <c r="X144" s="14"/>
      <c r="Y144" s="14"/>
      <c r="Z144" s="14"/>
      <c r="AA144" s="14"/>
      <c r="AB144" s="14"/>
      <c r="AC144" s="14"/>
      <c r="AD144" s="14"/>
      <c r="AE144" s="14"/>
      <c r="AF144" s="14"/>
      <c r="AG144" s="14"/>
      <c r="AH144" s="14"/>
      <c r="AI144" s="14"/>
      <c r="AJ144" s="14"/>
      <c r="AK144" s="14"/>
      <c r="AL144" s="14"/>
      <c r="AM144" s="14"/>
      <c r="AN144" s="14"/>
      <c r="AO144" s="14"/>
    </row>
    <row r="145" spans="1:41" ht="17.25" hidden="1" customHeight="1" x14ac:dyDescent="0.25">
      <c r="A145" s="1559" t="s">
        <v>48</v>
      </c>
      <c r="B145" s="77" t="s">
        <v>79</v>
      </c>
      <c r="C145" s="383">
        <v>1</v>
      </c>
      <c r="D145" s="384">
        <v>17</v>
      </c>
      <c r="E145" s="384">
        <v>19</v>
      </c>
      <c r="F145" s="384">
        <v>9</v>
      </c>
      <c r="G145" s="384">
        <v>2</v>
      </c>
      <c r="H145" s="384">
        <v>0</v>
      </c>
      <c r="I145" s="384">
        <v>0</v>
      </c>
      <c r="J145" s="384">
        <v>363</v>
      </c>
      <c r="K145" s="384">
        <v>36</v>
      </c>
      <c r="L145" s="384">
        <v>10</v>
      </c>
      <c r="M145" s="384">
        <v>150</v>
      </c>
      <c r="N145" s="384">
        <v>42</v>
      </c>
      <c r="O145" s="384">
        <v>8</v>
      </c>
      <c r="P145" s="384">
        <v>8</v>
      </c>
      <c r="Q145" s="385">
        <v>13</v>
      </c>
      <c r="R145" s="687">
        <f t="shared" si="35"/>
        <v>678</v>
      </c>
      <c r="S145" s="705">
        <f>R145/SUM(R145:R147)</f>
        <v>0.1069569332702319</v>
      </c>
      <c r="T145" s="15"/>
      <c r="U145" s="15"/>
      <c r="V145" s="15"/>
      <c r="W145" s="16"/>
      <c r="X145" s="14"/>
      <c r="Y145" s="14"/>
      <c r="Z145" s="14"/>
      <c r="AA145" s="14"/>
      <c r="AB145" s="14"/>
      <c r="AC145" s="14"/>
      <c r="AD145" s="14"/>
      <c r="AE145" s="14"/>
      <c r="AF145" s="14"/>
      <c r="AG145" s="14"/>
      <c r="AH145" s="14"/>
      <c r="AI145" s="14"/>
      <c r="AJ145" s="14"/>
      <c r="AK145" s="14"/>
      <c r="AL145" s="14"/>
      <c r="AM145" s="14"/>
      <c r="AN145" s="14"/>
      <c r="AO145" s="14"/>
    </row>
    <row r="146" spans="1:41" ht="17.25" hidden="1" customHeight="1" x14ac:dyDescent="0.25">
      <c r="A146" s="1560"/>
      <c r="B146" s="78" t="s">
        <v>80</v>
      </c>
      <c r="C146" s="386">
        <v>1</v>
      </c>
      <c r="D146" s="391">
        <v>1</v>
      </c>
      <c r="E146" s="391">
        <v>2</v>
      </c>
      <c r="F146" s="391">
        <v>0</v>
      </c>
      <c r="G146" s="391">
        <v>0</v>
      </c>
      <c r="H146" s="391">
        <v>0</v>
      </c>
      <c r="I146" s="391">
        <v>0</v>
      </c>
      <c r="J146" s="391">
        <v>30</v>
      </c>
      <c r="K146" s="391">
        <v>0</v>
      </c>
      <c r="L146" s="391">
        <v>1</v>
      </c>
      <c r="M146" s="391">
        <v>12</v>
      </c>
      <c r="N146" s="391">
        <v>2</v>
      </c>
      <c r="O146" s="391">
        <v>0</v>
      </c>
      <c r="P146" s="391">
        <v>0</v>
      </c>
      <c r="Q146" s="392">
        <v>1</v>
      </c>
      <c r="R146" s="688">
        <f t="shared" si="35"/>
        <v>50</v>
      </c>
      <c r="S146" s="706">
        <f>R146/SUM(R145:R147)</f>
        <v>7.8876794447073663E-3</v>
      </c>
      <c r="T146" s="15"/>
      <c r="U146" s="15"/>
      <c r="V146" s="15"/>
      <c r="W146" s="16"/>
      <c r="X146" s="14"/>
      <c r="Y146" s="14"/>
      <c r="Z146" s="14"/>
      <c r="AA146" s="14"/>
      <c r="AB146" s="14"/>
      <c r="AC146" s="14"/>
      <c r="AD146" s="14"/>
      <c r="AE146" s="14"/>
      <c r="AF146" s="14"/>
      <c r="AG146" s="14"/>
      <c r="AH146" s="14"/>
      <c r="AI146" s="14"/>
      <c r="AJ146" s="14"/>
      <c r="AK146" s="14"/>
      <c r="AL146" s="14"/>
      <c r="AM146" s="14"/>
      <c r="AN146" s="14"/>
      <c r="AO146" s="14"/>
    </row>
    <row r="147" spans="1:41" ht="17.25" hidden="1" customHeight="1" thickBot="1" x14ac:dyDescent="0.3">
      <c r="A147" s="1560"/>
      <c r="B147" s="125" t="s">
        <v>453</v>
      </c>
      <c r="C147" s="388">
        <v>16</v>
      </c>
      <c r="D147" s="389">
        <v>100</v>
      </c>
      <c r="E147" s="389">
        <v>88</v>
      </c>
      <c r="F147" s="389">
        <v>27</v>
      </c>
      <c r="G147" s="389">
        <v>33</v>
      </c>
      <c r="H147" s="389">
        <v>0</v>
      </c>
      <c r="I147" s="389">
        <v>0</v>
      </c>
      <c r="J147" s="389">
        <v>3553</v>
      </c>
      <c r="K147" s="389">
        <v>167</v>
      </c>
      <c r="L147" s="389">
        <v>59</v>
      </c>
      <c r="M147" s="389">
        <v>953</v>
      </c>
      <c r="N147" s="389">
        <v>337</v>
      </c>
      <c r="O147" s="389">
        <v>17</v>
      </c>
      <c r="P147" s="389">
        <v>147</v>
      </c>
      <c r="Q147" s="390">
        <v>114</v>
      </c>
      <c r="R147" s="689">
        <f t="shared" si="35"/>
        <v>5611</v>
      </c>
      <c r="S147" s="706">
        <f>R147/SUM(R145:R147)</f>
        <v>0.88515538728506071</v>
      </c>
      <c r="T147" s="15"/>
      <c r="U147" s="15"/>
      <c r="V147" s="15"/>
      <c r="W147" s="16"/>
      <c r="X147" s="14"/>
      <c r="Y147" s="14"/>
      <c r="Z147" s="14"/>
      <c r="AA147" s="14"/>
      <c r="AB147" s="14"/>
      <c r="AC147" s="14"/>
      <c r="AD147" s="14"/>
      <c r="AE147" s="14"/>
      <c r="AF147" s="14"/>
      <c r="AG147" s="14"/>
      <c r="AH147" s="14"/>
      <c r="AI147" s="14"/>
      <c r="AJ147" s="14"/>
      <c r="AK147" s="14"/>
      <c r="AL147" s="14"/>
      <c r="AM147" s="14"/>
      <c r="AN147" s="14"/>
      <c r="AO147" s="14"/>
    </row>
    <row r="148" spans="1:41" ht="17.25" hidden="1" customHeight="1" x14ac:dyDescent="0.25">
      <c r="A148" s="1559" t="s">
        <v>78</v>
      </c>
      <c r="B148" s="82" t="s">
        <v>79</v>
      </c>
      <c r="C148" s="402">
        <v>0</v>
      </c>
      <c r="D148" s="403">
        <v>3</v>
      </c>
      <c r="E148" s="403">
        <v>2</v>
      </c>
      <c r="F148" s="403">
        <v>5</v>
      </c>
      <c r="G148" s="403">
        <v>1</v>
      </c>
      <c r="H148" s="403">
        <v>0</v>
      </c>
      <c r="I148" s="403">
        <v>0</v>
      </c>
      <c r="J148" s="403">
        <v>118</v>
      </c>
      <c r="K148" s="403">
        <v>4</v>
      </c>
      <c r="L148" s="403">
        <v>4</v>
      </c>
      <c r="M148" s="403">
        <v>27</v>
      </c>
      <c r="N148" s="403">
        <v>12</v>
      </c>
      <c r="O148" s="403">
        <v>0</v>
      </c>
      <c r="P148" s="403">
        <v>1</v>
      </c>
      <c r="Q148" s="404">
        <v>7</v>
      </c>
      <c r="R148" s="690">
        <f t="shared" si="35"/>
        <v>184</v>
      </c>
      <c r="S148" s="702">
        <f>R148/SUM(R148:R150)</f>
        <v>0.23741935483870968</v>
      </c>
      <c r="T148" s="15"/>
      <c r="U148" s="15"/>
      <c r="V148" s="15"/>
      <c r="W148" s="16"/>
      <c r="X148" s="14"/>
      <c r="Y148" s="14"/>
      <c r="Z148" s="14"/>
      <c r="AA148" s="14"/>
      <c r="AB148" s="14"/>
      <c r="AC148" s="14"/>
      <c r="AD148" s="14"/>
      <c r="AE148" s="14"/>
      <c r="AF148" s="14"/>
      <c r="AG148" s="14"/>
      <c r="AH148" s="14"/>
      <c r="AI148" s="14"/>
      <c r="AJ148" s="14"/>
      <c r="AK148" s="14"/>
      <c r="AL148" s="14"/>
      <c r="AM148" s="14"/>
      <c r="AN148" s="14"/>
      <c r="AO148" s="14"/>
    </row>
    <row r="149" spans="1:41" ht="17.25" hidden="1" customHeight="1" x14ac:dyDescent="0.25">
      <c r="A149" s="1560"/>
      <c r="B149" s="80" t="s">
        <v>80</v>
      </c>
      <c r="C149" s="396">
        <v>2</v>
      </c>
      <c r="D149" s="397">
        <v>0</v>
      </c>
      <c r="E149" s="397">
        <v>1</v>
      </c>
      <c r="F149" s="397">
        <v>0</v>
      </c>
      <c r="G149" s="397">
        <v>0</v>
      </c>
      <c r="H149" s="397">
        <v>0</v>
      </c>
      <c r="I149" s="397">
        <v>0</v>
      </c>
      <c r="J149" s="397">
        <v>18</v>
      </c>
      <c r="K149" s="397">
        <v>1</v>
      </c>
      <c r="L149" s="397">
        <v>0</v>
      </c>
      <c r="M149" s="397">
        <v>3</v>
      </c>
      <c r="N149" s="397">
        <v>3</v>
      </c>
      <c r="O149" s="397">
        <v>0</v>
      </c>
      <c r="P149" s="397">
        <v>1</v>
      </c>
      <c r="Q149" s="398">
        <v>0</v>
      </c>
      <c r="R149" s="691">
        <f t="shared" si="35"/>
        <v>29</v>
      </c>
      <c r="S149" s="703">
        <f>R149/SUM(R148:R150)</f>
        <v>3.741935483870968E-2</v>
      </c>
      <c r="T149" s="15"/>
      <c r="U149" s="15"/>
      <c r="V149" s="15"/>
      <c r="W149" s="16"/>
      <c r="X149" s="14"/>
      <c r="Y149" s="14"/>
      <c r="Z149" s="14"/>
      <c r="AA149" s="14"/>
      <c r="AB149" s="14"/>
      <c r="AC149" s="14"/>
      <c r="AD149" s="14"/>
      <c r="AE149" s="14"/>
      <c r="AF149" s="14"/>
      <c r="AG149" s="14"/>
      <c r="AH149" s="14"/>
      <c r="AI149" s="14"/>
      <c r="AJ149" s="14"/>
      <c r="AK149" s="14"/>
      <c r="AL149" s="14"/>
      <c r="AM149" s="14"/>
      <c r="AN149" s="14"/>
      <c r="AO149" s="14"/>
    </row>
    <row r="150" spans="1:41" ht="17.25" hidden="1" customHeight="1" thickBot="1" x14ac:dyDescent="0.3">
      <c r="A150" s="1562"/>
      <c r="B150" s="160" t="s">
        <v>453</v>
      </c>
      <c r="C150" s="405">
        <v>2</v>
      </c>
      <c r="D150" s="406">
        <v>11</v>
      </c>
      <c r="E150" s="406">
        <v>8</v>
      </c>
      <c r="F150" s="406">
        <v>3</v>
      </c>
      <c r="G150" s="406">
        <v>3</v>
      </c>
      <c r="H150" s="406">
        <v>0</v>
      </c>
      <c r="I150" s="406">
        <v>0</v>
      </c>
      <c r="J150" s="406">
        <v>334</v>
      </c>
      <c r="K150" s="406">
        <v>19</v>
      </c>
      <c r="L150" s="406">
        <v>13</v>
      </c>
      <c r="M150" s="406">
        <v>95</v>
      </c>
      <c r="N150" s="406">
        <v>37</v>
      </c>
      <c r="O150" s="406">
        <v>1</v>
      </c>
      <c r="P150" s="406">
        <v>17</v>
      </c>
      <c r="Q150" s="407">
        <v>19</v>
      </c>
      <c r="R150" s="694">
        <f t="shared" si="35"/>
        <v>562</v>
      </c>
      <c r="S150" s="719">
        <f>R150/SUM(R148:R150)</f>
        <v>0.7251612903225807</v>
      </c>
      <c r="T150" s="15"/>
      <c r="U150" s="15"/>
      <c r="V150" s="15"/>
      <c r="W150" s="16"/>
      <c r="X150" s="14"/>
      <c r="Y150" s="14"/>
      <c r="Z150" s="14"/>
      <c r="AA150" s="14"/>
      <c r="AB150" s="14"/>
      <c r="AC150" s="14"/>
      <c r="AD150" s="14"/>
      <c r="AE150" s="14"/>
      <c r="AF150" s="14"/>
      <c r="AG150" s="14"/>
      <c r="AH150" s="14"/>
      <c r="AI150" s="14"/>
      <c r="AJ150" s="14"/>
      <c r="AK150" s="14"/>
      <c r="AL150" s="14"/>
      <c r="AM150" s="14"/>
      <c r="AN150" s="14"/>
      <c r="AO150" s="14"/>
    </row>
    <row r="151" spans="1:41" ht="17.25" hidden="1" customHeight="1" thickTop="1" x14ac:dyDescent="0.25">
      <c r="A151" s="1560" t="s">
        <v>27</v>
      </c>
      <c r="B151" s="159" t="s">
        <v>79</v>
      </c>
      <c r="C151" s="233">
        <f>SUM(C139,C142,C145,C148)</f>
        <v>5</v>
      </c>
      <c r="D151" s="233">
        <f t="shared" ref="D151:I151" si="36">SUM(D139,D142,D145,D148)</f>
        <v>87</v>
      </c>
      <c r="E151" s="233">
        <f t="shared" si="36"/>
        <v>68</v>
      </c>
      <c r="F151" s="233">
        <f t="shared" si="36"/>
        <v>44</v>
      </c>
      <c r="G151" s="233">
        <f t="shared" si="36"/>
        <v>17</v>
      </c>
      <c r="H151" s="233">
        <f t="shared" si="36"/>
        <v>0</v>
      </c>
      <c r="I151" s="233">
        <f t="shared" si="36"/>
        <v>0</v>
      </c>
      <c r="J151" s="233">
        <f>SUM(J139,J142,J145,J148)</f>
        <v>2305</v>
      </c>
      <c r="K151" s="233">
        <f t="shared" ref="K151:Q151" si="37">SUM(K139,K142,K145,K148)</f>
        <v>247</v>
      </c>
      <c r="L151" s="233">
        <f t="shared" si="37"/>
        <v>50</v>
      </c>
      <c r="M151" s="233">
        <f t="shared" si="37"/>
        <v>873</v>
      </c>
      <c r="N151" s="233">
        <f t="shared" si="37"/>
        <v>237</v>
      </c>
      <c r="O151" s="233">
        <f t="shared" si="37"/>
        <v>30</v>
      </c>
      <c r="P151" s="233">
        <f t="shared" si="37"/>
        <v>95</v>
      </c>
      <c r="Q151" s="234">
        <f t="shared" si="37"/>
        <v>70</v>
      </c>
      <c r="R151" s="660">
        <f>SUM(C151:Q151)</f>
        <v>4128</v>
      </c>
      <c r="S151" s="725">
        <f>R151/SUM(R151:R153)</f>
        <v>0.18208283710467116</v>
      </c>
      <c r="T151" s="15"/>
      <c r="U151" s="15"/>
      <c r="V151" s="15"/>
      <c r="W151" s="16"/>
      <c r="X151" s="14"/>
      <c r="Y151" s="14"/>
      <c r="Z151" s="14"/>
      <c r="AA151" s="14"/>
      <c r="AB151" s="14"/>
      <c r="AC151" s="14"/>
      <c r="AD151" s="14"/>
      <c r="AE151" s="14"/>
      <c r="AF151" s="14"/>
      <c r="AG151" s="14"/>
      <c r="AH151" s="14"/>
      <c r="AI151" s="14"/>
      <c r="AJ151" s="14"/>
      <c r="AK151" s="14"/>
      <c r="AL151" s="14"/>
      <c r="AM151" s="14"/>
      <c r="AN151" s="14"/>
      <c r="AO151" s="14"/>
    </row>
    <row r="152" spans="1:41" ht="17.25" hidden="1" customHeight="1" x14ac:dyDescent="0.25">
      <c r="A152" s="1560"/>
      <c r="B152" s="78" t="s">
        <v>80</v>
      </c>
      <c r="C152" s="236">
        <f>SUM(C140,C143,C146,C149)</f>
        <v>5</v>
      </c>
      <c r="D152" s="236">
        <f t="shared" ref="D152:Q152" si="38">SUM(D140,D143,D146,D149)</f>
        <v>5</v>
      </c>
      <c r="E152" s="236">
        <f t="shared" si="38"/>
        <v>14</v>
      </c>
      <c r="F152" s="236">
        <f t="shared" si="38"/>
        <v>4</v>
      </c>
      <c r="G152" s="236">
        <f t="shared" si="38"/>
        <v>1</v>
      </c>
      <c r="H152" s="236">
        <f t="shared" si="38"/>
        <v>0</v>
      </c>
      <c r="I152" s="236">
        <f t="shared" si="38"/>
        <v>0</v>
      </c>
      <c r="J152" s="236">
        <f t="shared" si="38"/>
        <v>161</v>
      </c>
      <c r="K152" s="236">
        <f t="shared" si="38"/>
        <v>8</v>
      </c>
      <c r="L152" s="236">
        <f t="shared" si="38"/>
        <v>2</v>
      </c>
      <c r="M152" s="236">
        <f t="shared" si="38"/>
        <v>65</v>
      </c>
      <c r="N152" s="236">
        <f t="shared" si="38"/>
        <v>20</v>
      </c>
      <c r="O152" s="236">
        <f t="shared" si="38"/>
        <v>0</v>
      </c>
      <c r="P152" s="236">
        <f t="shared" si="38"/>
        <v>8</v>
      </c>
      <c r="Q152" s="237">
        <f t="shared" si="38"/>
        <v>3</v>
      </c>
      <c r="R152" s="657">
        <f>SUM(C152:Q152)</f>
        <v>296</v>
      </c>
      <c r="S152" s="725">
        <f>R152/SUM(R151:R153)</f>
        <v>1.3056327466807816E-2</v>
      </c>
      <c r="T152" s="15"/>
      <c r="U152" s="15"/>
      <c r="V152" s="15"/>
      <c r="W152" s="16"/>
      <c r="X152" s="14"/>
      <c r="Y152" s="14"/>
      <c r="Z152" s="14"/>
      <c r="AA152" s="14"/>
      <c r="AB152" s="14"/>
      <c r="AC152" s="14"/>
      <c r="AD152" s="14"/>
      <c r="AE152" s="14"/>
      <c r="AF152" s="14"/>
      <c r="AG152" s="14"/>
      <c r="AH152" s="14"/>
      <c r="AI152" s="14"/>
      <c r="AJ152" s="14"/>
      <c r="AK152" s="14"/>
      <c r="AL152" s="14"/>
      <c r="AM152" s="14"/>
      <c r="AN152" s="14"/>
      <c r="AO152" s="14"/>
    </row>
    <row r="153" spans="1:41" ht="17.25" hidden="1" customHeight="1" thickBot="1" x14ac:dyDescent="0.3">
      <c r="A153" s="1561"/>
      <c r="B153" s="79" t="s">
        <v>453</v>
      </c>
      <c r="C153" s="291">
        <f>SUM(C141,C144,C147,C150)</f>
        <v>67</v>
      </c>
      <c r="D153" s="291">
        <f t="shared" ref="D153:Q153" si="39">SUM(D141,D144,D147,D150)</f>
        <v>323</v>
      </c>
      <c r="E153" s="291">
        <f t="shared" si="39"/>
        <v>294</v>
      </c>
      <c r="F153" s="291">
        <f t="shared" si="39"/>
        <v>120</v>
      </c>
      <c r="G153" s="291">
        <f t="shared" si="39"/>
        <v>109</v>
      </c>
      <c r="H153" s="291">
        <f t="shared" si="39"/>
        <v>0</v>
      </c>
      <c r="I153" s="291">
        <f t="shared" si="39"/>
        <v>0</v>
      </c>
      <c r="J153" s="291">
        <f t="shared" si="39"/>
        <v>11085</v>
      </c>
      <c r="K153" s="291">
        <f t="shared" si="39"/>
        <v>539</v>
      </c>
      <c r="L153" s="291">
        <f t="shared" si="39"/>
        <v>242</v>
      </c>
      <c r="M153" s="291">
        <f t="shared" si="39"/>
        <v>3328</v>
      </c>
      <c r="N153" s="291">
        <f t="shared" si="39"/>
        <v>1113</v>
      </c>
      <c r="O153" s="291">
        <f t="shared" si="39"/>
        <v>63</v>
      </c>
      <c r="P153" s="291">
        <f t="shared" si="39"/>
        <v>526</v>
      </c>
      <c r="Q153" s="658">
        <f t="shared" si="39"/>
        <v>438</v>
      </c>
      <c r="R153" s="659">
        <f>SUM(C153:Q153)</f>
        <v>18247</v>
      </c>
      <c r="S153" s="725">
        <f>R153/SUM(R151:R153)</f>
        <v>0.80486083542852105</v>
      </c>
      <c r="T153" s="15"/>
      <c r="U153" s="15"/>
      <c r="V153" s="15"/>
      <c r="W153" s="16"/>
      <c r="X153" s="14"/>
      <c r="Y153" s="14"/>
      <c r="Z153" s="14"/>
      <c r="AA153" s="14"/>
      <c r="AB153" s="14"/>
      <c r="AC153" s="14"/>
      <c r="AD153" s="14"/>
      <c r="AE153" s="14"/>
      <c r="AF153" s="14"/>
      <c r="AG153" s="14"/>
      <c r="AH153" s="14"/>
      <c r="AI153" s="14"/>
      <c r="AJ153" s="14"/>
      <c r="AK153" s="14"/>
      <c r="AL153" s="14"/>
      <c r="AM153" s="14"/>
      <c r="AN153" s="14"/>
      <c r="AO153" s="14"/>
    </row>
    <row r="154" spans="1:41" ht="15.75" hidden="1" customHeight="1" x14ac:dyDescent="0.25">
      <c r="A154" s="1559" t="s">
        <v>44</v>
      </c>
      <c r="B154" s="82" t="s">
        <v>79</v>
      </c>
      <c r="C154" s="709">
        <f t="shared" ref="C154:R154" si="40">C151/SUM(C151:C153)</f>
        <v>6.4935064935064929E-2</v>
      </c>
      <c r="D154" s="710">
        <f t="shared" si="40"/>
        <v>0.20963855421686747</v>
      </c>
      <c r="E154" s="710">
        <f t="shared" si="40"/>
        <v>0.18085106382978725</v>
      </c>
      <c r="F154" s="710">
        <f t="shared" si="40"/>
        <v>0.26190476190476192</v>
      </c>
      <c r="G154" s="710">
        <f t="shared" si="40"/>
        <v>0.13385826771653545</v>
      </c>
      <c r="H154" s="710">
        <v>0</v>
      </c>
      <c r="I154" s="710">
        <v>0</v>
      </c>
      <c r="J154" s="710">
        <f t="shared" si="40"/>
        <v>0.1700981477381743</v>
      </c>
      <c r="K154" s="710">
        <f t="shared" si="40"/>
        <v>0.31108312342569272</v>
      </c>
      <c r="L154" s="710">
        <f t="shared" si="40"/>
        <v>0.17006802721088435</v>
      </c>
      <c r="M154" s="710">
        <f t="shared" si="40"/>
        <v>0.20464135021097046</v>
      </c>
      <c r="N154" s="710">
        <f t="shared" si="40"/>
        <v>0.17299270072992701</v>
      </c>
      <c r="O154" s="710">
        <f t="shared" si="40"/>
        <v>0.32258064516129031</v>
      </c>
      <c r="P154" s="710">
        <f t="shared" si="40"/>
        <v>0.15103338632750399</v>
      </c>
      <c r="Q154" s="824">
        <f t="shared" si="40"/>
        <v>0.13698630136986301</v>
      </c>
      <c r="R154" s="1292">
        <f t="shared" si="40"/>
        <v>0.18208283710467116</v>
      </c>
      <c r="S154" s="1547"/>
      <c r="T154" s="15"/>
      <c r="U154" s="15"/>
      <c r="V154" s="15"/>
      <c r="W154" s="16"/>
      <c r="X154" s="14"/>
      <c r="Y154" s="14"/>
      <c r="Z154" s="14"/>
      <c r="AA154" s="14"/>
      <c r="AB154" s="14"/>
      <c r="AC154" s="14"/>
      <c r="AD154" s="14"/>
      <c r="AE154" s="14"/>
      <c r="AF154" s="14"/>
      <c r="AG154" s="14"/>
      <c r="AH154" s="14"/>
      <c r="AI154" s="14"/>
      <c r="AJ154" s="14"/>
      <c r="AK154" s="14"/>
      <c r="AL154" s="14"/>
      <c r="AM154" s="14"/>
      <c r="AN154" s="14"/>
      <c r="AO154" s="14"/>
    </row>
    <row r="155" spans="1:41" ht="15.75" hidden="1" customHeight="1" x14ac:dyDescent="0.25">
      <c r="A155" s="1560"/>
      <c r="B155" s="80" t="s">
        <v>80</v>
      </c>
      <c r="C155" s="712">
        <f t="shared" ref="C155:R155" si="41">C152/SUM(C151:C153)</f>
        <v>6.4935064935064929E-2</v>
      </c>
      <c r="D155" s="713">
        <f t="shared" si="41"/>
        <v>1.2048192771084338E-2</v>
      </c>
      <c r="E155" s="713">
        <f t="shared" si="41"/>
        <v>3.7234042553191488E-2</v>
      </c>
      <c r="F155" s="713">
        <f t="shared" si="41"/>
        <v>2.3809523809523808E-2</v>
      </c>
      <c r="G155" s="713">
        <f t="shared" si="41"/>
        <v>7.874015748031496E-3</v>
      </c>
      <c r="H155" s="713">
        <v>0</v>
      </c>
      <c r="I155" s="713">
        <v>0</v>
      </c>
      <c r="J155" s="713">
        <f t="shared" si="41"/>
        <v>1.1881041989521069E-2</v>
      </c>
      <c r="K155" s="713">
        <f t="shared" si="41"/>
        <v>1.0075566750629723E-2</v>
      </c>
      <c r="L155" s="713">
        <f t="shared" si="41"/>
        <v>6.8027210884353739E-3</v>
      </c>
      <c r="M155" s="713">
        <f t="shared" si="41"/>
        <v>1.5236755743084857E-2</v>
      </c>
      <c r="N155" s="713">
        <f t="shared" si="41"/>
        <v>1.4598540145985401E-2</v>
      </c>
      <c r="O155" s="713">
        <v>0.01</v>
      </c>
      <c r="P155" s="713">
        <f t="shared" si="41"/>
        <v>1.2718600953895072E-2</v>
      </c>
      <c r="Q155" s="825">
        <f t="shared" si="41"/>
        <v>5.8708414872798431E-3</v>
      </c>
      <c r="R155" s="708">
        <f t="shared" si="41"/>
        <v>1.3056327466807816E-2</v>
      </c>
      <c r="S155" s="1548"/>
      <c r="T155" s="15"/>
      <c r="U155" s="15"/>
      <c r="V155" s="15"/>
      <c r="W155" s="16"/>
      <c r="X155" s="14"/>
      <c r="Y155" s="14"/>
      <c r="Z155" s="14"/>
      <c r="AA155" s="14"/>
      <c r="AB155" s="14"/>
      <c r="AC155" s="14"/>
      <c r="AD155" s="14"/>
      <c r="AE155" s="14"/>
      <c r="AF155" s="14"/>
      <c r="AG155" s="14"/>
      <c r="AH155" s="14"/>
      <c r="AI155" s="14"/>
      <c r="AJ155" s="14"/>
      <c r="AK155" s="14"/>
      <c r="AL155" s="14"/>
      <c r="AM155" s="14"/>
      <c r="AN155" s="14"/>
      <c r="AO155" s="14"/>
    </row>
    <row r="156" spans="1:41" ht="18.75" hidden="1" customHeight="1" thickBot="1" x14ac:dyDescent="0.3">
      <c r="A156" s="1561"/>
      <c r="B156" s="81" t="s">
        <v>453</v>
      </c>
      <c r="C156" s="722">
        <f t="shared" ref="C156:R156" si="42">C153/SUM(C151:C153)</f>
        <v>0.87012987012987009</v>
      </c>
      <c r="D156" s="723">
        <f t="shared" si="42"/>
        <v>0.77831325301204823</v>
      </c>
      <c r="E156" s="723">
        <f t="shared" si="42"/>
        <v>0.78191489361702127</v>
      </c>
      <c r="F156" s="723">
        <f t="shared" si="42"/>
        <v>0.7142857142857143</v>
      </c>
      <c r="G156" s="723">
        <f t="shared" si="42"/>
        <v>0.8582677165354331</v>
      </c>
      <c r="H156" s="723">
        <v>0</v>
      </c>
      <c r="I156" s="723">
        <v>0</v>
      </c>
      <c r="J156" s="723">
        <f t="shared" si="42"/>
        <v>0.81802081027230467</v>
      </c>
      <c r="K156" s="723">
        <f t="shared" si="42"/>
        <v>0.67884130982367763</v>
      </c>
      <c r="L156" s="723">
        <f t="shared" si="42"/>
        <v>0.8231292517006803</v>
      </c>
      <c r="M156" s="723">
        <f t="shared" si="42"/>
        <v>0.78012189404594467</v>
      </c>
      <c r="N156" s="723">
        <f t="shared" si="42"/>
        <v>0.81240875912408761</v>
      </c>
      <c r="O156" s="723">
        <f t="shared" si="42"/>
        <v>0.67741935483870963</v>
      </c>
      <c r="P156" s="723">
        <f t="shared" si="42"/>
        <v>0.83624801271860094</v>
      </c>
      <c r="Q156" s="826">
        <f t="shared" si="42"/>
        <v>0.8571428571428571</v>
      </c>
      <c r="R156" s="1293">
        <f t="shared" si="42"/>
        <v>0.80486083542852105</v>
      </c>
      <c r="S156" s="1549"/>
      <c r="T156" s="15"/>
      <c r="U156" s="15"/>
      <c r="V156" s="17"/>
      <c r="W156" s="16"/>
      <c r="X156" s="14"/>
      <c r="Y156" s="14"/>
      <c r="Z156" s="14"/>
      <c r="AA156" s="14"/>
      <c r="AB156" s="14"/>
      <c r="AC156" s="14"/>
      <c r="AD156" s="14"/>
      <c r="AE156" s="14"/>
      <c r="AF156" s="14"/>
      <c r="AG156" s="14"/>
      <c r="AH156" s="14"/>
      <c r="AI156" s="14"/>
      <c r="AJ156" s="14"/>
      <c r="AK156" s="14"/>
      <c r="AL156" s="14"/>
      <c r="AM156" s="14"/>
      <c r="AN156" s="14"/>
      <c r="AO156" s="14"/>
    </row>
    <row r="157" spans="1:41" ht="20.25" hidden="1" customHeight="1" thickBot="1" x14ac:dyDescent="0.3">
      <c r="A157" s="1550" t="s">
        <v>775</v>
      </c>
      <c r="B157" s="1551"/>
      <c r="C157" s="1551"/>
      <c r="D157" s="1551"/>
      <c r="E157" s="1551"/>
      <c r="F157" s="1551"/>
      <c r="G157" s="1551"/>
      <c r="H157" s="1551"/>
      <c r="I157" s="1551"/>
      <c r="J157" s="1551"/>
      <c r="K157" s="1551"/>
      <c r="L157" s="1551"/>
      <c r="M157" s="1551"/>
      <c r="N157" s="1551"/>
      <c r="O157" s="1551"/>
      <c r="P157" s="1551"/>
      <c r="Q157" s="1551"/>
      <c r="R157" s="1551"/>
      <c r="S157" s="1552"/>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row>
    <row r="158" spans="1:41" ht="71.25" hidden="1" customHeight="1" thickBot="1" x14ac:dyDescent="0.3">
      <c r="A158" s="75"/>
      <c r="B158" s="163" t="s">
        <v>98</v>
      </c>
      <c r="C158" s="731" t="s">
        <v>81</v>
      </c>
      <c r="D158" s="172" t="s">
        <v>82</v>
      </c>
      <c r="E158" s="172" t="s">
        <v>83</v>
      </c>
      <c r="F158" s="172" t="s">
        <v>84</v>
      </c>
      <c r="G158" s="172" t="s">
        <v>85</v>
      </c>
      <c r="H158" s="172" t="s">
        <v>86</v>
      </c>
      <c r="I158" s="172" t="s">
        <v>87</v>
      </c>
      <c r="J158" s="172" t="s">
        <v>88</v>
      </c>
      <c r="K158" s="172" t="s">
        <v>89</v>
      </c>
      <c r="L158" s="172" t="s">
        <v>90</v>
      </c>
      <c r="M158" s="172" t="s">
        <v>91</v>
      </c>
      <c r="N158" s="172" t="s">
        <v>92</v>
      </c>
      <c r="O158" s="172" t="s">
        <v>93</v>
      </c>
      <c r="P158" s="172" t="s">
        <v>94</v>
      </c>
      <c r="Q158" s="173" t="s">
        <v>95</v>
      </c>
      <c r="R158" s="163" t="s">
        <v>96</v>
      </c>
      <c r="S158" s="163" t="s">
        <v>454</v>
      </c>
      <c r="T158" s="15"/>
      <c r="U158" s="15"/>
      <c r="V158" s="15"/>
      <c r="W158" s="16"/>
      <c r="X158" s="14"/>
      <c r="Y158" s="15"/>
      <c r="Z158" s="15"/>
      <c r="AA158" s="15"/>
      <c r="AB158" s="15"/>
      <c r="AC158" s="15"/>
      <c r="AD158" s="15"/>
      <c r="AE158" s="15"/>
      <c r="AF158" s="15"/>
      <c r="AG158" s="15"/>
      <c r="AH158" s="15"/>
      <c r="AI158" s="15"/>
      <c r="AJ158" s="15"/>
      <c r="AK158" s="15"/>
      <c r="AL158" s="15"/>
      <c r="AM158" s="15"/>
      <c r="AN158" s="15"/>
      <c r="AO158" s="16"/>
    </row>
    <row r="159" spans="1:41" ht="16.5" hidden="1" thickBot="1" x14ac:dyDescent="0.3">
      <c r="A159" s="1553" t="s">
        <v>77</v>
      </c>
      <c r="B159" s="1554"/>
      <c r="C159" s="1554"/>
      <c r="D159" s="1554"/>
      <c r="E159" s="1554"/>
      <c r="F159" s="1554"/>
      <c r="G159" s="1554"/>
      <c r="H159" s="1554"/>
      <c r="I159" s="1554"/>
      <c r="J159" s="1554"/>
      <c r="K159" s="1554"/>
      <c r="L159" s="1554"/>
      <c r="M159" s="1554"/>
      <c r="N159" s="1554"/>
      <c r="O159" s="1554"/>
      <c r="P159" s="1554"/>
      <c r="Q159" s="1554"/>
      <c r="R159" s="1554"/>
      <c r="S159" s="1555"/>
      <c r="T159" s="15"/>
      <c r="U159" s="15"/>
      <c r="V159" s="15"/>
      <c r="W159" s="16"/>
      <c r="X159" s="14"/>
      <c r="Y159" s="15"/>
      <c r="Z159" s="15"/>
      <c r="AA159" s="15"/>
      <c r="AB159" s="15"/>
      <c r="AC159" s="15"/>
      <c r="AD159" s="15"/>
      <c r="AE159" s="15"/>
      <c r="AF159" s="17"/>
      <c r="AG159" s="15"/>
      <c r="AH159" s="15"/>
      <c r="AI159" s="15"/>
      <c r="AJ159" s="15"/>
      <c r="AK159" s="15"/>
      <c r="AL159" s="15"/>
      <c r="AM159" s="15"/>
      <c r="AN159" s="17"/>
      <c r="AO159" s="16"/>
    </row>
    <row r="160" spans="1:41" ht="17.25" hidden="1" customHeight="1" x14ac:dyDescent="0.25">
      <c r="A160" s="1559" t="s">
        <v>45</v>
      </c>
      <c r="B160" s="77" t="s">
        <v>79</v>
      </c>
      <c r="C160" s="1058">
        <v>10</v>
      </c>
      <c r="D160" s="1059">
        <v>18</v>
      </c>
      <c r="E160" s="1059">
        <v>28</v>
      </c>
      <c r="F160" s="1059">
        <v>20</v>
      </c>
      <c r="G160" s="1059">
        <v>8</v>
      </c>
      <c r="H160" s="1059">
        <v>0</v>
      </c>
      <c r="I160" s="1059">
        <v>3</v>
      </c>
      <c r="J160" s="1059">
        <v>920</v>
      </c>
      <c r="K160" s="1059">
        <v>80</v>
      </c>
      <c r="L160" s="1059">
        <v>16</v>
      </c>
      <c r="M160" s="1059">
        <v>197</v>
      </c>
      <c r="N160" s="1060">
        <v>84</v>
      </c>
      <c r="O160" s="1059">
        <v>8</v>
      </c>
      <c r="P160" s="1059">
        <v>37</v>
      </c>
      <c r="Q160" s="1061">
        <v>59</v>
      </c>
      <c r="R160" s="656">
        <f t="shared" ref="R160:R168" si="43">SUM(C160:Q160)</f>
        <v>1488</v>
      </c>
      <c r="S160" s="705">
        <f>R160/SUM(R160:R162)</f>
        <v>0.36886465047099654</v>
      </c>
      <c r="T160" s="15"/>
      <c r="U160" s="15"/>
      <c r="V160" s="15"/>
      <c r="W160" s="16"/>
      <c r="X160" s="14"/>
      <c r="Y160" s="15"/>
      <c r="Z160" s="15"/>
      <c r="AA160" s="15"/>
      <c r="AB160" s="15"/>
      <c r="AC160" s="15"/>
      <c r="AD160" s="15"/>
      <c r="AE160" s="15"/>
      <c r="AF160" s="17"/>
      <c r="AG160" s="15"/>
      <c r="AH160" s="15"/>
      <c r="AI160" s="15"/>
      <c r="AJ160" s="15"/>
      <c r="AK160" s="15"/>
      <c r="AL160" s="15"/>
      <c r="AM160" s="15"/>
      <c r="AN160" s="17"/>
      <c r="AO160" s="16"/>
    </row>
    <row r="161" spans="1:41" ht="17.25" hidden="1" customHeight="1" x14ac:dyDescent="0.25">
      <c r="A161" s="1560"/>
      <c r="B161" s="78" t="s">
        <v>80</v>
      </c>
      <c r="C161" s="1062">
        <v>0</v>
      </c>
      <c r="D161" s="1063">
        <v>0</v>
      </c>
      <c r="E161" s="1063">
        <v>1</v>
      </c>
      <c r="F161" s="1063">
        <v>1</v>
      </c>
      <c r="G161" s="1063">
        <v>1</v>
      </c>
      <c r="H161" s="1063">
        <v>0</v>
      </c>
      <c r="I161" s="1063">
        <v>0</v>
      </c>
      <c r="J161" s="1063">
        <v>43</v>
      </c>
      <c r="K161" s="1063">
        <v>2</v>
      </c>
      <c r="L161" s="1063">
        <v>0</v>
      </c>
      <c r="M161" s="1063">
        <v>6</v>
      </c>
      <c r="N161" s="1064">
        <v>2</v>
      </c>
      <c r="O161" s="1063">
        <v>1</v>
      </c>
      <c r="P161" s="1063">
        <v>0</v>
      </c>
      <c r="Q161" s="1065">
        <v>1</v>
      </c>
      <c r="R161" s="657">
        <f t="shared" si="43"/>
        <v>58</v>
      </c>
      <c r="S161" s="706">
        <f>R161/SUM(R160:R162)</f>
        <v>1.4377788795240456E-2</v>
      </c>
      <c r="T161" s="15"/>
      <c r="U161" s="15"/>
      <c r="V161" s="15"/>
      <c r="W161" s="16"/>
      <c r="X161" s="14"/>
      <c r="Y161" s="15"/>
      <c r="Z161" s="15"/>
      <c r="AA161" s="15"/>
      <c r="AB161" s="15"/>
      <c r="AC161" s="15"/>
      <c r="AD161" s="15"/>
      <c r="AE161" s="15"/>
      <c r="AF161" s="17"/>
      <c r="AG161" s="15"/>
      <c r="AH161" s="15"/>
      <c r="AI161" s="15"/>
      <c r="AJ161" s="15"/>
      <c r="AK161" s="15"/>
      <c r="AL161" s="15"/>
      <c r="AM161" s="15"/>
      <c r="AN161" s="17"/>
      <c r="AO161" s="16"/>
    </row>
    <row r="162" spans="1:41" ht="17.25" hidden="1" customHeight="1" thickBot="1" x14ac:dyDescent="0.3">
      <c r="A162" s="1561"/>
      <c r="B162" s="79" t="s">
        <v>453</v>
      </c>
      <c r="C162" s="1062">
        <v>10</v>
      </c>
      <c r="D162" s="1063">
        <v>41</v>
      </c>
      <c r="E162" s="1063">
        <v>46</v>
      </c>
      <c r="F162" s="1063">
        <v>13</v>
      </c>
      <c r="G162" s="1063">
        <v>14</v>
      </c>
      <c r="H162" s="1063">
        <v>0</v>
      </c>
      <c r="I162" s="1063">
        <v>3</v>
      </c>
      <c r="J162" s="1063">
        <v>1567</v>
      </c>
      <c r="K162" s="1063">
        <v>69</v>
      </c>
      <c r="L162" s="1063">
        <v>24</v>
      </c>
      <c r="M162" s="1063">
        <v>389</v>
      </c>
      <c r="N162" s="1064">
        <v>162</v>
      </c>
      <c r="O162" s="1063">
        <v>12</v>
      </c>
      <c r="P162" s="1063">
        <v>72</v>
      </c>
      <c r="Q162" s="1065">
        <v>66</v>
      </c>
      <c r="R162" s="659">
        <f t="shared" si="43"/>
        <v>2488</v>
      </c>
      <c r="S162" s="716">
        <f>R162/SUM(R160:R162)</f>
        <v>0.61675756073376298</v>
      </c>
      <c r="T162" s="15"/>
      <c r="U162" s="15"/>
      <c r="V162" s="15"/>
      <c r="W162" s="16"/>
      <c r="X162" s="14"/>
      <c r="Y162" s="15"/>
      <c r="Z162" s="15"/>
      <c r="AA162" s="15"/>
      <c r="AB162" s="15"/>
      <c r="AC162" s="15"/>
      <c r="AD162" s="15"/>
      <c r="AE162" s="15"/>
      <c r="AF162" s="15"/>
      <c r="AG162" s="15"/>
      <c r="AH162" s="15"/>
      <c r="AI162" s="15"/>
      <c r="AJ162" s="15"/>
      <c r="AK162" s="15"/>
      <c r="AL162" s="15"/>
      <c r="AM162" s="15"/>
      <c r="AN162" s="15"/>
      <c r="AO162" s="16"/>
    </row>
    <row r="163" spans="1:41" ht="17.25" hidden="1" customHeight="1" x14ac:dyDescent="0.25">
      <c r="A163" s="1559" t="s">
        <v>49</v>
      </c>
      <c r="B163" s="82" t="s">
        <v>79</v>
      </c>
      <c r="C163" s="1066">
        <v>2</v>
      </c>
      <c r="D163" s="1067">
        <v>31</v>
      </c>
      <c r="E163" s="1067">
        <v>34</v>
      </c>
      <c r="F163" s="1067">
        <v>30</v>
      </c>
      <c r="G163" s="1067">
        <v>11</v>
      </c>
      <c r="H163" s="1067">
        <v>0</v>
      </c>
      <c r="I163" s="1067">
        <v>3</v>
      </c>
      <c r="J163" s="1067">
        <v>1104</v>
      </c>
      <c r="K163" s="1067">
        <v>111</v>
      </c>
      <c r="L163" s="1067">
        <v>18</v>
      </c>
      <c r="M163" s="1067">
        <v>512</v>
      </c>
      <c r="N163" s="1068">
        <v>104</v>
      </c>
      <c r="O163" s="1067">
        <v>4</v>
      </c>
      <c r="P163" s="1067">
        <v>41</v>
      </c>
      <c r="Q163" s="1069">
        <v>25</v>
      </c>
      <c r="R163" s="672">
        <f t="shared" si="43"/>
        <v>2030</v>
      </c>
      <c r="S163" s="702">
        <f>R163/SUM(R163:R165)</f>
        <v>0.22583157192123707</v>
      </c>
      <c r="T163" s="15"/>
      <c r="U163" s="15"/>
      <c r="V163" s="15"/>
      <c r="W163" s="16"/>
      <c r="X163" s="14"/>
      <c r="Y163" s="15"/>
      <c r="Z163" s="15"/>
      <c r="AA163" s="15"/>
      <c r="AB163" s="15"/>
      <c r="AC163" s="15"/>
      <c r="AD163" s="15"/>
      <c r="AE163" s="15"/>
      <c r="AF163" s="15"/>
      <c r="AG163" s="15"/>
      <c r="AH163" s="15"/>
      <c r="AI163" s="15"/>
      <c r="AJ163" s="15"/>
      <c r="AK163" s="15"/>
      <c r="AL163" s="15"/>
      <c r="AM163" s="15"/>
      <c r="AN163" s="15"/>
      <c r="AO163" s="16"/>
    </row>
    <row r="164" spans="1:41" ht="17.25" hidden="1" customHeight="1" x14ac:dyDescent="0.25">
      <c r="A164" s="1560"/>
      <c r="B164" s="80" t="s">
        <v>80</v>
      </c>
      <c r="C164" s="1066">
        <v>0</v>
      </c>
      <c r="D164" s="1067">
        <v>1</v>
      </c>
      <c r="E164" s="1067">
        <v>1</v>
      </c>
      <c r="F164" s="1067">
        <v>0</v>
      </c>
      <c r="G164" s="1067">
        <v>0</v>
      </c>
      <c r="H164" s="1067">
        <v>0</v>
      </c>
      <c r="I164" s="1067">
        <v>0</v>
      </c>
      <c r="J164" s="1067">
        <v>67</v>
      </c>
      <c r="K164" s="1067">
        <v>4</v>
      </c>
      <c r="L164" s="1067">
        <v>1</v>
      </c>
      <c r="M164" s="1067">
        <v>10</v>
      </c>
      <c r="N164" s="1068">
        <v>6</v>
      </c>
      <c r="O164" s="1067">
        <v>0</v>
      </c>
      <c r="P164" s="1067">
        <v>1</v>
      </c>
      <c r="Q164" s="1069">
        <v>1</v>
      </c>
      <c r="R164" s="673">
        <f t="shared" si="43"/>
        <v>92</v>
      </c>
      <c r="S164" s="703">
        <f>R164/SUM(R163:R165)</f>
        <v>1.0234731338302369E-2</v>
      </c>
      <c r="T164" s="15"/>
      <c r="U164" s="15"/>
      <c r="V164" s="15"/>
      <c r="W164" s="16"/>
      <c r="X164" s="14"/>
      <c r="Y164" s="15"/>
      <c r="Z164" s="15"/>
      <c r="AA164" s="15"/>
      <c r="AB164" s="15"/>
      <c r="AC164" s="15"/>
      <c r="AD164" s="15"/>
      <c r="AE164" s="15"/>
      <c r="AF164" s="15"/>
      <c r="AG164" s="15"/>
      <c r="AH164" s="15"/>
      <c r="AI164" s="15"/>
      <c r="AJ164" s="15"/>
      <c r="AK164" s="15"/>
      <c r="AL164" s="15"/>
      <c r="AM164" s="15"/>
      <c r="AN164" s="15"/>
      <c r="AO164" s="16"/>
    </row>
    <row r="165" spans="1:41" ht="17.25" hidden="1" customHeight="1" thickBot="1" x14ac:dyDescent="0.3">
      <c r="A165" s="1561"/>
      <c r="B165" s="81" t="s">
        <v>453</v>
      </c>
      <c r="C165" s="1074">
        <v>22</v>
      </c>
      <c r="D165" s="1075">
        <v>138</v>
      </c>
      <c r="E165" s="1075">
        <v>100</v>
      </c>
      <c r="F165" s="1075">
        <v>51</v>
      </c>
      <c r="G165" s="1075">
        <v>54</v>
      </c>
      <c r="H165" s="1075">
        <v>0</v>
      </c>
      <c r="I165" s="1075">
        <v>8</v>
      </c>
      <c r="J165" s="1075">
        <v>4150</v>
      </c>
      <c r="K165" s="1075">
        <v>195</v>
      </c>
      <c r="L165" s="1075">
        <v>91</v>
      </c>
      <c r="M165" s="1075">
        <v>1261</v>
      </c>
      <c r="N165" s="1076">
        <v>391</v>
      </c>
      <c r="O165" s="1075">
        <v>30</v>
      </c>
      <c r="P165" s="1075">
        <v>225</v>
      </c>
      <c r="Q165" s="1077">
        <v>151</v>
      </c>
      <c r="R165" s="674">
        <f t="shared" si="43"/>
        <v>6867</v>
      </c>
      <c r="S165" s="704">
        <f>R165/SUM(R163:R165)</f>
        <v>0.76393369674046052</v>
      </c>
      <c r="T165" s="15"/>
      <c r="U165" s="15"/>
      <c r="V165" s="15"/>
      <c r="W165" s="16"/>
      <c r="X165" s="14"/>
      <c r="Y165" s="15"/>
      <c r="Z165" s="15"/>
      <c r="AA165" s="15"/>
      <c r="AB165" s="15"/>
      <c r="AC165" s="15"/>
      <c r="AD165" s="15"/>
      <c r="AE165" s="15"/>
      <c r="AF165" s="15"/>
      <c r="AG165" s="15"/>
      <c r="AH165" s="15"/>
      <c r="AI165" s="15"/>
      <c r="AJ165" s="15"/>
      <c r="AK165" s="15"/>
      <c r="AL165" s="15"/>
      <c r="AM165" s="15"/>
      <c r="AN165" s="15"/>
      <c r="AO165" s="16"/>
    </row>
    <row r="166" spans="1:41" ht="17.25" hidden="1" customHeight="1" x14ac:dyDescent="0.25">
      <c r="A166" s="1559" t="s">
        <v>46</v>
      </c>
      <c r="B166" s="77" t="s">
        <v>79</v>
      </c>
      <c r="C166" s="1082">
        <v>1</v>
      </c>
      <c r="D166" s="1083">
        <v>9</v>
      </c>
      <c r="E166" s="1083">
        <v>17</v>
      </c>
      <c r="F166" s="1083">
        <v>9</v>
      </c>
      <c r="G166" s="1083">
        <v>3</v>
      </c>
      <c r="H166" s="1083">
        <v>0</v>
      </c>
      <c r="I166" s="1083">
        <v>1</v>
      </c>
      <c r="J166" s="1083">
        <v>342</v>
      </c>
      <c r="K166" s="1083">
        <v>33</v>
      </c>
      <c r="L166" s="1083">
        <v>10</v>
      </c>
      <c r="M166" s="1083">
        <v>141</v>
      </c>
      <c r="N166" s="1084">
        <v>47</v>
      </c>
      <c r="O166" s="1083">
        <v>1</v>
      </c>
      <c r="P166" s="1083">
        <v>18</v>
      </c>
      <c r="Q166" s="1085">
        <v>8</v>
      </c>
      <c r="R166" s="656">
        <f t="shared" si="43"/>
        <v>640</v>
      </c>
      <c r="S166" s="705">
        <f>R166/SUM(R166:R168)</f>
        <v>6.3159972367512085E-2</v>
      </c>
      <c r="T166" s="15"/>
      <c r="U166" s="15"/>
      <c r="V166" s="15"/>
      <c r="W166" s="16"/>
      <c r="X166" s="14"/>
      <c r="Y166" s="15"/>
      <c r="Z166" s="15"/>
      <c r="AA166" s="15"/>
      <c r="AB166" s="15"/>
      <c r="AC166" s="15"/>
      <c r="AD166" s="15"/>
      <c r="AE166" s="15"/>
      <c r="AF166" s="15"/>
      <c r="AG166" s="15"/>
      <c r="AH166" s="15"/>
      <c r="AI166" s="15"/>
      <c r="AJ166" s="15"/>
      <c r="AK166" s="15"/>
      <c r="AL166" s="15"/>
      <c r="AM166" s="15"/>
      <c r="AN166" s="15"/>
      <c r="AO166" s="16"/>
    </row>
    <row r="167" spans="1:41" ht="17.25" hidden="1" customHeight="1" x14ac:dyDescent="0.25">
      <c r="A167" s="1560"/>
      <c r="B167" s="78" t="s">
        <v>80</v>
      </c>
      <c r="C167" s="1062">
        <v>1</v>
      </c>
      <c r="D167" s="1063">
        <v>0</v>
      </c>
      <c r="E167" s="1063">
        <v>2</v>
      </c>
      <c r="F167" s="1063">
        <v>0</v>
      </c>
      <c r="G167" s="1063">
        <v>0</v>
      </c>
      <c r="H167" s="1063">
        <v>0</v>
      </c>
      <c r="I167" s="1063">
        <v>0</v>
      </c>
      <c r="J167" s="1063">
        <v>34</v>
      </c>
      <c r="K167" s="1063">
        <v>1</v>
      </c>
      <c r="L167" s="1063">
        <v>0</v>
      </c>
      <c r="M167" s="1063">
        <v>6</v>
      </c>
      <c r="N167" s="1064">
        <v>5</v>
      </c>
      <c r="O167" s="1063">
        <v>0</v>
      </c>
      <c r="P167" s="1063">
        <v>0</v>
      </c>
      <c r="Q167" s="1065">
        <v>0</v>
      </c>
      <c r="R167" s="657">
        <f t="shared" si="43"/>
        <v>49</v>
      </c>
      <c r="S167" s="706">
        <f>R167/SUM(R166:R168)</f>
        <v>4.8356853843876443E-3</v>
      </c>
      <c r="T167" s="15"/>
      <c r="U167" s="15"/>
      <c r="V167" s="15"/>
      <c r="W167" s="16"/>
      <c r="X167" s="14"/>
      <c r="Y167" s="15"/>
      <c r="Z167" s="15"/>
      <c r="AA167" s="15"/>
      <c r="AB167" s="15"/>
      <c r="AC167" s="15"/>
      <c r="AD167" s="15"/>
      <c r="AE167" s="15"/>
      <c r="AF167" s="15"/>
      <c r="AG167" s="15"/>
      <c r="AH167" s="15"/>
      <c r="AI167" s="15"/>
      <c r="AJ167" s="15"/>
      <c r="AK167" s="15"/>
      <c r="AL167" s="15"/>
      <c r="AM167" s="15"/>
      <c r="AN167" s="15"/>
      <c r="AO167" s="16"/>
    </row>
    <row r="168" spans="1:41" ht="17.25" hidden="1" customHeight="1" thickBot="1" x14ac:dyDescent="0.3">
      <c r="A168" s="1561"/>
      <c r="B168" s="79" t="s">
        <v>453</v>
      </c>
      <c r="C168" s="1086">
        <v>31</v>
      </c>
      <c r="D168" s="1087">
        <v>208</v>
      </c>
      <c r="E168" s="1087">
        <v>140</v>
      </c>
      <c r="F168" s="1087">
        <v>65</v>
      </c>
      <c r="G168" s="1087">
        <v>58</v>
      </c>
      <c r="H168" s="1087">
        <v>0</v>
      </c>
      <c r="I168" s="1087">
        <v>13</v>
      </c>
      <c r="J168" s="1087">
        <v>5688</v>
      </c>
      <c r="K168" s="1087">
        <v>295</v>
      </c>
      <c r="L168" s="1087">
        <v>130</v>
      </c>
      <c r="M168" s="1087">
        <v>1799</v>
      </c>
      <c r="N168" s="1088">
        <v>527</v>
      </c>
      <c r="O168" s="1087">
        <v>32</v>
      </c>
      <c r="P168" s="1087">
        <v>266</v>
      </c>
      <c r="Q168" s="1089">
        <v>192</v>
      </c>
      <c r="R168" s="659">
        <f t="shared" si="43"/>
        <v>9444</v>
      </c>
      <c r="S168" s="1019">
        <f>R168/SUM(R166:R168)</f>
        <v>0.93200434224810025</v>
      </c>
      <c r="T168" s="15"/>
      <c r="U168" s="15"/>
      <c r="V168" s="15"/>
      <c r="W168" s="16"/>
      <c r="X168" s="14"/>
      <c r="Y168" s="15"/>
      <c r="Z168" s="15"/>
      <c r="AA168" s="15"/>
      <c r="AB168" s="15"/>
      <c r="AC168" s="15"/>
      <c r="AD168" s="15"/>
      <c r="AE168" s="15"/>
      <c r="AF168" s="17"/>
      <c r="AG168" s="15"/>
      <c r="AH168" s="15"/>
      <c r="AI168" s="15"/>
      <c r="AJ168" s="15"/>
      <c r="AK168" s="15"/>
      <c r="AL168" s="15"/>
      <c r="AM168" s="15"/>
      <c r="AN168" s="17"/>
      <c r="AO168" s="16"/>
    </row>
    <row r="169" spans="1:41" ht="17.25" hidden="1" customHeight="1" x14ac:dyDescent="0.25">
      <c r="A169" s="1560" t="s">
        <v>50</v>
      </c>
      <c r="B169" s="230" t="s">
        <v>79</v>
      </c>
      <c r="C169" s="1078">
        <v>0</v>
      </c>
      <c r="D169" s="1079">
        <v>0</v>
      </c>
      <c r="E169" s="1079">
        <v>0</v>
      </c>
      <c r="F169" s="1079">
        <v>2</v>
      </c>
      <c r="G169" s="1079">
        <v>0</v>
      </c>
      <c r="H169" s="1079">
        <v>0</v>
      </c>
      <c r="I169" s="1079">
        <v>0</v>
      </c>
      <c r="J169" s="1079">
        <v>85</v>
      </c>
      <c r="K169" s="1079">
        <v>0</v>
      </c>
      <c r="L169" s="1079">
        <v>0</v>
      </c>
      <c r="M169" s="1079">
        <v>11</v>
      </c>
      <c r="N169" s="1080">
        <v>13</v>
      </c>
      <c r="O169" s="1079">
        <v>0</v>
      </c>
      <c r="P169" s="1079">
        <v>1</v>
      </c>
      <c r="Q169" s="1081">
        <v>0</v>
      </c>
      <c r="R169" s="672">
        <f t="shared" ref="R169:R174" si="44">SUM(C169:Q169)</f>
        <v>112</v>
      </c>
      <c r="S169" s="720">
        <f>R169/SUM(R169:R171)</f>
        <v>0.30107526881720431</v>
      </c>
      <c r="T169" s="15"/>
      <c r="U169" s="15"/>
      <c r="V169" s="15"/>
      <c r="W169" s="16"/>
      <c r="X169" s="14"/>
      <c r="Y169" s="15"/>
      <c r="Z169" s="15"/>
      <c r="AA169" s="15"/>
      <c r="AB169" s="15"/>
      <c r="AC169" s="15"/>
      <c r="AD169" s="15"/>
      <c r="AE169" s="15"/>
      <c r="AF169" s="17"/>
      <c r="AG169" s="15"/>
      <c r="AH169" s="15"/>
      <c r="AI169" s="15"/>
      <c r="AJ169" s="15"/>
      <c r="AK169" s="15"/>
      <c r="AL169" s="15"/>
      <c r="AM169" s="15"/>
      <c r="AN169" s="17"/>
      <c r="AO169" s="16"/>
    </row>
    <row r="170" spans="1:41" ht="17.25" hidden="1" customHeight="1" x14ac:dyDescent="0.25">
      <c r="A170" s="1560"/>
      <c r="B170" s="80" t="s">
        <v>80</v>
      </c>
      <c r="C170" s="1066">
        <v>0</v>
      </c>
      <c r="D170" s="1067">
        <v>0</v>
      </c>
      <c r="E170" s="1067">
        <v>0</v>
      </c>
      <c r="F170" s="1067">
        <v>0</v>
      </c>
      <c r="G170" s="1067">
        <v>0</v>
      </c>
      <c r="H170" s="1067">
        <v>0</v>
      </c>
      <c r="I170" s="1067">
        <v>0</v>
      </c>
      <c r="J170" s="1067">
        <v>11</v>
      </c>
      <c r="K170" s="1067">
        <v>0</v>
      </c>
      <c r="L170" s="1067">
        <v>0</v>
      </c>
      <c r="M170" s="1067">
        <v>0</v>
      </c>
      <c r="N170" s="1068">
        <v>3</v>
      </c>
      <c r="O170" s="1067">
        <v>0</v>
      </c>
      <c r="P170" s="1067">
        <v>0</v>
      </c>
      <c r="Q170" s="1069">
        <v>0</v>
      </c>
      <c r="R170" s="673">
        <f t="shared" si="44"/>
        <v>14</v>
      </c>
      <c r="S170" s="703">
        <f>R170/SUM(R169:R171)</f>
        <v>3.7634408602150539E-2</v>
      </c>
      <c r="T170" s="15"/>
      <c r="U170" s="15"/>
      <c r="V170" s="15"/>
      <c r="W170" s="16"/>
      <c r="X170" s="14"/>
      <c r="Y170" s="15"/>
      <c r="Z170" s="15"/>
      <c r="AA170" s="15"/>
      <c r="AB170" s="15"/>
      <c r="AC170" s="15"/>
      <c r="AD170" s="15"/>
      <c r="AE170" s="15"/>
      <c r="AF170" s="17"/>
      <c r="AG170" s="15"/>
      <c r="AH170" s="15"/>
      <c r="AI170" s="15"/>
      <c r="AJ170" s="15"/>
      <c r="AK170" s="15"/>
      <c r="AL170" s="15"/>
      <c r="AM170" s="15"/>
      <c r="AN170" s="17"/>
      <c r="AO170" s="16"/>
    </row>
    <row r="171" spans="1:41" ht="17.25" hidden="1" customHeight="1" thickBot="1" x14ac:dyDescent="0.3">
      <c r="A171" s="1562"/>
      <c r="B171" s="160" t="s">
        <v>453</v>
      </c>
      <c r="C171" s="1070">
        <v>0</v>
      </c>
      <c r="D171" s="1071">
        <v>0</v>
      </c>
      <c r="E171" s="1071">
        <v>3</v>
      </c>
      <c r="F171" s="1071">
        <v>1</v>
      </c>
      <c r="G171" s="1071">
        <v>0</v>
      </c>
      <c r="H171" s="1071">
        <v>0</v>
      </c>
      <c r="I171" s="1071">
        <v>0</v>
      </c>
      <c r="J171" s="1071">
        <v>150</v>
      </c>
      <c r="K171" s="1071">
        <v>3</v>
      </c>
      <c r="L171" s="1071">
        <v>2</v>
      </c>
      <c r="M171" s="1071">
        <v>60</v>
      </c>
      <c r="N171" s="1072">
        <v>17</v>
      </c>
      <c r="O171" s="1071">
        <v>1</v>
      </c>
      <c r="P171" s="1071">
        <v>6</v>
      </c>
      <c r="Q171" s="1073">
        <v>3</v>
      </c>
      <c r="R171" s="675">
        <f t="shared" si="44"/>
        <v>246</v>
      </c>
      <c r="S171" s="719">
        <f>R171/SUM(R169:R171)</f>
        <v>0.66129032258064513</v>
      </c>
      <c r="T171" s="15"/>
      <c r="U171" s="15"/>
      <c r="V171" s="15"/>
      <c r="W171" s="16"/>
      <c r="X171" s="14"/>
      <c r="Y171" s="16"/>
      <c r="Z171" s="16"/>
      <c r="AA171" s="16"/>
      <c r="AB171" s="16"/>
      <c r="AC171" s="16"/>
      <c r="AD171" s="16"/>
      <c r="AE171" s="16"/>
      <c r="AF171" s="16"/>
      <c r="AG171" s="16"/>
      <c r="AH171" s="16"/>
      <c r="AI171" s="16"/>
      <c r="AJ171" s="16"/>
      <c r="AK171" s="16"/>
      <c r="AL171" s="16"/>
      <c r="AM171" s="16"/>
      <c r="AN171" s="16"/>
      <c r="AO171" s="15"/>
    </row>
    <row r="172" spans="1:41" ht="17.25" hidden="1" customHeight="1" thickTop="1" x14ac:dyDescent="0.25">
      <c r="A172" s="1560" t="s">
        <v>27</v>
      </c>
      <c r="B172" s="159" t="s">
        <v>79</v>
      </c>
      <c r="C172" s="233">
        <f>SUM(C160,C163,C166,C169)</f>
        <v>13</v>
      </c>
      <c r="D172" s="233">
        <f t="shared" ref="D172:I172" si="45">SUM(D160,D163,D166,D169)</f>
        <v>58</v>
      </c>
      <c r="E172" s="233">
        <f t="shared" si="45"/>
        <v>79</v>
      </c>
      <c r="F172" s="233">
        <f t="shared" si="45"/>
        <v>61</v>
      </c>
      <c r="G172" s="233">
        <f t="shared" si="45"/>
        <v>22</v>
      </c>
      <c r="H172" s="233">
        <f t="shared" si="45"/>
        <v>0</v>
      </c>
      <c r="I172" s="233">
        <f t="shared" si="45"/>
        <v>7</v>
      </c>
      <c r="J172" s="233">
        <f>SUM(J160,J163,J166,J169)</f>
        <v>2451</v>
      </c>
      <c r="K172" s="233">
        <f t="shared" ref="K172:Q172" si="46">SUM(K160,K163,K166,K169)</f>
        <v>224</v>
      </c>
      <c r="L172" s="233">
        <f t="shared" si="46"/>
        <v>44</v>
      </c>
      <c r="M172" s="233">
        <f t="shared" si="46"/>
        <v>861</v>
      </c>
      <c r="N172" s="233">
        <f t="shared" si="46"/>
        <v>248</v>
      </c>
      <c r="O172" s="233">
        <f t="shared" si="46"/>
        <v>13</v>
      </c>
      <c r="P172" s="233">
        <f t="shared" si="46"/>
        <v>97</v>
      </c>
      <c r="Q172" s="234">
        <f t="shared" si="46"/>
        <v>92</v>
      </c>
      <c r="R172" s="660">
        <f t="shared" si="44"/>
        <v>4270</v>
      </c>
      <c r="S172" s="906">
        <f>R172/SUM(R172:R174)</f>
        <v>0.18148588915334921</v>
      </c>
      <c r="T172" s="15"/>
      <c r="U172" s="15"/>
      <c r="V172" s="15"/>
      <c r="W172" s="16"/>
      <c r="X172" s="14"/>
      <c r="Y172" s="16"/>
      <c r="Z172" s="16"/>
      <c r="AA172" s="16"/>
      <c r="AB172" s="16"/>
      <c r="AC172" s="16"/>
      <c r="AD172" s="16"/>
      <c r="AE172" s="16"/>
      <c r="AF172" s="16"/>
      <c r="AG172" s="16"/>
      <c r="AH172" s="16"/>
      <c r="AI172" s="16"/>
      <c r="AJ172" s="16"/>
      <c r="AK172" s="16"/>
      <c r="AL172" s="16"/>
      <c r="AM172" s="16"/>
      <c r="AN172" s="16"/>
      <c r="AO172" s="15"/>
    </row>
    <row r="173" spans="1:41" ht="17.25" hidden="1" customHeight="1" x14ac:dyDescent="0.25">
      <c r="A173" s="1560"/>
      <c r="B173" s="78" t="s">
        <v>80</v>
      </c>
      <c r="C173" s="236">
        <f>SUM(C161,C164,C167,C170)</f>
        <v>1</v>
      </c>
      <c r="D173" s="236">
        <f t="shared" ref="D173:Q173" si="47">SUM(D161,D164,D167,D170)</f>
        <v>1</v>
      </c>
      <c r="E173" s="236">
        <f t="shared" si="47"/>
        <v>4</v>
      </c>
      <c r="F173" s="236">
        <f t="shared" si="47"/>
        <v>1</v>
      </c>
      <c r="G173" s="236">
        <f t="shared" si="47"/>
        <v>1</v>
      </c>
      <c r="H173" s="236">
        <f t="shared" si="47"/>
        <v>0</v>
      </c>
      <c r="I173" s="236">
        <f t="shared" si="47"/>
        <v>0</v>
      </c>
      <c r="J173" s="236">
        <f t="shared" si="47"/>
        <v>155</v>
      </c>
      <c r="K173" s="236">
        <f t="shared" si="47"/>
        <v>7</v>
      </c>
      <c r="L173" s="236">
        <f t="shared" si="47"/>
        <v>1</v>
      </c>
      <c r="M173" s="236">
        <f t="shared" si="47"/>
        <v>22</v>
      </c>
      <c r="N173" s="236">
        <f t="shared" si="47"/>
        <v>16</v>
      </c>
      <c r="O173" s="236">
        <f t="shared" si="47"/>
        <v>1</v>
      </c>
      <c r="P173" s="236">
        <f t="shared" si="47"/>
        <v>1</v>
      </c>
      <c r="Q173" s="237">
        <f t="shared" si="47"/>
        <v>2</v>
      </c>
      <c r="R173" s="657">
        <f t="shared" si="44"/>
        <v>213</v>
      </c>
      <c r="S173" s="706">
        <v>0.01</v>
      </c>
      <c r="T173" s="15"/>
      <c r="U173" s="15"/>
      <c r="V173" s="15"/>
      <c r="W173" s="16"/>
      <c r="X173" s="14"/>
      <c r="Y173" s="16"/>
      <c r="Z173" s="16"/>
      <c r="AA173" s="16"/>
      <c r="AB173" s="16"/>
      <c r="AC173" s="16"/>
      <c r="AD173" s="16"/>
      <c r="AE173" s="16"/>
      <c r="AF173" s="16"/>
      <c r="AG173" s="16"/>
      <c r="AH173" s="16"/>
      <c r="AI173" s="16"/>
      <c r="AJ173" s="16"/>
      <c r="AK173" s="16"/>
      <c r="AL173" s="16"/>
      <c r="AM173" s="16"/>
      <c r="AN173" s="16"/>
      <c r="AO173" s="15"/>
    </row>
    <row r="174" spans="1:41" ht="17.25" hidden="1" customHeight="1" thickBot="1" x14ac:dyDescent="0.3">
      <c r="A174" s="1560"/>
      <c r="B174" s="125" t="s">
        <v>453</v>
      </c>
      <c r="C174" s="291">
        <f>SUM(C162,C165,C168,C171)</f>
        <v>63</v>
      </c>
      <c r="D174" s="291">
        <f t="shared" ref="D174:Q174" si="48">SUM(D162,D165,D168,D171)</f>
        <v>387</v>
      </c>
      <c r="E174" s="291">
        <f t="shared" si="48"/>
        <v>289</v>
      </c>
      <c r="F174" s="291">
        <f t="shared" si="48"/>
        <v>130</v>
      </c>
      <c r="G174" s="291">
        <f t="shared" si="48"/>
        <v>126</v>
      </c>
      <c r="H174" s="291">
        <f t="shared" si="48"/>
        <v>0</v>
      </c>
      <c r="I174" s="291">
        <f t="shared" si="48"/>
        <v>24</v>
      </c>
      <c r="J174" s="291">
        <f t="shared" si="48"/>
        <v>11555</v>
      </c>
      <c r="K174" s="291">
        <f t="shared" si="48"/>
        <v>562</v>
      </c>
      <c r="L174" s="291">
        <f t="shared" si="48"/>
        <v>247</v>
      </c>
      <c r="M174" s="291">
        <f t="shared" si="48"/>
        <v>3509</v>
      </c>
      <c r="N174" s="291">
        <f t="shared" si="48"/>
        <v>1097</v>
      </c>
      <c r="O174" s="291">
        <f t="shared" si="48"/>
        <v>75</v>
      </c>
      <c r="P174" s="291">
        <f t="shared" si="48"/>
        <v>569</v>
      </c>
      <c r="Q174" s="658">
        <f t="shared" si="48"/>
        <v>412</v>
      </c>
      <c r="R174" s="659">
        <f t="shared" si="44"/>
        <v>19045</v>
      </c>
      <c r="S174" s="706">
        <f>R174/SUM(R172:R174)</f>
        <v>0.8094610676640599</v>
      </c>
      <c r="T174" s="15"/>
      <c r="U174" s="15"/>
      <c r="V174" s="15"/>
      <c r="W174" s="16"/>
      <c r="X174" s="14"/>
      <c r="Y174" s="14"/>
      <c r="Z174" s="14"/>
      <c r="AA174" s="14"/>
      <c r="AB174" s="14"/>
      <c r="AC174" s="14"/>
      <c r="AD174" s="14"/>
      <c r="AE174" s="14"/>
      <c r="AF174" s="14"/>
      <c r="AG174" s="14"/>
      <c r="AH174" s="14"/>
      <c r="AI174" s="14"/>
      <c r="AJ174" s="14"/>
      <c r="AK174" s="14"/>
      <c r="AL174" s="14"/>
      <c r="AM174" s="14"/>
      <c r="AN174" s="14"/>
      <c r="AO174" s="14"/>
    </row>
    <row r="175" spans="1:41" ht="16.5" hidden="1" thickBot="1" x14ac:dyDescent="0.3">
      <c r="A175" s="1556" t="s">
        <v>359</v>
      </c>
      <c r="B175" s="1557"/>
      <c r="C175" s="1554"/>
      <c r="D175" s="1554"/>
      <c r="E175" s="1554"/>
      <c r="F175" s="1554"/>
      <c r="G175" s="1554"/>
      <c r="H175" s="1554"/>
      <c r="I175" s="1554"/>
      <c r="J175" s="1554"/>
      <c r="K175" s="1554"/>
      <c r="L175" s="1554"/>
      <c r="M175" s="1554"/>
      <c r="N175" s="1554"/>
      <c r="O175" s="1554"/>
      <c r="P175" s="1554"/>
      <c r="Q175" s="1554"/>
      <c r="R175" s="1557"/>
      <c r="S175" s="1558"/>
      <c r="T175" s="15"/>
      <c r="U175" s="15"/>
      <c r="V175" s="15"/>
      <c r="W175" s="16"/>
      <c r="X175" s="14"/>
      <c r="Y175" s="14"/>
      <c r="Z175" s="14"/>
      <c r="AA175" s="14"/>
      <c r="AB175" s="14"/>
      <c r="AC175" s="14"/>
      <c r="AD175" s="14"/>
      <c r="AE175" s="14"/>
      <c r="AF175" s="14"/>
      <c r="AG175" s="14"/>
      <c r="AH175" s="14"/>
      <c r="AI175" s="14"/>
      <c r="AJ175" s="14"/>
      <c r="AK175" s="14"/>
      <c r="AL175" s="14"/>
      <c r="AM175" s="14"/>
      <c r="AN175" s="14"/>
      <c r="AO175" s="14"/>
    </row>
    <row r="176" spans="1:41" ht="17.25" hidden="1" customHeight="1" x14ac:dyDescent="0.25">
      <c r="A176" s="1559" t="s">
        <v>76</v>
      </c>
      <c r="B176" s="77" t="s">
        <v>79</v>
      </c>
      <c r="C176" s="383">
        <v>0</v>
      </c>
      <c r="D176" s="384">
        <v>0</v>
      </c>
      <c r="E176" s="384">
        <v>0</v>
      </c>
      <c r="F176" s="384">
        <v>0</v>
      </c>
      <c r="G176" s="384">
        <v>0</v>
      </c>
      <c r="H176" s="384">
        <v>0</v>
      </c>
      <c r="I176" s="384">
        <v>0</v>
      </c>
      <c r="J176" s="384">
        <v>0</v>
      </c>
      <c r="K176" s="384">
        <v>0</v>
      </c>
      <c r="L176" s="384">
        <v>0</v>
      </c>
      <c r="M176" s="384">
        <v>1</v>
      </c>
      <c r="N176" s="384">
        <v>0</v>
      </c>
      <c r="O176" s="384">
        <v>0</v>
      </c>
      <c r="P176" s="384">
        <v>0</v>
      </c>
      <c r="Q176" s="385">
        <v>0</v>
      </c>
      <c r="R176" s="687">
        <f t="shared" ref="R176:R187" si="49">SUM(C176:Q176)</f>
        <v>1</v>
      </c>
      <c r="S176" s="705">
        <f>R176/SUM(R176:R178)</f>
        <v>7.1942446043165471E-3</v>
      </c>
      <c r="T176" s="15"/>
      <c r="U176" s="15"/>
      <c r="V176" s="15"/>
      <c r="W176" s="16"/>
      <c r="X176" s="14"/>
      <c r="Y176" s="14"/>
      <c r="Z176" s="14"/>
      <c r="AA176" s="14"/>
      <c r="AB176" s="14"/>
      <c r="AC176" s="14"/>
      <c r="AD176" s="14"/>
      <c r="AE176" s="14"/>
      <c r="AF176" s="14"/>
      <c r="AG176" s="14"/>
      <c r="AH176" s="14"/>
      <c r="AI176" s="14"/>
      <c r="AJ176" s="14"/>
      <c r="AK176" s="14"/>
      <c r="AL176" s="14"/>
      <c r="AM176" s="14"/>
      <c r="AN176" s="14"/>
      <c r="AO176" s="14"/>
    </row>
    <row r="177" spans="1:41" ht="17.25" hidden="1" customHeight="1" x14ac:dyDescent="0.25">
      <c r="A177" s="1560"/>
      <c r="B177" s="78" t="s">
        <v>80</v>
      </c>
      <c r="C177" s="386">
        <v>0</v>
      </c>
      <c r="D177" s="386">
        <v>0</v>
      </c>
      <c r="E177" s="386">
        <v>0</v>
      </c>
      <c r="F177" s="386">
        <v>0</v>
      </c>
      <c r="G177" s="386">
        <v>0</v>
      </c>
      <c r="H177" s="386">
        <v>0</v>
      </c>
      <c r="I177" s="386">
        <v>0</v>
      </c>
      <c r="J177" s="386">
        <v>0</v>
      </c>
      <c r="K177" s="386">
        <v>0</v>
      </c>
      <c r="L177" s="386">
        <v>0</v>
      </c>
      <c r="M177" s="386">
        <v>0</v>
      </c>
      <c r="N177" s="386">
        <v>0</v>
      </c>
      <c r="O177" s="386">
        <v>0</v>
      </c>
      <c r="P177" s="386">
        <v>0</v>
      </c>
      <c r="Q177" s="387">
        <v>0</v>
      </c>
      <c r="R177" s="688">
        <f t="shared" si="49"/>
        <v>0</v>
      </c>
      <c r="S177" s="706">
        <f>R177/SUM(R176:R178)</f>
        <v>0</v>
      </c>
      <c r="T177" s="15"/>
      <c r="U177" s="15"/>
      <c r="V177" s="15"/>
      <c r="W177" s="16"/>
      <c r="X177" s="14"/>
      <c r="Y177" s="14"/>
      <c r="Z177" s="14"/>
      <c r="AA177" s="14"/>
      <c r="AB177" s="14"/>
      <c r="AC177" s="14"/>
      <c r="AD177" s="14"/>
      <c r="AE177" s="14"/>
      <c r="AF177" s="14"/>
      <c r="AG177" s="14"/>
      <c r="AH177" s="14"/>
      <c r="AI177" s="14"/>
      <c r="AJ177" s="14"/>
      <c r="AK177" s="14"/>
      <c r="AL177" s="14"/>
      <c r="AM177" s="14"/>
      <c r="AN177" s="14"/>
      <c r="AO177" s="14"/>
    </row>
    <row r="178" spans="1:41" ht="17.25" hidden="1" customHeight="1" thickBot="1" x14ac:dyDescent="0.3">
      <c r="A178" s="1561"/>
      <c r="B178" s="79" t="s">
        <v>453</v>
      </c>
      <c r="C178" s="388">
        <v>1</v>
      </c>
      <c r="D178" s="389">
        <v>2</v>
      </c>
      <c r="E178" s="389">
        <v>1</v>
      </c>
      <c r="F178" s="389">
        <v>2</v>
      </c>
      <c r="G178" s="389">
        <v>1</v>
      </c>
      <c r="H178" s="389">
        <v>0</v>
      </c>
      <c r="I178" s="389">
        <v>0</v>
      </c>
      <c r="J178" s="389">
        <v>72</v>
      </c>
      <c r="K178" s="389">
        <v>3</v>
      </c>
      <c r="L178" s="389">
        <v>2</v>
      </c>
      <c r="M178" s="389">
        <v>34</v>
      </c>
      <c r="N178" s="389">
        <v>10</v>
      </c>
      <c r="O178" s="389">
        <v>1</v>
      </c>
      <c r="P178" s="389">
        <v>4</v>
      </c>
      <c r="Q178" s="390">
        <v>5</v>
      </c>
      <c r="R178" s="689">
        <f t="shared" si="49"/>
        <v>138</v>
      </c>
      <c r="S178" s="707">
        <f>R178/SUM(R176:R178)</f>
        <v>0.9928057553956835</v>
      </c>
      <c r="T178" s="15"/>
      <c r="U178" s="15"/>
      <c r="V178" s="15"/>
      <c r="W178" s="16"/>
      <c r="X178" s="14"/>
      <c r="Y178" s="14"/>
      <c r="Z178" s="14"/>
      <c r="AA178" s="14"/>
      <c r="AB178" s="14"/>
      <c r="AC178" s="14"/>
      <c r="AD178" s="14"/>
      <c r="AE178" s="14"/>
      <c r="AF178" s="14"/>
      <c r="AG178" s="14"/>
      <c r="AH178" s="14"/>
      <c r="AI178" s="14"/>
      <c r="AJ178" s="14"/>
      <c r="AK178" s="14"/>
      <c r="AL178" s="14"/>
      <c r="AM178" s="14"/>
      <c r="AN178" s="14"/>
      <c r="AO178" s="14"/>
    </row>
    <row r="179" spans="1:41" ht="17.25" hidden="1" customHeight="1" x14ac:dyDescent="0.25">
      <c r="A179" s="1559" t="s">
        <v>47</v>
      </c>
      <c r="B179" s="82" t="s">
        <v>79</v>
      </c>
      <c r="C179" s="393">
        <v>10</v>
      </c>
      <c r="D179" s="394">
        <v>44</v>
      </c>
      <c r="E179" s="394">
        <v>68</v>
      </c>
      <c r="F179" s="394">
        <v>58</v>
      </c>
      <c r="G179" s="394">
        <v>18</v>
      </c>
      <c r="H179" s="394">
        <v>0</v>
      </c>
      <c r="I179" s="394">
        <v>7</v>
      </c>
      <c r="J179" s="394">
        <v>2073</v>
      </c>
      <c r="K179" s="394">
        <v>197</v>
      </c>
      <c r="L179" s="394">
        <v>38</v>
      </c>
      <c r="M179" s="394">
        <v>730</v>
      </c>
      <c r="N179" s="394">
        <v>195</v>
      </c>
      <c r="O179" s="394">
        <v>10</v>
      </c>
      <c r="P179" s="394">
        <v>86</v>
      </c>
      <c r="Q179" s="395">
        <v>76</v>
      </c>
      <c r="R179" s="690">
        <f t="shared" si="49"/>
        <v>3610</v>
      </c>
      <c r="S179" s="702">
        <f>R179/SUM(R179:R181)</f>
        <v>0.21489374367521877</v>
      </c>
      <c r="T179" s="15"/>
      <c r="U179" s="15"/>
      <c r="V179" s="15"/>
      <c r="W179" s="16"/>
      <c r="X179" s="14"/>
      <c r="Y179" s="14"/>
      <c r="Z179" s="14"/>
      <c r="AA179" s="14"/>
      <c r="AB179" s="14"/>
      <c r="AC179" s="14"/>
      <c r="AD179" s="14"/>
      <c r="AE179" s="14"/>
      <c r="AF179" s="14"/>
      <c r="AG179" s="14"/>
      <c r="AH179" s="14"/>
      <c r="AI179" s="14"/>
      <c r="AJ179" s="14"/>
      <c r="AK179" s="14"/>
      <c r="AL179" s="14"/>
      <c r="AM179" s="14"/>
      <c r="AN179" s="14"/>
      <c r="AO179" s="14"/>
    </row>
    <row r="180" spans="1:41" ht="17.25" hidden="1" customHeight="1" x14ac:dyDescent="0.25">
      <c r="A180" s="1560"/>
      <c r="B180" s="80" t="s">
        <v>80</v>
      </c>
      <c r="C180" s="396">
        <v>0</v>
      </c>
      <c r="D180" s="397">
        <v>1</v>
      </c>
      <c r="E180" s="397">
        <v>3</v>
      </c>
      <c r="F180" s="397">
        <v>1</v>
      </c>
      <c r="G180" s="397">
        <v>1</v>
      </c>
      <c r="H180" s="397">
        <v>0</v>
      </c>
      <c r="I180" s="397">
        <v>0</v>
      </c>
      <c r="J180" s="397">
        <v>112</v>
      </c>
      <c r="K180" s="397">
        <v>6</v>
      </c>
      <c r="L180" s="397">
        <v>1</v>
      </c>
      <c r="M180" s="397">
        <v>17</v>
      </c>
      <c r="N180" s="397">
        <v>13</v>
      </c>
      <c r="O180" s="397">
        <v>1</v>
      </c>
      <c r="P180" s="397">
        <v>1</v>
      </c>
      <c r="Q180" s="398">
        <v>2</v>
      </c>
      <c r="R180" s="691">
        <f t="shared" si="49"/>
        <v>159</v>
      </c>
      <c r="S180" s="703">
        <f>R180/SUM(R179:R181)</f>
        <v>9.4648490981606055E-3</v>
      </c>
      <c r="T180" s="15"/>
      <c r="U180" s="15"/>
      <c r="V180" s="15"/>
      <c r="W180" s="16"/>
      <c r="X180" s="14"/>
      <c r="Y180" s="14"/>
      <c r="Z180" s="14"/>
      <c r="AA180" s="14"/>
      <c r="AB180" s="14"/>
      <c r="AC180" s="14"/>
      <c r="AD180" s="14"/>
      <c r="AE180" s="14"/>
      <c r="AF180" s="14"/>
      <c r="AG180" s="14"/>
      <c r="AH180" s="14"/>
      <c r="AI180" s="14"/>
      <c r="AJ180" s="14"/>
      <c r="AK180" s="14"/>
      <c r="AL180" s="14"/>
      <c r="AM180" s="14"/>
      <c r="AN180" s="14"/>
      <c r="AO180" s="14"/>
    </row>
    <row r="181" spans="1:41" ht="17.25" hidden="1" customHeight="1" thickBot="1" x14ac:dyDescent="0.3">
      <c r="A181" s="1561"/>
      <c r="B181" s="81" t="s">
        <v>453</v>
      </c>
      <c r="C181" s="399">
        <v>46</v>
      </c>
      <c r="D181" s="400">
        <v>256</v>
      </c>
      <c r="E181" s="400">
        <v>191</v>
      </c>
      <c r="F181" s="400">
        <v>100</v>
      </c>
      <c r="G181" s="400">
        <v>88</v>
      </c>
      <c r="H181" s="400">
        <v>0</v>
      </c>
      <c r="I181" s="400">
        <v>21</v>
      </c>
      <c r="J181" s="400">
        <v>7789</v>
      </c>
      <c r="K181" s="400">
        <v>388</v>
      </c>
      <c r="L181" s="400">
        <v>168</v>
      </c>
      <c r="M181" s="400">
        <v>2500</v>
      </c>
      <c r="N181" s="400">
        <v>753</v>
      </c>
      <c r="O181" s="400">
        <v>41</v>
      </c>
      <c r="P181" s="400">
        <v>393</v>
      </c>
      <c r="Q181" s="401">
        <v>296</v>
      </c>
      <c r="R181" s="692">
        <f t="shared" si="49"/>
        <v>13030</v>
      </c>
      <c r="S181" s="703">
        <f>R181/SUM(R179:R181)</f>
        <v>0.77564140722662067</v>
      </c>
      <c r="T181" s="15"/>
      <c r="U181" s="15"/>
      <c r="V181" s="15"/>
      <c r="W181" s="16"/>
      <c r="X181" s="14"/>
      <c r="Y181" s="14"/>
      <c r="Z181" s="14"/>
      <c r="AA181" s="14"/>
      <c r="AB181" s="14"/>
      <c r="AC181" s="14"/>
      <c r="AD181" s="14"/>
      <c r="AE181" s="14"/>
      <c r="AF181" s="14"/>
      <c r="AG181" s="14"/>
      <c r="AH181" s="14"/>
      <c r="AI181" s="14"/>
      <c r="AJ181" s="14"/>
      <c r="AK181" s="14"/>
      <c r="AL181" s="14"/>
      <c r="AM181" s="14"/>
      <c r="AN181" s="14"/>
      <c r="AO181" s="14"/>
    </row>
    <row r="182" spans="1:41" ht="17.25" hidden="1" customHeight="1" x14ac:dyDescent="0.25">
      <c r="A182" s="1559" t="s">
        <v>48</v>
      </c>
      <c r="B182" s="77" t="s">
        <v>79</v>
      </c>
      <c r="C182" s="383">
        <v>3</v>
      </c>
      <c r="D182" s="384">
        <v>12</v>
      </c>
      <c r="E182" s="384">
        <v>9</v>
      </c>
      <c r="F182" s="384">
        <v>3</v>
      </c>
      <c r="G182" s="384">
        <v>2</v>
      </c>
      <c r="H182" s="384">
        <v>0</v>
      </c>
      <c r="I182" s="384">
        <v>0</v>
      </c>
      <c r="J182" s="384">
        <v>290</v>
      </c>
      <c r="K182" s="384">
        <v>26</v>
      </c>
      <c r="L182" s="384">
        <v>4</v>
      </c>
      <c r="M182" s="384">
        <v>103</v>
      </c>
      <c r="N182" s="384">
        <v>34</v>
      </c>
      <c r="O182" s="384">
        <v>2</v>
      </c>
      <c r="P182" s="384">
        <v>9</v>
      </c>
      <c r="Q182" s="385">
        <v>12</v>
      </c>
      <c r="R182" s="687">
        <f t="shared" si="49"/>
        <v>509</v>
      </c>
      <c r="S182" s="705">
        <f>R182/SUM(R182:R184)</f>
        <v>8.821490467937608E-2</v>
      </c>
      <c r="T182" s="15"/>
      <c r="U182" s="15"/>
      <c r="V182" s="15"/>
      <c r="W182" s="16"/>
      <c r="X182" s="14"/>
      <c r="Y182" s="14"/>
      <c r="Z182" s="14"/>
      <c r="AA182" s="14"/>
      <c r="AB182" s="14"/>
      <c r="AC182" s="14"/>
      <c r="AD182" s="14"/>
      <c r="AE182" s="14"/>
      <c r="AF182" s="14"/>
      <c r="AG182" s="14"/>
      <c r="AH182" s="14"/>
      <c r="AI182" s="14"/>
      <c r="AJ182" s="14"/>
      <c r="AK182" s="14"/>
      <c r="AL182" s="14"/>
      <c r="AM182" s="14"/>
      <c r="AN182" s="14"/>
      <c r="AO182" s="14"/>
    </row>
    <row r="183" spans="1:41" ht="17.25" hidden="1" customHeight="1" x14ac:dyDescent="0.25">
      <c r="A183" s="1560"/>
      <c r="B183" s="78" t="s">
        <v>80</v>
      </c>
      <c r="C183" s="386">
        <v>1</v>
      </c>
      <c r="D183" s="391">
        <v>0</v>
      </c>
      <c r="E183" s="391">
        <v>1</v>
      </c>
      <c r="F183" s="391">
        <v>0</v>
      </c>
      <c r="G183" s="391">
        <v>0</v>
      </c>
      <c r="H183" s="391">
        <v>0</v>
      </c>
      <c r="I183" s="391">
        <v>0</v>
      </c>
      <c r="J183" s="391">
        <v>36</v>
      </c>
      <c r="K183" s="391">
        <v>0</v>
      </c>
      <c r="L183" s="391">
        <v>0</v>
      </c>
      <c r="M183" s="391">
        <v>4</v>
      </c>
      <c r="N183" s="391">
        <v>2</v>
      </c>
      <c r="O183" s="391">
        <v>0</v>
      </c>
      <c r="P183" s="391">
        <v>0</v>
      </c>
      <c r="Q183" s="392">
        <v>0</v>
      </c>
      <c r="R183" s="688">
        <f t="shared" si="49"/>
        <v>44</v>
      </c>
      <c r="S183" s="706">
        <f>R183/SUM(R182:R184)</f>
        <v>7.6256499133448875E-3</v>
      </c>
      <c r="T183" s="15"/>
      <c r="U183" s="15"/>
      <c r="V183" s="15"/>
      <c r="W183" s="16"/>
      <c r="X183" s="14"/>
      <c r="Y183" s="14"/>
      <c r="Z183" s="14"/>
      <c r="AA183" s="14"/>
      <c r="AB183" s="14"/>
      <c r="AC183" s="14"/>
      <c r="AD183" s="14"/>
      <c r="AE183" s="14"/>
      <c r="AF183" s="14"/>
      <c r="AG183" s="14"/>
      <c r="AH183" s="14"/>
      <c r="AI183" s="14"/>
      <c r="AJ183" s="14"/>
      <c r="AK183" s="14"/>
      <c r="AL183" s="14"/>
      <c r="AM183" s="14"/>
      <c r="AN183" s="14"/>
      <c r="AO183" s="14"/>
    </row>
    <row r="184" spans="1:41" ht="17.25" hidden="1" customHeight="1" thickBot="1" x14ac:dyDescent="0.3">
      <c r="A184" s="1560"/>
      <c r="B184" s="125" t="s">
        <v>453</v>
      </c>
      <c r="C184" s="388">
        <v>11</v>
      </c>
      <c r="D184" s="389">
        <v>119</v>
      </c>
      <c r="E184" s="389">
        <v>85</v>
      </c>
      <c r="F184" s="389">
        <v>27</v>
      </c>
      <c r="G184" s="389">
        <v>31</v>
      </c>
      <c r="H184" s="389">
        <v>0</v>
      </c>
      <c r="I184" s="389">
        <v>3</v>
      </c>
      <c r="J184" s="389">
        <v>3285</v>
      </c>
      <c r="K184" s="389">
        <v>145</v>
      </c>
      <c r="L184" s="389">
        <v>73</v>
      </c>
      <c r="M184" s="389">
        <v>877</v>
      </c>
      <c r="N184" s="389">
        <v>289</v>
      </c>
      <c r="O184" s="389">
        <v>27</v>
      </c>
      <c r="P184" s="389">
        <v>151</v>
      </c>
      <c r="Q184" s="390">
        <v>94</v>
      </c>
      <c r="R184" s="689">
        <f t="shared" si="49"/>
        <v>5217</v>
      </c>
      <c r="S184" s="707">
        <f>R184/SUM(R182:R184)</f>
        <v>0.90415944540727899</v>
      </c>
      <c r="T184" s="15"/>
      <c r="U184" s="15"/>
      <c r="V184" s="15"/>
      <c r="W184" s="16"/>
      <c r="X184" s="14"/>
      <c r="Y184" s="14"/>
      <c r="Z184" s="14"/>
      <c r="AA184" s="14"/>
      <c r="AB184" s="14"/>
      <c r="AC184" s="14"/>
      <c r="AD184" s="14"/>
      <c r="AE184" s="14"/>
      <c r="AF184" s="14"/>
      <c r="AG184" s="14"/>
      <c r="AH184" s="14"/>
      <c r="AI184" s="14"/>
      <c r="AJ184" s="14"/>
      <c r="AK184" s="14"/>
      <c r="AL184" s="14"/>
      <c r="AM184" s="14"/>
      <c r="AN184" s="14"/>
      <c r="AO184" s="14"/>
    </row>
    <row r="185" spans="1:41" ht="17.25" hidden="1" customHeight="1" x14ac:dyDescent="0.25">
      <c r="A185" s="1559" t="s">
        <v>78</v>
      </c>
      <c r="B185" s="82" t="s">
        <v>79</v>
      </c>
      <c r="C185" s="402">
        <v>0</v>
      </c>
      <c r="D185" s="403">
        <v>2</v>
      </c>
      <c r="E185" s="403">
        <v>2</v>
      </c>
      <c r="F185" s="403">
        <v>0</v>
      </c>
      <c r="G185" s="403">
        <v>2</v>
      </c>
      <c r="H185" s="403">
        <v>0</v>
      </c>
      <c r="I185" s="403">
        <v>0</v>
      </c>
      <c r="J185" s="403">
        <v>88</v>
      </c>
      <c r="K185" s="403">
        <v>1</v>
      </c>
      <c r="L185" s="403">
        <v>2</v>
      </c>
      <c r="M185" s="403">
        <v>27</v>
      </c>
      <c r="N185" s="403">
        <v>19</v>
      </c>
      <c r="O185" s="403">
        <v>1</v>
      </c>
      <c r="P185" s="403">
        <v>2</v>
      </c>
      <c r="Q185" s="404">
        <v>4</v>
      </c>
      <c r="R185" s="690">
        <f t="shared" si="49"/>
        <v>150</v>
      </c>
      <c r="S185" s="720">
        <f>R185/SUM(R185:R187)</f>
        <v>0.18292682926829268</v>
      </c>
      <c r="T185" s="15"/>
      <c r="U185" s="15"/>
      <c r="V185" s="15"/>
      <c r="W185" s="16"/>
      <c r="X185" s="14"/>
      <c r="Y185" s="14"/>
      <c r="Z185" s="14"/>
      <c r="AA185" s="14"/>
      <c r="AB185" s="14"/>
      <c r="AC185" s="14"/>
      <c r="AD185" s="14"/>
      <c r="AE185" s="14"/>
      <c r="AF185" s="14"/>
      <c r="AG185" s="14"/>
      <c r="AH185" s="14"/>
      <c r="AI185" s="14"/>
      <c r="AJ185" s="14"/>
      <c r="AK185" s="14"/>
      <c r="AL185" s="14"/>
      <c r="AM185" s="14"/>
      <c r="AN185" s="14"/>
      <c r="AO185" s="14"/>
    </row>
    <row r="186" spans="1:41" ht="17.25" hidden="1" customHeight="1" x14ac:dyDescent="0.25">
      <c r="A186" s="1560"/>
      <c r="B186" s="80" t="s">
        <v>80</v>
      </c>
      <c r="C186" s="396">
        <v>0</v>
      </c>
      <c r="D186" s="397">
        <v>0</v>
      </c>
      <c r="E186" s="397">
        <v>0</v>
      </c>
      <c r="F186" s="397">
        <v>0</v>
      </c>
      <c r="G186" s="397">
        <v>0</v>
      </c>
      <c r="H186" s="397">
        <v>0</v>
      </c>
      <c r="I186" s="397">
        <v>0</v>
      </c>
      <c r="J186" s="397">
        <v>7</v>
      </c>
      <c r="K186" s="397">
        <v>1</v>
      </c>
      <c r="L186" s="397">
        <v>0</v>
      </c>
      <c r="M186" s="397">
        <v>1</v>
      </c>
      <c r="N186" s="397">
        <v>1</v>
      </c>
      <c r="O186" s="397">
        <v>0</v>
      </c>
      <c r="P186" s="397">
        <v>0</v>
      </c>
      <c r="Q186" s="398">
        <v>0</v>
      </c>
      <c r="R186" s="691">
        <f t="shared" si="49"/>
        <v>10</v>
      </c>
      <c r="S186" s="703">
        <f>R186/SUM(R185:R187)</f>
        <v>1.2195121951219513E-2</v>
      </c>
      <c r="T186" s="15"/>
      <c r="U186" s="15"/>
      <c r="V186" s="15"/>
      <c r="W186" s="16"/>
      <c r="X186" s="14"/>
      <c r="Y186" s="14"/>
      <c r="Z186" s="14"/>
      <c r="AA186" s="14"/>
      <c r="AB186" s="14"/>
      <c r="AC186" s="14"/>
      <c r="AD186" s="14"/>
      <c r="AE186" s="14"/>
      <c r="AF186" s="14"/>
      <c r="AG186" s="14"/>
      <c r="AH186" s="14"/>
      <c r="AI186" s="14"/>
      <c r="AJ186" s="14"/>
      <c r="AK186" s="14"/>
      <c r="AL186" s="14"/>
      <c r="AM186" s="14"/>
      <c r="AN186" s="14"/>
      <c r="AO186" s="14"/>
    </row>
    <row r="187" spans="1:41" ht="17.25" hidden="1" customHeight="1" thickBot="1" x14ac:dyDescent="0.3">
      <c r="A187" s="1562"/>
      <c r="B187" s="160" t="s">
        <v>453</v>
      </c>
      <c r="C187" s="405">
        <v>5</v>
      </c>
      <c r="D187" s="406">
        <v>10</v>
      </c>
      <c r="E187" s="406">
        <v>12</v>
      </c>
      <c r="F187" s="406">
        <v>1</v>
      </c>
      <c r="G187" s="406">
        <v>6</v>
      </c>
      <c r="H187" s="406">
        <v>0</v>
      </c>
      <c r="I187" s="406">
        <v>0</v>
      </c>
      <c r="J187" s="406">
        <v>409</v>
      </c>
      <c r="K187" s="406">
        <v>26</v>
      </c>
      <c r="L187" s="406">
        <v>4</v>
      </c>
      <c r="M187" s="406">
        <v>98</v>
      </c>
      <c r="N187" s="406">
        <v>45</v>
      </c>
      <c r="O187" s="406">
        <v>6</v>
      </c>
      <c r="P187" s="406">
        <v>21</v>
      </c>
      <c r="Q187" s="407">
        <v>17</v>
      </c>
      <c r="R187" s="694">
        <f t="shared" si="49"/>
        <v>660</v>
      </c>
      <c r="S187" s="719">
        <f>R187/SUM(R185:R187)</f>
        <v>0.80487804878048785</v>
      </c>
      <c r="T187" s="15"/>
      <c r="U187" s="15"/>
      <c r="V187" s="15"/>
      <c r="W187" s="16"/>
      <c r="X187" s="14"/>
      <c r="Y187" s="14"/>
      <c r="Z187" s="14"/>
      <c r="AA187" s="14"/>
      <c r="AB187" s="14"/>
      <c r="AC187" s="14"/>
      <c r="AD187" s="14"/>
      <c r="AE187" s="14"/>
      <c r="AF187" s="14"/>
      <c r="AG187" s="14"/>
      <c r="AH187" s="14"/>
      <c r="AI187" s="14"/>
      <c r="AJ187" s="14"/>
      <c r="AK187" s="14"/>
      <c r="AL187" s="14"/>
      <c r="AM187" s="14"/>
      <c r="AN187" s="14"/>
      <c r="AO187" s="14"/>
    </row>
    <row r="188" spans="1:41" ht="17.25" hidden="1" customHeight="1" thickTop="1" x14ac:dyDescent="0.25">
      <c r="A188" s="1560" t="s">
        <v>27</v>
      </c>
      <c r="B188" s="159" t="s">
        <v>79</v>
      </c>
      <c r="C188" s="233">
        <f>SUM(C176,C179,C182,C185)</f>
        <v>13</v>
      </c>
      <c r="D188" s="233">
        <f t="shared" ref="D188:I188" si="50">SUM(D176,D179,D182,D185)</f>
        <v>58</v>
      </c>
      <c r="E188" s="233">
        <f t="shared" si="50"/>
        <v>79</v>
      </c>
      <c r="F188" s="233">
        <f t="shared" si="50"/>
        <v>61</v>
      </c>
      <c r="G188" s="233">
        <f t="shared" si="50"/>
        <v>22</v>
      </c>
      <c r="H188" s="233">
        <f t="shared" si="50"/>
        <v>0</v>
      </c>
      <c r="I188" s="233">
        <f t="shared" si="50"/>
        <v>7</v>
      </c>
      <c r="J188" s="233">
        <f>SUM(J176,J179,J182,J185)</f>
        <v>2451</v>
      </c>
      <c r="K188" s="233">
        <f t="shared" ref="K188:Q188" si="51">SUM(K176,K179,K182,K185)</f>
        <v>224</v>
      </c>
      <c r="L188" s="233">
        <f t="shared" si="51"/>
        <v>44</v>
      </c>
      <c r="M188" s="233">
        <f t="shared" si="51"/>
        <v>861</v>
      </c>
      <c r="N188" s="233">
        <f t="shared" si="51"/>
        <v>248</v>
      </c>
      <c r="O188" s="233">
        <f t="shared" si="51"/>
        <v>13</v>
      </c>
      <c r="P188" s="233">
        <f t="shared" si="51"/>
        <v>97</v>
      </c>
      <c r="Q188" s="234">
        <f t="shared" si="51"/>
        <v>92</v>
      </c>
      <c r="R188" s="660">
        <f>SUM(C188:Q188)</f>
        <v>4270</v>
      </c>
      <c r="S188" s="705">
        <f>R188/SUM(R188:R190)</f>
        <v>0.18148588915334921</v>
      </c>
      <c r="T188" s="15"/>
      <c r="U188" s="15"/>
      <c r="V188" s="15"/>
      <c r="W188" s="16"/>
      <c r="X188" s="14"/>
      <c r="Y188" s="14"/>
      <c r="Z188" s="14"/>
      <c r="AA188" s="14"/>
      <c r="AB188" s="14"/>
      <c r="AC188" s="14"/>
      <c r="AD188" s="14"/>
      <c r="AE188" s="14"/>
      <c r="AF188" s="14"/>
      <c r="AG188" s="14"/>
      <c r="AH188" s="14"/>
      <c r="AI188" s="14"/>
      <c r="AJ188" s="14"/>
      <c r="AK188" s="14"/>
      <c r="AL188" s="14"/>
      <c r="AM188" s="14"/>
      <c r="AN188" s="14"/>
      <c r="AO188" s="14"/>
    </row>
    <row r="189" spans="1:41" ht="17.25" hidden="1" customHeight="1" x14ac:dyDescent="0.25">
      <c r="A189" s="1560"/>
      <c r="B189" s="78" t="s">
        <v>80</v>
      </c>
      <c r="C189" s="236">
        <f>SUM(C177,C180,C183,C186)</f>
        <v>1</v>
      </c>
      <c r="D189" s="236">
        <f t="shared" ref="D189:Q189" si="52">SUM(D177,D180,D183,D186)</f>
        <v>1</v>
      </c>
      <c r="E189" s="236">
        <f t="shared" si="52"/>
        <v>4</v>
      </c>
      <c r="F189" s="236">
        <f t="shared" si="52"/>
        <v>1</v>
      </c>
      <c r="G189" s="236">
        <f t="shared" si="52"/>
        <v>1</v>
      </c>
      <c r="H189" s="236">
        <f t="shared" si="52"/>
        <v>0</v>
      </c>
      <c r="I189" s="236">
        <f t="shared" si="52"/>
        <v>0</v>
      </c>
      <c r="J189" s="236">
        <f t="shared" si="52"/>
        <v>155</v>
      </c>
      <c r="K189" s="236">
        <f t="shared" si="52"/>
        <v>7</v>
      </c>
      <c r="L189" s="236">
        <f t="shared" si="52"/>
        <v>1</v>
      </c>
      <c r="M189" s="236">
        <f t="shared" si="52"/>
        <v>22</v>
      </c>
      <c r="N189" s="236">
        <f t="shared" si="52"/>
        <v>16</v>
      </c>
      <c r="O189" s="236">
        <f t="shared" si="52"/>
        <v>1</v>
      </c>
      <c r="P189" s="236">
        <f t="shared" si="52"/>
        <v>1</v>
      </c>
      <c r="Q189" s="237">
        <f t="shared" si="52"/>
        <v>2</v>
      </c>
      <c r="R189" s="657">
        <f>SUM(C189:Q189)</f>
        <v>213</v>
      </c>
      <c r="S189" s="706">
        <v>0.01</v>
      </c>
      <c r="T189" s="15"/>
      <c r="U189" s="15"/>
      <c r="V189" s="15"/>
      <c r="W189" s="16"/>
      <c r="X189" s="14"/>
      <c r="Y189" s="14"/>
      <c r="Z189" s="14"/>
      <c r="AA189" s="14"/>
      <c r="AB189" s="14"/>
      <c r="AC189" s="14"/>
      <c r="AD189" s="14"/>
      <c r="AE189" s="14"/>
      <c r="AF189" s="14"/>
      <c r="AG189" s="14"/>
      <c r="AH189" s="14"/>
      <c r="AI189" s="14"/>
      <c r="AJ189" s="14"/>
      <c r="AK189" s="14"/>
      <c r="AL189" s="14"/>
      <c r="AM189" s="14"/>
      <c r="AN189" s="14"/>
      <c r="AO189" s="14"/>
    </row>
    <row r="190" spans="1:41" ht="17.25" hidden="1" customHeight="1" thickBot="1" x14ac:dyDescent="0.3">
      <c r="A190" s="1561"/>
      <c r="B190" s="79" t="s">
        <v>453</v>
      </c>
      <c r="C190" s="291">
        <f>SUM(C178,C181,C184,C187)</f>
        <v>63</v>
      </c>
      <c r="D190" s="291">
        <f t="shared" ref="D190:Q190" si="53">SUM(D178,D181,D184,D187)</f>
        <v>387</v>
      </c>
      <c r="E190" s="291">
        <f t="shared" si="53"/>
        <v>289</v>
      </c>
      <c r="F190" s="291">
        <f t="shared" si="53"/>
        <v>130</v>
      </c>
      <c r="G190" s="291">
        <f t="shared" si="53"/>
        <v>126</v>
      </c>
      <c r="H190" s="291">
        <f t="shared" si="53"/>
        <v>0</v>
      </c>
      <c r="I190" s="291">
        <f t="shared" si="53"/>
        <v>24</v>
      </c>
      <c r="J190" s="291">
        <f t="shared" si="53"/>
        <v>11555</v>
      </c>
      <c r="K190" s="291">
        <f t="shared" si="53"/>
        <v>562</v>
      </c>
      <c r="L190" s="291">
        <f t="shared" si="53"/>
        <v>247</v>
      </c>
      <c r="M190" s="291">
        <f t="shared" si="53"/>
        <v>3509</v>
      </c>
      <c r="N190" s="291">
        <f t="shared" si="53"/>
        <v>1097</v>
      </c>
      <c r="O190" s="291">
        <f t="shared" si="53"/>
        <v>75</v>
      </c>
      <c r="P190" s="291">
        <f t="shared" si="53"/>
        <v>569</v>
      </c>
      <c r="Q190" s="658">
        <f t="shared" si="53"/>
        <v>412</v>
      </c>
      <c r="R190" s="659">
        <f>SUM(C190:Q190)</f>
        <v>19045</v>
      </c>
      <c r="S190" s="706">
        <f>R190/SUM(R188:R190)</f>
        <v>0.8094610676640599</v>
      </c>
      <c r="T190" s="15"/>
      <c r="U190" s="15"/>
      <c r="V190" s="15"/>
      <c r="W190" s="16"/>
      <c r="X190" s="14"/>
      <c r="Y190" s="14"/>
      <c r="Z190" s="14"/>
      <c r="AA190" s="14"/>
      <c r="AB190" s="14"/>
      <c r="AC190" s="14"/>
      <c r="AD190" s="14"/>
      <c r="AE190" s="14"/>
      <c r="AF190" s="14"/>
      <c r="AG190" s="14"/>
      <c r="AH190" s="14"/>
      <c r="AI190" s="14"/>
      <c r="AJ190" s="14"/>
      <c r="AK190" s="14"/>
      <c r="AL190" s="14"/>
      <c r="AM190" s="14"/>
      <c r="AN190" s="14"/>
      <c r="AO190" s="14"/>
    </row>
    <row r="191" spans="1:41" ht="15.75" hidden="1" customHeight="1" x14ac:dyDescent="0.25">
      <c r="A191" s="1559" t="s">
        <v>44</v>
      </c>
      <c r="B191" s="82" t="s">
        <v>79</v>
      </c>
      <c r="C191" s="709">
        <f t="shared" ref="C191:R191" si="54">C188/SUM(C188:C190)</f>
        <v>0.16883116883116883</v>
      </c>
      <c r="D191" s="710">
        <f t="shared" si="54"/>
        <v>0.13004484304932734</v>
      </c>
      <c r="E191" s="710">
        <f t="shared" si="54"/>
        <v>0.21236559139784947</v>
      </c>
      <c r="F191" s="710">
        <f t="shared" si="54"/>
        <v>0.31770833333333331</v>
      </c>
      <c r="G191" s="710">
        <f t="shared" si="54"/>
        <v>0.1476510067114094</v>
      </c>
      <c r="H191" s="710">
        <v>0</v>
      </c>
      <c r="I191" s="710">
        <f t="shared" si="54"/>
        <v>0.22580645161290322</v>
      </c>
      <c r="J191" s="710">
        <f t="shared" si="54"/>
        <v>0.17308099710472424</v>
      </c>
      <c r="K191" s="710">
        <f t="shared" si="54"/>
        <v>0.28247162673392184</v>
      </c>
      <c r="L191" s="710">
        <f t="shared" si="54"/>
        <v>0.15068493150684931</v>
      </c>
      <c r="M191" s="710">
        <f t="shared" si="54"/>
        <v>0.19603825136612021</v>
      </c>
      <c r="N191" s="710">
        <f t="shared" si="54"/>
        <v>0.18221895664952242</v>
      </c>
      <c r="O191" s="710">
        <f t="shared" si="54"/>
        <v>0.14606741573033707</v>
      </c>
      <c r="P191" s="710">
        <f t="shared" si="54"/>
        <v>0.14542728635682159</v>
      </c>
      <c r="Q191" s="824">
        <f t="shared" si="54"/>
        <v>0.18181818181818182</v>
      </c>
      <c r="R191" s="705">
        <f t="shared" si="54"/>
        <v>0.18148588915334921</v>
      </c>
      <c r="S191" s="1547"/>
      <c r="T191" s="15"/>
      <c r="U191" s="15"/>
      <c r="V191" s="15"/>
      <c r="W191" s="16"/>
      <c r="X191" s="14"/>
      <c r="Y191" s="14"/>
      <c r="Z191" s="14"/>
      <c r="AA191" s="14"/>
      <c r="AB191" s="14"/>
      <c r="AC191" s="14"/>
      <c r="AD191" s="14"/>
      <c r="AE191" s="14"/>
      <c r="AF191" s="14"/>
      <c r="AG191" s="14"/>
      <c r="AH191" s="14"/>
      <c r="AI191" s="14"/>
      <c r="AJ191" s="14"/>
      <c r="AK191" s="14"/>
      <c r="AL191" s="14"/>
      <c r="AM191" s="14"/>
      <c r="AN191" s="14"/>
      <c r="AO191" s="14"/>
    </row>
    <row r="192" spans="1:41" ht="15.75" hidden="1" customHeight="1" x14ac:dyDescent="0.25">
      <c r="A192" s="1560"/>
      <c r="B192" s="80" t="s">
        <v>80</v>
      </c>
      <c r="C192" s="712">
        <f t="shared" ref="C192:R192" si="55">C189/SUM(C188:C190)</f>
        <v>1.2987012987012988E-2</v>
      </c>
      <c r="D192" s="713">
        <f t="shared" si="55"/>
        <v>2.242152466367713E-3</v>
      </c>
      <c r="E192" s="713">
        <f t="shared" si="55"/>
        <v>1.0752688172043012E-2</v>
      </c>
      <c r="F192" s="713">
        <f t="shared" si="55"/>
        <v>5.208333333333333E-3</v>
      </c>
      <c r="G192" s="713">
        <f t="shared" si="55"/>
        <v>6.7114093959731542E-3</v>
      </c>
      <c r="H192" s="713">
        <v>0</v>
      </c>
      <c r="I192" s="713">
        <f t="shared" si="55"/>
        <v>0</v>
      </c>
      <c r="J192" s="713">
        <f t="shared" si="55"/>
        <v>1.0945554692465222E-2</v>
      </c>
      <c r="K192" s="713">
        <f t="shared" si="55"/>
        <v>8.8272383354350576E-3</v>
      </c>
      <c r="L192" s="713">
        <f t="shared" si="55"/>
        <v>3.4246575342465752E-3</v>
      </c>
      <c r="M192" s="713">
        <f t="shared" si="55"/>
        <v>5.0091074681238613E-3</v>
      </c>
      <c r="N192" s="713">
        <f t="shared" si="55"/>
        <v>1.1756061719324026E-2</v>
      </c>
      <c r="O192" s="713">
        <f t="shared" si="55"/>
        <v>1.1235955056179775E-2</v>
      </c>
      <c r="P192" s="713">
        <f t="shared" si="55"/>
        <v>1.4992503748125937E-3</v>
      </c>
      <c r="Q192" s="825">
        <f t="shared" si="55"/>
        <v>3.952569169960474E-3</v>
      </c>
      <c r="R192" s="706">
        <f t="shared" si="55"/>
        <v>9.0530431825909547E-3</v>
      </c>
      <c r="S192" s="1548"/>
      <c r="T192" s="15"/>
      <c r="U192" s="15"/>
      <c r="V192" s="15"/>
      <c r="W192" s="16"/>
      <c r="X192" s="14"/>
      <c r="Y192" s="14"/>
      <c r="Z192" s="14"/>
      <c r="AA192" s="14"/>
      <c r="AB192" s="14"/>
      <c r="AC192" s="14"/>
      <c r="AD192" s="14"/>
      <c r="AE192" s="14"/>
      <c r="AF192" s="14"/>
      <c r="AG192" s="14"/>
      <c r="AH192" s="14"/>
      <c r="AI192" s="14"/>
      <c r="AJ192" s="14"/>
      <c r="AK192" s="14"/>
      <c r="AL192" s="14"/>
      <c r="AM192" s="14"/>
      <c r="AN192" s="14"/>
      <c r="AO192" s="14"/>
    </row>
    <row r="193" spans="1:41" ht="18.75" hidden="1" customHeight="1" thickBot="1" x14ac:dyDescent="0.3">
      <c r="A193" s="1561"/>
      <c r="B193" s="81" t="s">
        <v>453</v>
      </c>
      <c r="C193" s="722">
        <f t="shared" ref="C193:Q193" si="56">C190/SUM(C188:C190)</f>
        <v>0.81818181818181823</v>
      </c>
      <c r="D193" s="722">
        <f t="shared" si="56"/>
        <v>0.86771300448430488</v>
      </c>
      <c r="E193" s="723">
        <f t="shared" si="56"/>
        <v>0.7768817204301075</v>
      </c>
      <c r="F193" s="723">
        <f t="shared" si="56"/>
        <v>0.67708333333333337</v>
      </c>
      <c r="G193" s="723">
        <v>0.84499999999999997</v>
      </c>
      <c r="H193" s="723">
        <v>0</v>
      </c>
      <c r="I193" s="723">
        <f t="shared" si="56"/>
        <v>0.77419354838709675</v>
      </c>
      <c r="J193" s="723">
        <f t="shared" si="56"/>
        <v>0.81597344820281048</v>
      </c>
      <c r="K193" s="723">
        <f t="shared" si="56"/>
        <v>0.70870113493064313</v>
      </c>
      <c r="L193" s="723">
        <f t="shared" si="56"/>
        <v>0.84589041095890416</v>
      </c>
      <c r="M193" s="723">
        <f t="shared" si="56"/>
        <v>0.79895264116575593</v>
      </c>
      <c r="N193" s="723">
        <f t="shared" si="56"/>
        <v>0.80602498163115355</v>
      </c>
      <c r="O193" s="723">
        <f t="shared" si="56"/>
        <v>0.84269662921348309</v>
      </c>
      <c r="P193" s="723">
        <v>0.85399999999999998</v>
      </c>
      <c r="Q193" s="826">
        <f t="shared" si="56"/>
        <v>0.81422924901185767</v>
      </c>
      <c r="R193" s="826">
        <v>0.81</v>
      </c>
      <c r="S193" s="1549"/>
      <c r="T193" s="15"/>
      <c r="U193" s="15"/>
      <c r="V193" s="17"/>
      <c r="W193" s="16"/>
      <c r="X193" s="14"/>
      <c r="Y193" s="14"/>
      <c r="Z193" s="14"/>
      <c r="AA193" s="14"/>
      <c r="AB193" s="14"/>
      <c r="AC193" s="14"/>
      <c r="AD193" s="14"/>
      <c r="AE193" s="14"/>
      <c r="AF193" s="14"/>
      <c r="AG193" s="14"/>
      <c r="AH193" s="14"/>
      <c r="AI193" s="14"/>
      <c r="AJ193" s="14"/>
      <c r="AK193" s="14"/>
      <c r="AL193" s="14"/>
      <c r="AM193" s="14"/>
      <c r="AN193" s="14"/>
      <c r="AO193" s="14"/>
    </row>
    <row r="194" spans="1:41" ht="15" customHeight="1" x14ac:dyDescent="0.25">
      <c r="A194" s="297" t="s">
        <v>326</v>
      </c>
      <c r="B194" s="297"/>
      <c r="C194" s="297"/>
      <c r="D194" s="297"/>
      <c r="E194" s="297"/>
      <c r="F194" s="297"/>
      <c r="G194" s="297"/>
      <c r="H194" s="297"/>
      <c r="I194" s="297"/>
      <c r="J194" s="297"/>
      <c r="K194" s="297"/>
      <c r="L194" s="297"/>
      <c r="M194" s="297"/>
      <c r="N194" s="297"/>
      <c r="O194" s="297"/>
      <c r="P194" s="297"/>
      <c r="Q194" s="297"/>
      <c r="R194" s="297"/>
      <c r="S194" s="715"/>
    </row>
    <row r="195" spans="1:41" ht="15" customHeight="1" x14ac:dyDescent="0.25">
      <c r="A195" s="297"/>
      <c r="B195" s="297"/>
      <c r="C195" s="297"/>
      <c r="D195" s="297"/>
      <c r="E195" s="297"/>
      <c r="F195" s="297"/>
      <c r="G195" s="297"/>
      <c r="H195" s="297"/>
      <c r="I195" s="297"/>
      <c r="J195" s="297"/>
      <c r="K195" s="297"/>
      <c r="L195" s="297"/>
      <c r="M195" s="297"/>
      <c r="N195" s="297"/>
      <c r="O195" s="297"/>
      <c r="P195" s="297"/>
      <c r="Q195" s="297"/>
      <c r="R195" s="297"/>
      <c r="S195" s="715"/>
    </row>
    <row r="196" spans="1:41" ht="15" customHeight="1" x14ac:dyDescent="0.25">
      <c r="A196" s="297"/>
      <c r="B196" s="297"/>
      <c r="C196" s="297"/>
      <c r="D196" s="297"/>
      <c r="E196" s="297"/>
      <c r="F196" s="297"/>
      <c r="G196" s="297"/>
      <c r="H196" s="297"/>
      <c r="I196" s="971"/>
      <c r="J196" s="297"/>
      <c r="K196" s="297"/>
      <c r="L196" s="297"/>
      <c r="M196" s="297"/>
      <c r="N196" s="297"/>
      <c r="O196" s="297"/>
      <c r="P196" s="297"/>
      <c r="Q196" s="297"/>
      <c r="R196" s="297"/>
      <c r="S196" s="715"/>
    </row>
    <row r="197" spans="1:41" ht="21.75" customHeight="1" x14ac:dyDescent="0.25">
      <c r="A197" s="297"/>
      <c r="B197" s="297"/>
      <c r="C197" s="297"/>
      <c r="D197" s="297"/>
      <c r="E197" s="297"/>
      <c r="F197" s="297"/>
      <c r="G197" s="297"/>
      <c r="H197" s="297"/>
      <c r="I197" s="297"/>
      <c r="J197" s="297"/>
      <c r="K197" s="297"/>
      <c r="L197" s="297"/>
      <c r="M197" s="297"/>
      <c r="N197" s="297"/>
      <c r="O197" s="297"/>
      <c r="P197" s="297"/>
      <c r="Q197" s="297"/>
      <c r="R197" s="297"/>
      <c r="S197" s="715"/>
    </row>
    <row r="198" spans="1:41" ht="16.5" hidden="1" customHeight="1" thickBot="1" x14ac:dyDescent="0.3">
      <c r="A198" s="1578" t="s">
        <v>445</v>
      </c>
      <c r="B198" s="1579"/>
      <c r="C198" s="1579"/>
      <c r="D198" s="1579"/>
      <c r="E198" s="1579"/>
      <c r="F198" s="1579"/>
      <c r="G198" s="1579"/>
      <c r="H198" s="1579"/>
      <c r="I198" s="1579"/>
      <c r="J198" s="1579"/>
      <c r="K198" s="1579"/>
      <c r="L198" s="1579"/>
      <c r="M198" s="1579"/>
      <c r="N198" s="1579"/>
      <c r="O198" s="1579"/>
      <c r="P198" s="1579"/>
      <c r="Q198" s="1579"/>
      <c r="R198" s="1579"/>
      <c r="S198" s="1580"/>
    </row>
    <row r="199" spans="1:41" ht="15.75" hidden="1" customHeight="1" thickBot="1" x14ac:dyDescent="0.3">
      <c r="A199" s="1550" t="s">
        <v>764</v>
      </c>
      <c r="B199" s="1551"/>
      <c r="C199" s="1551"/>
      <c r="D199" s="1551"/>
      <c r="E199" s="1551"/>
      <c r="F199" s="1551"/>
      <c r="G199" s="1551"/>
      <c r="H199" s="1551"/>
      <c r="I199" s="1551"/>
      <c r="J199" s="1551"/>
      <c r="K199" s="1551"/>
      <c r="L199" s="1551"/>
      <c r="M199" s="1551"/>
      <c r="N199" s="1551"/>
      <c r="O199" s="1551"/>
      <c r="P199" s="1551"/>
      <c r="Q199" s="1551"/>
      <c r="R199" s="1551"/>
      <c r="S199" s="1552"/>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1:41" ht="71.25" hidden="1" customHeight="1" thickBot="1" x14ac:dyDescent="0.3">
      <c r="A200" s="75"/>
      <c r="B200" s="163" t="s">
        <v>98</v>
      </c>
      <c r="C200" s="731" t="s">
        <v>81</v>
      </c>
      <c r="D200" s="172" t="s">
        <v>82</v>
      </c>
      <c r="E200" s="172" t="s">
        <v>83</v>
      </c>
      <c r="F200" s="172" t="s">
        <v>84</v>
      </c>
      <c r="G200" s="172" t="s">
        <v>85</v>
      </c>
      <c r="H200" s="172" t="s">
        <v>86</v>
      </c>
      <c r="I200" s="172" t="s">
        <v>87</v>
      </c>
      <c r="J200" s="172" t="s">
        <v>88</v>
      </c>
      <c r="K200" s="172" t="s">
        <v>89</v>
      </c>
      <c r="L200" s="172" t="s">
        <v>90</v>
      </c>
      <c r="M200" s="172" t="s">
        <v>91</v>
      </c>
      <c r="N200" s="172" t="s">
        <v>92</v>
      </c>
      <c r="O200" s="172" t="s">
        <v>93</v>
      </c>
      <c r="P200" s="172" t="s">
        <v>94</v>
      </c>
      <c r="Q200" s="173" t="s">
        <v>95</v>
      </c>
      <c r="R200" s="163" t="s">
        <v>96</v>
      </c>
      <c r="S200" s="163" t="s">
        <v>454</v>
      </c>
      <c r="T200" s="15"/>
      <c r="U200" s="15"/>
      <c r="V200" s="15"/>
      <c r="W200" s="16"/>
      <c r="X200" s="14"/>
      <c r="Y200" s="15"/>
      <c r="Z200" s="15"/>
      <c r="AA200" s="15"/>
      <c r="AB200" s="15"/>
      <c r="AC200" s="15"/>
      <c r="AD200" s="15"/>
      <c r="AE200" s="15"/>
      <c r="AF200" s="15"/>
      <c r="AG200" s="15"/>
      <c r="AH200" s="15"/>
      <c r="AI200" s="15"/>
      <c r="AJ200" s="15"/>
      <c r="AK200" s="15"/>
      <c r="AL200" s="15"/>
      <c r="AM200" s="15"/>
      <c r="AN200" s="15"/>
      <c r="AO200" s="16"/>
    </row>
    <row r="201" spans="1:41" ht="15.75" hidden="1" customHeight="1" thickBot="1" x14ac:dyDescent="0.3">
      <c r="A201" s="1553" t="s">
        <v>77</v>
      </c>
      <c r="B201" s="1554"/>
      <c r="C201" s="1554"/>
      <c r="D201" s="1554"/>
      <c r="E201" s="1554"/>
      <c r="F201" s="1554"/>
      <c r="G201" s="1554"/>
      <c r="H201" s="1554"/>
      <c r="I201" s="1554"/>
      <c r="J201" s="1554"/>
      <c r="K201" s="1554"/>
      <c r="L201" s="1554"/>
      <c r="M201" s="1554"/>
      <c r="N201" s="1554"/>
      <c r="O201" s="1554"/>
      <c r="P201" s="1554"/>
      <c r="Q201" s="1554"/>
      <c r="R201" s="1554"/>
      <c r="S201" s="1555"/>
      <c r="T201" s="15"/>
      <c r="U201" s="15"/>
      <c r="V201" s="15"/>
      <c r="W201" s="16"/>
      <c r="X201" s="14"/>
      <c r="Y201" s="15"/>
      <c r="Z201" s="15"/>
      <c r="AA201" s="15"/>
      <c r="AB201" s="15"/>
      <c r="AC201" s="15"/>
      <c r="AD201" s="15"/>
      <c r="AE201" s="15"/>
      <c r="AF201" s="17"/>
      <c r="AG201" s="15"/>
      <c r="AH201" s="15"/>
      <c r="AI201" s="15"/>
      <c r="AJ201" s="15"/>
      <c r="AK201" s="15"/>
      <c r="AL201" s="15"/>
      <c r="AM201" s="15"/>
      <c r="AN201" s="17"/>
      <c r="AO201" s="16"/>
    </row>
    <row r="202" spans="1:41" ht="17.25" hidden="1" customHeight="1" x14ac:dyDescent="0.25">
      <c r="A202" s="1564" t="s">
        <v>45</v>
      </c>
      <c r="B202" s="77" t="s">
        <v>79</v>
      </c>
      <c r="C202" s="580">
        <v>4</v>
      </c>
      <c r="D202" s="384">
        <v>22</v>
      </c>
      <c r="E202" s="384">
        <v>24</v>
      </c>
      <c r="F202" s="384">
        <v>20</v>
      </c>
      <c r="G202" s="384">
        <v>6</v>
      </c>
      <c r="H202" s="384">
        <v>0</v>
      </c>
      <c r="I202" s="384">
        <v>8</v>
      </c>
      <c r="J202" s="384">
        <v>819</v>
      </c>
      <c r="K202" s="384">
        <v>100</v>
      </c>
      <c r="L202" s="384">
        <v>11</v>
      </c>
      <c r="M202" s="384">
        <v>186</v>
      </c>
      <c r="N202" s="384">
        <v>74</v>
      </c>
      <c r="O202" s="384">
        <v>4</v>
      </c>
      <c r="P202" s="384">
        <v>32</v>
      </c>
      <c r="Q202" s="581">
        <v>34</v>
      </c>
      <c r="R202" s="656">
        <f t="shared" ref="R202:R213" si="57">SUM(C202:Q202)</f>
        <v>1344</v>
      </c>
      <c r="S202" s="705">
        <f>R202/SUM(R202:R204)</f>
        <v>0.35480464625131997</v>
      </c>
      <c r="T202" s="15"/>
      <c r="U202" s="15"/>
      <c r="V202" s="15"/>
      <c r="W202" s="16"/>
      <c r="X202" s="14"/>
      <c r="Y202" s="15"/>
      <c r="Z202" s="15"/>
      <c r="AA202" s="15"/>
      <c r="AB202" s="15"/>
      <c r="AC202" s="15"/>
      <c r="AD202" s="15"/>
      <c r="AE202" s="15"/>
      <c r="AF202" s="17"/>
      <c r="AG202" s="15"/>
      <c r="AH202" s="15"/>
      <c r="AI202" s="15"/>
      <c r="AJ202" s="15"/>
      <c r="AK202" s="15"/>
      <c r="AL202" s="15"/>
      <c r="AM202" s="15"/>
      <c r="AN202" s="17"/>
      <c r="AO202" s="16"/>
    </row>
    <row r="203" spans="1:41" ht="17.25" hidden="1" customHeight="1" x14ac:dyDescent="0.25">
      <c r="A203" s="1563"/>
      <c r="B203" s="78" t="s">
        <v>80</v>
      </c>
      <c r="C203" s="582">
        <v>1</v>
      </c>
      <c r="D203" s="386">
        <v>2</v>
      </c>
      <c r="E203" s="386">
        <v>2</v>
      </c>
      <c r="F203" s="386">
        <v>3</v>
      </c>
      <c r="G203" s="386">
        <v>0</v>
      </c>
      <c r="H203" s="386">
        <v>0</v>
      </c>
      <c r="I203" s="386">
        <v>0</v>
      </c>
      <c r="J203" s="386">
        <v>59</v>
      </c>
      <c r="K203" s="386">
        <v>10</v>
      </c>
      <c r="L203" s="386">
        <v>1</v>
      </c>
      <c r="M203" s="386">
        <v>12</v>
      </c>
      <c r="N203" s="386">
        <v>9</v>
      </c>
      <c r="O203" s="386">
        <v>1</v>
      </c>
      <c r="P203" s="386">
        <v>3</v>
      </c>
      <c r="Q203" s="583">
        <v>2</v>
      </c>
      <c r="R203" s="657">
        <f t="shared" si="57"/>
        <v>105</v>
      </c>
      <c r="S203" s="706">
        <f>R203/SUM(R202:R204)</f>
        <v>2.7719112988384371E-2</v>
      </c>
      <c r="T203" s="15"/>
      <c r="U203" s="15"/>
      <c r="V203" s="15"/>
      <c r="W203" s="16"/>
      <c r="X203" s="14"/>
      <c r="Y203" s="15"/>
      <c r="Z203" s="15"/>
      <c r="AA203" s="15"/>
      <c r="AB203" s="15"/>
      <c r="AC203" s="15"/>
      <c r="AD203" s="15"/>
      <c r="AE203" s="15"/>
      <c r="AF203" s="17"/>
      <c r="AG203" s="15"/>
      <c r="AH203" s="15"/>
      <c r="AI203" s="15"/>
      <c r="AJ203" s="15"/>
      <c r="AK203" s="15"/>
      <c r="AL203" s="15"/>
      <c r="AM203" s="15"/>
      <c r="AN203" s="17"/>
      <c r="AO203" s="16"/>
    </row>
    <row r="204" spans="1:41" ht="17.25" hidden="1" customHeight="1" thickBot="1" x14ac:dyDescent="0.3">
      <c r="A204" s="1572"/>
      <c r="B204" s="79" t="s">
        <v>453</v>
      </c>
      <c r="C204" s="584">
        <v>3</v>
      </c>
      <c r="D204" s="389">
        <v>37</v>
      </c>
      <c r="E204" s="389">
        <v>30</v>
      </c>
      <c r="F204" s="389">
        <v>18</v>
      </c>
      <c r="G204" s="389">
        <v>17</v>
      </c>
      <c r="H204" s="389">
        <v>0</v>
      </c>
      <c r="I204" s="389">
        <v>3</v>
      </c>
      <c r="J204" s="389">
        <v>1459</v>
      </c>
      <c r="K204" s="389">
        <v>73</v>
      </c>
      <c r="L204" s="389">
        <v>41</v>
      </c>
      <c r="M204" s="389">
        <v>332</v>
      </c>
      <c r="N204" s="389">
        <v>168</v>
      </c>
      <c r="O204" s="389">
        <v>7</v>
      </c>
      <c r="P204" s="389">
        <v>72</v>
      </c>
      <c r="Q204" s="585">
        <v>79</v>
      </c>
      <c r="R204" s="659">
        <f t="shared" si="57"/>
        <v>2339</v>
      </c>
      <c r="S204" s="707">
        <f>R204/SUM(R202:R204)</f>
        <v>0.61747624076029572</v>
      </c>
      <c r="T204" s="15"/>
      <c r="U204" s="15"/>
      <c r="V204" s="15"/>
      <c r="W204" s="16"/>
      <c r="X204" s="14"/>
      <c r="Y204" s="15"/>
      <c r="Z204" s="15"/>
      <c r="AA204" s="15"/>
      <c r="AB204" s="15"/>
      <c r="AC204" s="15"/>
      <c r="AD204" s="15"/>
      <c r="AE204" s="15"/>
      <c r="AF204" s="15"/>
      <c r="AG204" s="15"/>
      <c r="AH204" s="15"/>
      <c r="AI204" s="15"/>
      <c r="AJ204" s="15"/>
      <c r="AK204" s="15"/>
      <c r="AL204" s="15"/>
      <c r="AM204" s="15"/>
      <c r="AN204" s="15"/>
      <c r="AO204" s="16"/>
    </row>
    <row r="205" spans="1:41" ht="17.25" hidden="1" customHeight="1" x14ac:dyDescent="0.25">
      <c r="A205" s="1564" t="s">
        <v>49</v>
      </c>
      <c r="B205" s="82" t="s">
        <v>79</v>
      </c>
      <c r="C205" s="586">
        <v>3</v>
      </c>
      <c r="D205" s="394">
        <v>42</v>
      </c>
      <c r="E205" s="394">
        <v>34</v>
      </c>
      <c r="F205" s="394">
        <v>17</v>
      </c>
      <c r="G205" s="394">
        <v>5</v>
      </c>
      <c r="H205" s="394">
        <v>0</v>
      </c>
      <c r="I205" s="394">
        <v>2</v>
      </c>
      <c r="J205" s="394">
        <v>1014</v>
      </c>
      <c r="K205" s="394">
        <v>79</v>
      </c>
      <c r="L205" s="394">
        <v>22</v>
      </c>
      <c r="M205" s="394">
        <v>559</v>
      </c>
      <c r="N205" s="394">
        <v>107</v>
      </c>
      <c r="O205" s="394">
        <v>5</v>
      </c>
      <c r="P205" s="394">
        <v>70</v>
      </c>
      <c r="Q205" s="587">
        <v>21</v>
      </c>
      <c r="R205" s="672">
        <f t="shared" si="57"/>
        <v>1980</v>
      </c>
      <c r="S205" s="702">
        <f>R205/SUM(R205:R207)</f>
        <v>0.20833333333333334</v>
      </c>
      <c r="T205" s="15"/>
      <c r="U205" s="15"/>
      <c r="V205" s="15"/>
      <c r="W205" s="16"/>
      <c r="X205" s="14"/>
      <c r="Y205" s="15"/>
      <c r="Z205" s="15"/>
      <c r="AA205" s="15"/>
      <c r="AB205" s="15"/>
      <c r="AC205" s="15"/>
      <c r="AD205" s="15"/>
      <c r="AE205" s="15"/>
      <c r="AF205" s="15"/>
      <c r="AG205" s="15"/>
      <c r="AH205" s="15"/>
      <c r="AI205" s="15"/>
      <c r="AJ205" s="15"/>
      <c r="AK205" s="15"/>
      <c r="AL205" s="15"/>
      <c r="AM205" s="15"/>
      <c r="AN205" s="15"/>
      <c r="AO205" s="16"/>
    </row>
    <row r="206" spans="1:41" ht="17.25" hidden="1" customHeight="1" x14ac:dyDescent="0.25">
      <c r="A206" s="1563"/>
      <c r="B206" s="80" t="s">
        <v>80</v>
      </c>
      <c r="C206" s="588">
        <v>0</v>
      </c>
      <c r="D206" s="397">
        <v>5</v>
      </c>
      <c r="E206" s="397">
        <v>5</v>
      </c>
      <c r="F206" s="397">
        <v>0</v>
      </c>
      <c r="G206" s="397">
        <v>0</v>
      </c>
      <c r="H206" s="397">
        <v>0</v>
      </c>
      <c r="I206" s="397">
        <v>1</v>
      </c>
      <c r="J206" s="397">
        <v>69</v>
      </c>
      <c r="K206" s="397">
        <v>8</v>
      </c>
      <c r="L206" s="397">
        <v>0</v>
      </c>
      <c r="M206" s="397">
        <v>22</v>
      </c>
      <c r="N206" s="397">
        <v>13</v>
      </c>
      <c r="O206" s="397">
        <v>1</v>
      </c>
      <c r="P206" s="397">
        <v>6</v>
      </c>
      <c r="Q206" s="589">
        <v>0</v>
      </c>
      <c r="R206" s="673">
        <f t="shared" si="57"/>
        <v>130</v>
      </c>
      <c r="S206" s="703">
        <f>R206/SUM(R205:R207)</f>
        <v>1.3678451178451179E-2</v>
      </c>
      <c r="T206" s="15"/>
      <c r="U206" s="15"/>
      <c r="V206" s="15"/>
      <c r="W206" s="16"/>
      <c r="X206" s="14"/>
      <c r="Y206" s="15"/>
      <c r="Z206" s="15"/>
      <c r="AA206" s="15"/>
      <c r="AB206" s="15"/>
      <c r="AC206" s="15"/>
      <c r="AD206" s="15"/>
      <c r="AE206" s="15"/>
      <c r="AF206" s="15"/>
      <c r="AG206" s="15"/>
      <c r="AH206" s="15"/>
      <c r="AI206" s="15"/>
      <c r="AJ206" s="15"/>
      <c r="AK206" s="15"/>
      <c r="AL206" s="15"/>
      <c r="AM206" s="15"/>
      <c r="AN206" s="15"/>
      <c r="AO206" s="16"/>
    </row>
    <row r="207" spans="1:41" ht="17.25" hidden="1" customHeight="1" thickBot="1" x14ac:dyDescent="0.3">
      <c r="A207" s="1572"/>
      <c r="B207" s="81" t="s">
        <v>453</v>
      </c>
      <c r="C207" s="590">
        <v>24</v>
      </c>
      <c r="D207" s="400">
        <v>144</v>
      </c>
      <c r="E207" s="400">
        <v>106</v>
      </c>
      <c r="F207" s="400">
        <v>66</v>
      </c>
      <c r="G207" s="400">
        <v>67</v>
      </c>
      <c r="H207" s="400">
        <v>0</v>
      </c>
      <c r="I207" s="400">
        <v>16</v>
      </c>
      <c r="J207" s="400">
        <v>4508</v>
      </c>
      <c r="K207" s="400">
        <v>237</v>
      </c>
      <c r="L207" s="400">
        <v>119</v>
      </c>
      <c r="M207" s="400">
        <v>1282</v>
      </c>
      <c r="N207" s="400">
        <v>398</v>
      </c>
      <c r="O207" s="400">
        <v>21</v>
      </c>
      <c r="P207" s="400">
        <v>254</v>
      </c>
      <c r="Q207" s="591">
        <v>152</v>
      </c>
      <c r="R207" s="674">
        <f t="shared" si="57"/>
        <v>7394</v>
      </c>
      <c r="S207" s="704">
        <f>R207/SUM(R205:R207)</f>
        <v>0.77798821548821551</v>
      </c>
      <c r="T207" s="15"/>
      <c r="U207" s="15"/>
      <c r="V207" s="15"/>
      <c r="W207" s="16"/>
      <c r="X207" s="14"/>
      <c r="Y207" s="15"/>
      <c r="Z207" s="15"/>
      <c r="AA207" s="15"/>
      <c r="AB207" s="15"/>
      <c r="AC207" s="15"/>
      <c r="AD207" s="15"/>
      <c r="AE207" s="15"/>
      <c r="AF207" s="15"/>
      <c r="AG207" s="15"/>
      <c r="AH207" s="15"/>
      <c r="AI207" s="15"/>
      <c r="AJ207" s="15"/>
      <c r="AK207" s="15"/>
      <c r="AL207" s="15"/>
      <c r="AM207" s="15"/>
      <c r="AN207" s="15"/>
      <c r="AO207" s="16"/>
    </row>
    <row r="208" spans="1:41" ht="17.25" hidden="1" customHeight="1" x14ac:dyDescent="0.25">
      <c r="A208" s="1564" t="s">
        <v>46</v>
      </c>
      <c r="B208" s="77" t="s">
        <v>79</v>
      </c>
      <c r="C208" s="580">
        <v>2</v>
      </c>
      <c r="D208" s="384">
        <v>15</v>
      </c>
      <c r="E208" s="384">
        <v>12</v>
      </c>
      <c r="F208" s="384">
        <v>10</v>
      </c>
      <c r="G208" s="384">
        <v>0</v>
      </c>
      <c r="H208" s="384">
        <v>0</v>
      </c>
      <c r="I208" s="384">
        <v>3</v>
      </c>
      <c r="J208" s="384">
        <v>364</v>
      </c>
      <c r="K208" s="384">
        <v>28</v>
      </c>
      <c r="L208" s="384">
        <v>6</v>
      </c>
      <c r="M208" s="384">
        <v>120</v>
      </c>
      <c r="N208" s="384">
        <v>34</v>
      </c>
      <c r="O208" s="384">
        <v>3</v>
      </c>
      <c r="P208" s="384">
        <v>20</v>
      </c>
      <c r="Q208" s="581">
        <v>10</v>
      </c>
      <c r="R208" s="656">
        <f t="shared" si="57"/>
        <v>627</v>
      </c>
      <c r="S208" s="705">
        <f>R208/SUM(R208:R210)</f>
        <v>6.4632512112153387E-2</v>
      </c>
      <c r="T208" s="15"/>
      <c r="U208" s="15"/>
      <c r="V208" s="15"/>
      <c r="W208" s="16"/>
      <c r="X208" s="14"/>
      <c r="Y208" s="15"/>
      <c r="Z208" s="15"/>
      <c r="AA208" s="15"/>
      <c r="AB208" s="15"/>
      <c r="AC208" s="15"/>
      <c r="AD208" s="15"/>
      <c r="AE208" s="15"/>
      <c r="AF208" s="15"/>
      <c r="AG208" s="15"/>
      <c r="AH208" s="15"/>
      <c r="AI208" s="15"/>
      <c r="AJ208" s="15"/>
      <c r="AK208" s="15"/>
      <c r="AL208" s="15"/>
      <c r="AM208" s="15"/>
      <c r="AN208" s="15"/>
      <c r="AO208" s="16"/>
    </row>
    <row r="209" spans="1:41" ht="17.25" hidden="1" customHeight="1" x14ac:dyDescent="0.25">
      <c r="A209" s="1563"/>
      <c r="B209" s="78" t="s">
        <v>80</v>
      </c>
      <c r="C209" s="582">
        <v>0</v>
      </c>
      <c r="D209" s="391">
        <v>2</v>
      </c>
      <c r="E209" s="391">
        <v>3</v>
      </c>
      <c r="F209" s="391">
        <v>0</v>
      </c>
      <c r="G209" s="391">
        <v>0</v>
      </c>
      <c r="H209" s="391">
        <v>0</v>
      </c>
      <c r="I209" s="391">
        <v>1</v>
      </c>
      <c r="J209" s="391">
        <v>27</v>
      </c>
      <c r="K209" s="391">
        <v>9</v>
      </c>
      <c r="L209" s="391">
        <v>2</v>
      </c>
      <c r="M209" s="391">
        <v>19</v>
      </c>
      <c r="N209" s="391">
        <v>7</v>
      </c>
      <c r="O209" s="391">
        <v>1</v>
      </c>
      <c r="P209" s="391">
        <v>6</v>
      </c>
      <c r="Q209" s="592">
        <v>1</v>
      </c>
      <c r="R209" s="657">
        <f t="shared" si="57"/>
        <v>78</v>
      </c>
      <c r="S209" s="706">
        <f>R209/SUM(R208:R210)</f>
        <v>8.0404082053396556E-3</v>
      </c>
      <c r="T209" s="15"/>
      <c r="U209" s="15"/>
      <c r="V209" s="15"/>
      <c r="W209" s="16"/>
      <c r="X209" s="14"/>
      <c r="Y209" s="15"/>
      <c r="Z209" s="15"/>
      <c r="AA209" s="15"/>
      <c r="AB209" s="15"/>
      <c r="AC209" s="15"/>
      <c r="AD209" s="15"/>
      <c r="AE209" s="15"/>
      <c r="AF209" s="15"/>
      <c r="AG209" s="15"/>
      <c r="AH209" s="15"/>
      <c r="AI209" s="15"/>
      <c r="AJ209" s="15"/>
      <c r="AK209" s="15"/>
      <c r="AL209" s="15"/>
      <c r="AM209" s="15"/>
      <c r="AN209" s="15"/>
      <c r="AO209" s="16"/>
    </row>
    <row r="210" spans="1:41" ht="17.25" hidden="1" customHeight="1" thickBot="1" x14ac:dyDescent="0.3">
      <c r="A210" s="1572"/>
      <c r="B210" s="79" t="s">
        <v>453</v>
      </c>
      <c r="C210" s="584">
        <v>33</v>
      </c>
      <c r="D210" s="389">
        <v>212</v>
      </c>
      <c r="E210" s="389">
        <v>142</v>
      </c>
      <c r="F210" s="389">
        <v>80</v>
      </c>
      <c r="G210" s="389">
        <v>59</v>
      </c>
      <c r="H210" s="389">
        <v>0</v>
      </c>
      <c r="I210" s="389">
        <v>16</v>
      </c>
      <c r="J210" s="389">
        <v>5410</v>
      </c>
      <c r="K210" s="389">
        <v>256</v>
      </c>
      <c r="L210" s="389">
        <v>139</v>
      </c>
      <c r="M210" s="389">
        <v>1665</v>
      </c>
      <c r="N210" s="389">
        <v>511</v>
      </c>
      <c r="O210" s="389">
        <v>27</v>
      </c>
      <c r="P210" s="389">
        <v>256</v>
      </c>
      <c r="Q210" s="585">
        <v>190</v>
      </c>
      <c r="R210" s="659">
        <f t="shared" si="57"/>
        <v>8996</v>
      </c>
      <c r="S210" s="707">
        <f>R210/SUM(R208:R210)</f>
        <v>0.92732707968250694</v>
      </c>
      <c r="T210" s="15"/>
      <c r="U210" s="15"/>
      <c r="V210" s="15"/>
      <c r="W210" s="16"/>
      <c r="X210" s="14"/>
      <c r="Y210" s="15"/>
      <c r="Z210" s="15"/>
      <c r="AA210" s="15"/>
      <c r="AB210" s="15"/>
      <c r="AC210" s="15"/>
      <c r="AD210" s="15"/>
      <c r="AE210" s="15"/>
      <c r="AF210" s="17"/>
      <c r="AG210" s="15"/>
      <c r="AH210" s="15"/>
      <c r="AI210" s="15"/>
      <c r="AJ210" s="15"/>
      <c r="AK210" s="15"/>
      <c r="AL210" s="15"/>
      <c r="AM210" s="15"/>
      <c r="AN210" s="17"/>
      <c r="AO210" s="16"/>
    </row>
    <row r="211" spans="1:41" ht="17.25" hidden="1" customHeight="1" x14ac:dyDescent="0.25">
      <c r="A211" s="1563" t="s">
        <v>50</v>
      </c>
      <c r="B211" s="230" t="s">
        <v>79</v>
      </c>
      <c r="C211" s="593">
        <v>0</v>
      </c>
      <c r="D211" s="403">
        <v>0</v>
      </c>
      <c r="E211" s="403">
        <v>2</v>
      </c>
      <c r="F211" s="403">
        <v>0</v>
      </c>
      <c r="G211" s="403">
        <v>0</v>
      </c>
      <c r="H211" s="403">
        <v>0</v>
      </c>
      <c r="I211" s="403">
        <v>0</v>
      </c>
      <c r="J211" s="403">
        <v>81</v>
      </c>
      <c r="K211" s="403">
        <v>0</v>
      </c>
      <c r="L211" s="403">
        <v>0</v>
      </c>
      <c r="M211" s="403">
        <v>9</v>
      </c>
      <c r="N211" s="403">
        <v>10</v>
      </c>
      <c r="O211" s="403">
        <v>0</v>
      </c>
      <c r="P211" s="403">
        <v>2</v>
      </c>
      <c r="Q211" s="594">
        <v>1</v>
      </c>
      <c r="R211" s="672">
        <f>SUM(C211:Q211)</f>
        <v>105</v>
      </c>
      <c r="S211" s="702">
        <f>R211/SUM(R211:R213)</f>
        <v>0.31531531531531531</v>
      </c>
      <c r="T211" s="15"/>
      <c r="U211" s="15"/>
      <c r="V211" s="15"/>
      <c r="W211" s="16"/>
      <c r="X211" s="14"/>
      <c r="Y211" s="15"/>
      <c r="Z211" s="15"/>
      <c r="AA211" s="15"/>
      <c r="AB211" s="15"/>
      <c r="AC211" s="15"/>
      <c r="AD211" s="15"/>
      <c r="AE211" s="15"/>
      <c r="AF211" s="17"/>
      <c r="AG211" s="15"/>
      <c r="AH211" s="15"/>
      <c r="AI211" s="15"/>
      <c r="AJ211" s="15"/>
      <c r="AK211" s="15"/>
      <c r="AL211" s="15"/>
      <c r="AM211" s="15"/>
      <c r="AN211" s="17"/>
      <c r="AO211" s="16"/>
    </row>
    <row r="212" spans="1:41" ht="17.25" hidden="1" customHeight="1" x14ac:dyDescent="0.25">
      <c r="A212" s="1563"/>
      <c r="B212" s="80" t="s">
        <v>80</v>
      </c>
      <c r="C212" s="588">
        <v>0</v>
      </c>
      <c r="D212" s="397">
        <v>1</v>
      </c>
      <c r="E212" s="397">
        <v>0</v>
      </c>
      <c r="F212" s="397">
        <v>0</v>
      </c>
      <c r="G212" s="397">
        <v>0</v>
      </c>
      <c r="H212" s="397">
        <v>0</v>
      </c>
      <c r="I212" s="397">
        <v>0</v>
      </c>
      <c r="J212" s="397">
        <v>5</v>
      </c>
      <c r="K212" s="397">
        <v>0</v>
      </c>
      <c r="L212" s="397">
        <v>0</v>
      </c>
      <c r="M212" s="397">
        <v>0</v>
      </c>
      <c r="N212" s="397">
        <v>6</v>
      </c>
      <c r="O212" s="397">
        <v>0</v>
      </c>
      <c r="P212" s="397">
        <v>0</v>
      </c>
      <c r="Q212" s="589">
        <v>0</v>
      </c>
      <c r="R212" s="673">
        <f t="shared" si="57"/>
        <v>12</v>
      </c>
      <c r="S212" s="703">
        <f>R212/SUM(R211:R213)</f>
        <v>3.6036036036036036E-2</v>
      </c>
      <c r="T212" s="15"/>
      <c r="U212" s="15"/>
      <c r="V212" s="15"/>
      <c r="W212" s="16"/>
      <c r="X212" s="14"/>
      <c r="Y212" s="15"/>
      <c r="Z212" s="15"/>
      <c r="AA212" s="15"/>
      <c r="AB212" s="15"/>
      <c r="AC212" s="15"/>
      <c r="AD212" s="15"/>
      <c r="AE212" s="15"/>
      <c r="AF212" s="17"/>
      <c r="AG212" s="15"/>
      <c r="AH212" s="15"/>
      <c r="AI212" s="15"/>
      <c r="AJ212" s="15"/>
      <c r="AK212" s="15"/>
      <c r="AL212" s="15"/>
      <c r="AM212" s="15"/>
      <c r="AN212" s="17"/>
      <c r="AO212" s="16"/>
    </row>
    <row r="213" spans="1:41" ht="17.25" hidden="1" customHeight="1" thickBot="1" x14ac:dyDescent="0.3">
      <c r="A213" s="1565"/>
      <c r="B213" s="160" t="s">
        <v>453</v>
      </c>
      <c r="C213" s="595">
        <v>1</v>
      </c>
      <c r="D213" s="406">
        <v>2</v>
      </c>
      <c r="E213" s="406">
        <v>3</v>
      </c>
      <c r="F213" s="406">
        <v>0</v>
      </c>
      <c r="G213" s="406">
        <v>0</v>
      </c>
      <c r="H213" s="406">
        <v>0</v>
      </c>
      <c r="I213" s="406">
        <v>1</v>
      </c>
      <c r="J213" s="406">
        <v>141</v>
      </c>
      <c r="K213" s="406">
        <v>1</v>
      </c>
      <c r="L213" s="406">
        <v>2</v>
      </c>
      <c r="M213" s="406">
        <v>36</v>
      </c>
      <c r="N213" s="406">
        <v>21</v>
      </c>
      <c r="O213" s="406">
        <v>0</v>
      </c>
      <c r="P213" s="406">
        <v>7</v>
      </c>
      <c r="Q213" s="596">
        <v>1</v>
      </c>
      <c r="R213" s="675">
        <f t="shared" si="57"/>
        <v>216</v>
      </c>
      <c r="S213" s="719">
        <f>R213/SUM(R211:R213)</f>
        <v>0.64864864864864868</v>
      </c>
      <c r="T213" s="15"/>
      <c r="U213" s="15"/>
      <c r="V213" s="15"/>
      <c r="W213" s="16"/>
      <c r="X213" s="14"/>
      <c r="Y213" s="16"/>
      <c r="Z213" s="16"/>
      <c r="AA213" s="16"/>
      <c r="AB213" s="16"/>
      <c r="AC213" s="16"/>
      <c r="AD213" s="16"/>
      <c r="AE213" s="16"/>
      <c r="AF213" s="16"/>
      <c r="AG213" s="16"/>
      <c r="AH213" s="16"/>
      <c r="AI213" s="16"/>
      <c r="AJ213" s="16"/>
      <c r="AK213" s="16"/>
      <c r="AL213" s="16"/>
      <c r="AM213" s="16"/>
      <c r="AN213" s="16"/>
      <c r="AO213" s="15"/>
    </row>
    <row r="214" spans="1:41" ht="17.25" hidden="1" customHeight="1" thickTop="1" x14ac:dyDescent="0.25">
      <c r="A214" s="1563" t="s">
        <v>27</v>
      </c>
      <c r="B214" s="159" t="s">
        <v>79</v>
      </c>
      <c r="C214" s="233">
        <f>SUM(C202,C205,C208,C211)</f>
        <v>9</v>
      </c>
      <c r="D214" s="233">
        <f t="shared" ref="D214:I214" si="58">SUM(D202,D205,D208,D211)</f>
        <v>79</v>
      </c>
      <c r="E214" s="233">
        <f t="shared" si="58"/>
        <v>72</v>
      </c>
      <c r="F214" s="233">
        <f t="shared" si="58"/>
        <v>47</v>
      </c>
      <c r="G214" s="233">
        <f t="shared" si="58"/>
        <v>11</v>
      </c>
      <c r="H214" s="233">
        <f t="shared" si="58"/>
        <v>0</v>
      </c>
      <c r="I214" s="233">
        <f t="shared" si="58"/>
        <v>13</v>
      </c>
      <c r="J214" s="233">
        <f>SUM(J202,J205,J208,J211)</f>
        <v>2278</v>
      </c>
      <c r="K214" s="233">
        <f t="shared" ref="K214:Q214" si="59">SUM(K202,K205,K208,K211)</f>
        <v>207</v>
      </c>
      <c r="L214" s="233">
        <f t="shared" si="59"/>
        <v>39</v>
      </c>
      <c r="M214" s="233">
        <f t="shared" si="59"/>
        <v>874</v>
      </c>
      <c r="N214" s="233">
        <f t="shared" si="59"/>
        <v>225</v>
      </c>
      <c r="O214" s="233">
        <f t="shared" si="59"/>
        <v>12</v>
      </c>
      <c r="P214" s="233">
        <f t="shared" si="59"/>
        <v>124</v>
      </c>
      <c r="Q214" s="234">
        <f t="shared" si="59"/>
        <v>66</v>
      </c>
      <c r="R214" s="660">
        <f>SUM(C214:Q214)</f>
        <v>4056</v>
      </c>
      <c r="S214" s="800">
        <f>R214/SUM(R214:R216)</f>
        <v>0.17388322044070995</v>
      </c>
      <c r="T214" s="15"/>
      <c r="U214" s="15"/>
      <c r="V214" s="15"/>
      <c r="W214" s="16"/>
      <c r="X214" s="14"/>
      <c r="Y214" s="16"/>
      <c r="Z214" s="16"/>
      <c r="AA214" s="16"/>
      <c r="AB214" s="16"/>
      <c r="AC214" s="16"/>
      <c r="AD214" s="16"/>
      <c r="AE214" s="16"/>
      <c r="AF214" s="16"/>
      <c r="AG214" s="16"/>
      <c r="AH214" s="16"/>
      <c r="AI214" s="16"/>
      <c r="AJ214" s="16"/>
      <c r="AK214" s="16"/>
      <c r="AL214" s="16"/>
      <c r="AM214" s="16"/>
      <c r="AN214" s="16"/>
      <c r="AO214" s="15"/>
    </row>
    <row r="215" spans="1:41" ht="17.25" hidden="1" customHeight="1" x14ac:dyDescent="0.25">
      <c r="A215" s="1563"/>
      <c r="B215" s="78" t="s">
        <v>80</v>
      </c>
      <c r="C215" s="236">
        <f>SUM(C203,C206,C209,C212)</f>
        <v>1</v>
      </c>
      <c r="D215" s="236">
        <f t="shared" ref="D215:Q215" si="60">SUM(D203,D206,D209,D212)</f>
        <v>10</v>
      </c>
      <c r="E215" s="236">
        <f t="shared" si="60"/>
        <v>10</v>
      </c>
      <c r="F215" s="236">
        <f t="shared" si="60"/>
        <v>3</v>
      </c>
      <c r="G215" s="236">
        <f t="shared" si="60"/>
        <v>0</v>
      </c>
      <c r="H215" s="236">
        <f t="shared" si="60"/>
        <v>0</v>
      </c>
      <c r="I215" s="236">
        <f t="shared" si="60"/>
        <v>2</v>
      </c>
      <c r="J215" s="236">
        <f t="shared" si="60"/>
        <v>160</v>
      </c>
      <c r="K215" s="236">
        <f t="shared" si="60"/>
        <v>27</v>
      </c>
      <c r="L215" s="236">
        <f t="shared" si="60"/>
        <v>3</v>
      </c>
      <c r="M215" s="236">
        <f t="shared" si="60"/>
        <v>53</v>
      </c>
      <c r="N215" s="236">
        <f t="shared" si="60"/>
        <v>35</v>
      </c>
      <c r="O215" s="236">
        <f t="shared" si="60"/>
        <v>3</v>
      </c>
      <c r="P215" s="236">
        <f t="shared" si="60"/>
        <v>15</v>
      </c>
      <c r="Q215" s="237">
        <f t="shared" si="60"/>
        <v>3</v>
      </c>
      <c r="R215" s="657">
        <f>SUM(C215:Q215)</f>
        <v>325</v>
      </c>
      <c r="S215" s="708">
        <f>R215/SUM(R214:R216)</f>
        <v>1.3932950355826116E-2</v>
      </c>
      <c r="T215" s="15"/>
      <c r="U215" s="15"/>
      <c r="V215" s="15"/>
      <c r="W215" s="16"/>
      <c r="X215" s="14"/>
      <c r="Y215" s="16"/>
      <c r="Z215" s="16"/>
      <c r="AA215" s="16"/>
      <c r="AB215" s="16"/>
      <c r="AC215" s="16"/>
      <c r="AD215" s="16"/>
      <c r="AE215" s="16"/>
      <c r="AF215" s="16"/>
      <c r="AG215" s="16"/>
      <c r="AH215" s="16"/>
      <c r="AI215" s="16"/>
      <c r="AJ215" s="16"/>
      <c r="AK215" s="16"/>
      <c r="AL215" s="16"/>
      <c r="AM215" s="16"/>
      <c r="AN215" s="16"/>
      <c r="AO215" s="15"/>
    </row>
    <row r="216" spans="1:41" ht="17.25" hidden="1" customHeight="1" thickBot="1" x14ac:dyDescent="0.3">
      <c r="A216" s="1563"/>
      <c r="B216" s="125" t="s">
        <v>453</v>
      </c>
      <c r="C216" s="291">
        <f>SUM(C204,C207,C210,C213)</f>
        <v>61</v>
      </c>
      <c r="D216" s="291">
        <f t="shared" ref="D216:Q216" si="61">SUM(D204,D207,D210,D213)</f>
        <v>395</v>
      </c>
      <c r="E216" s="291">
        <f t="shared" si="61"/>
        <v>281</v>
      </c>
      <c r="F216" s="291">
        <f t="shared" si="61"/>
        <v>164</v>
      </c>
      <c r="G216" s="291">
        <f t="shared" si="61"/>
        <v>143</v>
      </c>
      <c r="H216" s="291">
        <f t="shared" si="61"/>
        <v>0</v>
      </c>
      <c r="I216" s="291">
        <f t="shared" si="61"/>
        <v>36</v>
      </c>
      <c r="J216" s="291">
        <f t="shared" si="61"/>
        <v>11518</v>
      </c>
      <c r="K216" s="291">
        <f t="shared" si="61"/>
        <v>567</v>
      </c>
      <c r="L216" s="291">
        <f t="shared" si="61"/>
        <v>301</v>
      </c>
      <c r="M216" s="291">
        <f t="shared" si="61"/>
        <v>3315</v>
      </c>
      <c r="N216" s="291">
        <f t="shared" si="61"/>
        <v>1098</v>
      </c>
      <c r="O216" s="291">
        <f t="shared" si="61"/>
        <v>55</v>
      </c>
      <c r="P216" s="291">
        <f t="shared" si="61"/>
        <v>589</v>
      </c>
      <c r="Q216" s="658">
        <f t="shared" si="61"/>
        <v>422</v>
      </c>
      <c r="R216" s="659">
        <f>SUM(C216:Q216)</f>
        <v>18945</v>
      </c>
      <c r="S216" s="707">
        <f>R216/SUM(R214:R216)</f>
        <v>0.81218382920346399</v>
      </c>
      <c r="T216" s="15"/>
      <c r="U216" s="15"/>
      <c r="V216" s="15"/>
      <c r="W216" s="16"/>
      <c r="X216" s="14"/>
      <c r="Y216" s="14"/>
      <c r="Z216" s="14"/>
      <c r="AA216" s="14"/>
      <c r="AB216" s="14"/>
      <c r="AC216" s="14"/>
      <c r="AD216" s="14"/>
      <c r="AE216" s="14"/>
      <c r="AF216" s="14"/>
      <c r="AG216" s="14"/>
      <c r="AH216" s="14"/>
      <c r="AI216" s="14"/>
      <c r="AJ216" s="14"/>
      <c r="AK216" s="14"/>
      <c r="AL216" s="14"/>
      <c r="AM216" s="14"/>
      <c r="AN216" s="14"/>
      <c r="AO216" s="14"/>
    </row>
    <row r="217" spans="1:41" s="637" customFormat="1" ht="17.25" hidden="1" customHeight="1" x14ac:dyDescent="0.25">
      <c r="A217" s="1569" t="s">
        <v>44</v>
      </c>
      <c r="B217" s="636" t="s">
        <v>79</v>
      </c>
      <c r="C217" s="671">
        <f>C214/SUM(C214:C216)</f>
        <v>0.12676056338028169</v>
      </c>
      <c r="D217" s="677">
        <f>D214/SUM(D214:D216)</f>
        <v>0.16322314049586778</v>
      </c>
      <c r="E217" s="677">
        <f>E214/SUM(E214:E216)</f>
        <v>0.19834710743801653</v>
      </c>
      <c r="F217" s="677">
        <f>F214/SUM(F214:F216)</f>
        <v>0.21962616822429906</v>
      </c>
      <c r="G217" s="677">
        <f>G214/SUM(G214:G216)</f>
        <v>7.1428571428571425E-2</v>
      </c>
      <c r="H217" s="677">
        <v>0</v>
      </c>
      <c r="I217" s="677">
        <f t="shared" ref="I217:R217" si="62">I214/SUM(I214:I216)</f>
        <v>0.25490196078431371</v>
      </c>
      <c r="J217" s="677">
        <f t="shared" si="62"/>
        <v>0.16322728575523074</v>
      </c>
      <c r="K217" s="677">
        <f t="shared" si="62"/>
        <v>0.25842696629213485</v>
      </c>
      <c r="L217" s="677">
        <f t="shared" si="62"/>
        <v>0.11370262390670553</v>
      </c>
      <c r="M217" s="677">
        <f t="shared" si="62"/>
        <v>0.20603488920320603</v>
      </c>
      <c r="N217" s="677">
        <f t="shared" si="62"/>
        <v>0.16568483063328424</v>
      </c>
      <c r="O217" s="677">
        <f t="shared" si="62"/>
        <v>0.17142857142857143</v>
      </c>
      <c r="P217" s="677">
        <f t="shared" si="62"/>
        <v>0.17032967032967034</v>
      </c>
      <c r="Q217" s="682">
        <f t="shared" si="62"/>
        <v>0.13441955193482688</v>
      </c>
      <c r="R217" s="676">
        <f t="shared" si="62"/>
        <v>0.17388322044070995</v>
      </c>
      <c r="S217" s="1566"/>
      <c r="T217" s="641"/>
      <c r="U217" s="641"/>
      <c r="V217" s="641"/>
      <c r="W217" s="642"/>
      <c r="X217" s="638"/>
      <c r="Y217" s="638"/>
      <c r="Z217" s="638"/>
      <c r="AA217" s="638"/>
      <c r="AB217" s="638"/>
      <c r="AC217" s="638"/>
      <c r="AD217" s="638"/>
      <c r="AE217" s="638"/>
      <c r="AF217" s="638"/>
      <c r="AG217" s="638"/>
      <c r="AH217" s="638"/>
      <c r="AI217" s="638"/>
      <c r="AJ217" s="638"/>
      <c r="AK217" s="638"/>
      <c r="AL217" s="638"/>
      <c r="AM217" s="638"/>
      <c r="AN217" s="638"/>
      <c r="AO217" s="638"/>
    </row>
    <row r="218" spans="1:41" s="637" customFormat="1" ht="17.25" hidden="1" customHeight="1" x14ac:dyDescent="0.25">
      <c r="A218" s="1570"/>
      <c r="B218" s="639" t="s">
        <v>80</v>
      </c>
      <c r="C218" s="678">
        <f>C215/SUM(C214:C216)</f>
        <v>1.4084507042253521E-2</v>
      </c>
      <c r="D218" s="679">
        <f>D215/SUM(D214:D216)</f>
        <v>2.0661157024793389E-2</v>
      </c>
      <c r="E218" s="679">
        <f>E215/SUM(E214:E216)</f>
        <v>2.7548209366391185E-2</v>
      </c>
      <c r="F218" s="679">
        <f>F215/SUM(F214:F216)</f>
        <v>1.4018691588785047E-2</v>
      </c>
      <c r="G218" s="679">
        <f>G215/SUM(G214:G216)</f>
        <v>0</v>
      </c>
      <c r="H218" s="679">
        <v>0</v>
      </c>
      <c r="I218" s="679">
        <f t="shared" ref="I218:R218" si="63">I215/SUM(I214:I216)</f>
        <v>3.9215686274509803E-2</v>
      </c>
      <c r="J218" s="679">
        <f t="shared" si="63"/>
        <v>1.1464603038119804E-2</v>
      </c>
      <c r="K218" s="679">
        <f t="shared" si="63"/>
        <v>3.3707865168539325E-2</v>
      </c>
      <c r="L218" s="679">
        <f t="shared" si="63"/>
        <v>8.7463556851311956E-3</v>
      </c>
      <c r="M218" s="679">
        <f t="shared" si="63"/>
        <v>1.2494106553512494E-2</v>
      </c>
      <c r="N218" s="679">
        <f t="shared" si="63"/>
        <v>2.5773195876288658E-2</v>
      </c>
      <c r="O218" s="679">
        <f t="shared" si="63"/>
        <v>4.2857142857142858E-2</v>
      </c>
      <c r="P218" s="679">
        <f t="shared" si="63"/>
        <v>2.0604395604395604E-2</v>
      </c>
      <c r="Q218" s="683">
        <f t="shared" si="63"/>
        <v>6.1099796334012219E-3</v>
      </c>
      <c r="R218" s="685">
        <f t="shared" si="63"/>
        <v>1.3932950355826116E-2</v>
      </c>
      <c r="S218" s="1567"/>
      <c r="T218" s="641"/>
      <c r="U218" s="641"/>
      <c r="V218" s="641"/>
      <c r="W218" s="642"/>
      <c r="X218" s="638"/>
      <c r="Y218" s="638"/>
      <c r="Z218" s="638"/>
      <c r="AA218" s="638"/>
      <c r="AB218" s="638"/>
      <c r="AC218" s="638"/>
      <c r="AD218" s="638"/>
      <c r="AE218" s="638"/>
      <c r="AF218" s="638"/>
      <c r="AG218" s="638"/>
      <c r="AH218" s="638"/>
      <c r="AI218" s="638"/>
      <c r="AJ218" s="638"/>
      <c r="AK218" s="638"/>
      <c r="AL218" s="638"/>
      <c r="AM218" s="638"/>
      <c r="AN218" s="638"/>
      <c r="AO218" s="638"/>
    </row>
    <row r="219" spans="1:41" s="637" customFormat="1" ht="17.25" hidden="1" customHeight="1" thickBot="1" x14ac:dyDescent="0.3">
      <c r="A219" s="1571"/>
      <c r="B219" s="640" t="s">
        <v>453</v>
      </c>
      <c r="C219" s="680">
        <f>C216/SUM(C214:C216)</f>
        <v>0.85915492957746475</v>
      </c>
      <c r="D219" s="681">
        <f>D216/SUM(D214:D216)</f>
        <v>0.81611570247933884</v>
      </c>
      <c r="E219" s="681">
        <f>E216/SUM(E214:E216)</f>
        <v>0.77410468319559234</v>
      </c>
      <c r="F219" s="681">
        <f>F216/SUM(F214:F216)</f>
        <v>0.76635514018691586</v>
      </c>
      <c r="G219" s="681">
        <f>G216/SUM(G214:G216)</f>
        <v>0.9285714285714286</v>
      </c>
      <c r="H219" s="681">
        <v>0</v>
      </c>
      <c r="I219" s="681">
        <f t="shared" ref="I219:R219" si="64">I216/SUM(I214:I216)</f>
        <v>0.70588235294117652</v>
      </c>
      <c r="J219" s="681">
        <f t="shared" si="64"/>
        <v>0.82530811120664949</v>
      </c>
      <c r="K219" s="681">
        <f t="shared" si="64"/>
        <v>0.7078651685393258</v>
      </c>
      <c r="L219" s="681">
        <f t="shared" si="64"/>
        <v>0.87755102040816324</v>
      </c>
      <c r="M219" s="681">
        <f t="shared" si="64"/>
        <v>0.78147100424328142</v>
      </c>
      <c r="N219" s="681">
        <f t="shared" si="64"/>
        <v>0.80854197349042711</v>
      </c>
      <c r="O219" s="681">
        <f t="shared" si="64"/>
        <v>0.7857142857142857</v>
      </c>
      <c r="P219" s="681">
        <f t="shared" si="64"/>
        <v>0.80906593406593408</v>
      </c>
      <c r="Q219" s="684">
        <f t="shared" si="64"/>
        <v>0.85947046843177188</v>
      </c>
      <c r="R219" s="686">
        <f t="shared" si="64"/>
        <v>0.81218382920346399</v>
      </c>
      <c r="S219" s="1568"/>
      <c r="T219" s="641"/>
      <c r="U219" s="641"/>
      <c r="V219" s="643"/>
      <c r="W219" s="642"/>
      <c r="X219" s="638"/>
      <c r="Y219" s="638"/>
      <c r="Z219" s="638"/>
      <c r="AA219" s="638"/>
      <c r="AB219" s="638"/>
      <c r="AC219" s="638"/>
      <c r="AD219" s="638"/>
      <c r="AE219" s="638"/>
      <c r="AF219" s="638"/>
      <c r="AG219" s="638"/>
      <c r="AH219" s="638"/>
      <c r="AI219" s="638"/>
      <c r="AJ219" s="638"/>
      <c r="AK219" s="638"/>
      <c r="AL219" s="638"/>
      <c r="AM219" s="638"/>
      <c r="AN219" s="638"/>
      <c r="AO219" s="638"/>
    </row>
    <row r="220" spans="1:41" ht="17.25" hidden="1" customHeight="1" thickBot="1" x14ac:dyDescent="0.3">
      <c r="A220" s="1556" t="s">
        <v>359</v>
      </c>
      <c r="B220" s="1557"/>
      <c r="C220" s="1554"/>
      <c r="D220" s="1554"/>
      <c r="E220" s="1554"/>
      <c r="F220" s="1554"/>
      <c r="G220" s="1554"/>
      <c r="H220" s="1554"/>
      <c r="I220" s="1554"/>
      <c r="J220" s="1554"/>
      <c r="K220" s="1554"/>
      <c r="L220" s="1554"/>
      <c r="M220" s="1554"/>
      <c r="N220" s="1554"/>
      <c r="O220" s="1554"/>
      <c r="P220" s="1554"/>
      <c r="Q220" s="1554"/>
      <c r="R220" s="1557"/>
      <c r="S220" s="1558"/>
      <c r="T220" s="15"/>
      <c r="U220" s="15"/>
      <c r="V220" s="15"/>
      <c r="W220" s="16"/>
      <c r="X220" s="14"/>
      <c r="Y220" s="14"/>
      <c r="Z220" s="14"/>
      <c r="AA220" s="14"/>
      <c r="AB220" s="14"/>
      <c r="AC220" s="14"/>
      <c r="AD220" s="14"/>
      <c r="AE220" s="14"/>
      <c r="AF220" s="14"/>
      <c r="AG220" s="14"/>
      <c r="AH220" s="14"/>
      <c r="AI220" s="14"/>
      <c r="AJ220" s="14"/>
      <c r="AK220" s="14"/>
      <c r="AL220" s="14"/>
      <c r="AM220" s="14"/>
      <c r="AN220" s="14"/>
      <c r="AO220" s="14"/>
    </row>
    <row r="221" spans="1:41" ht="17.25" hidden="1" customHeight="1" x14ac:dyDescent="0.25">
      <c r="A221" s="1564" t="s">
        <v>76</v>
      </c>
      <c r="B221" s="77" t="s">
        <v>79</v>
      </c>
      <c r="C221" s="383">
        <v>0</v>
      </c>
      <c r="D221" s="384">
        <v>1</v>
      </c>
      <c r="E221" s="384">
        <v>1</v>
      </c>
      <c r="F221" s="384">
        <v>0</v>
      </c>
      <c r="G221" s="384">
        <v>0</v>
      </c>
      <c r="H221" s="384">
        <v>0</v>
      </c>
      <c r="I221" s="384">
        <v>0</v>
      </c>
      <c r="J221" s="384">
        <v>5</v>
      </c>
      <c r="K221" s="384">
        <v>0</v>
      </c>
      <c r="L221" s="384">
        <v>0</v>
      </c>
      <c r="M221" s="384">
        <v>0</v>
      </c>
      <c r="N221" s="384">
        <v>0</v>
      </c>
      <c r="O221" s="384">
        <v>0</v>
      </c>
      <c r="P221" s="384">
        <v>0</v>
      </c>
      <c r="Q221" s="385">
        <v>0</v>
      </c>
      <c r="R221" s="687">
        <f t="shared" ref="R221:R235" si="65">SUM(C221:Q221)</f>
        <v>7</v>
      </c>
      <c r="S221" s="705">
        <f>R221/SUM(R221:R223)</f>
        <v>5.9322033898305086E-2</v>
      </c>
      <c r="T221" s="15"/>
      <c r="U221" s="15"/>
      <c r="V221" s="15"/>
      <c r="W221" s="16"/>
      <c r="X221" s="14"/>
      <c r="Y221" s="14"/>
      <c r="Z221" s="14"/>
      <c r="AA221" s="14"/>
      <c r="AB221" s="14"/>
      <c r="AC221" s="14"/>
      <c r="AD221" s="14"/>
      <c r="AE221" s="14"/>
      <c r="AF221" s="14"/>
      <c r="AG221" s="14"/>
      <c r="AH221" s="14"/>
      <c r="AI221" s="14"/>
      <c r="AJ221" s="14"/>
      <c r="AK221" s="14"/>
      <c r="AL221" s="14"/>
      <c r="AM221" s="14"/>
      <c r="AN221" s="14"/>
      <c r="AO221" s="14"/>
    </row>
    <row r="222" spans="1:41" ht="17.25" hidden="1" customHeight="1" x14ac:dyDescent="0.25">
      <c r="A222" s="1563"/>
      <c r="B222" s="78" t="s">
        <v>80</v>
      </c>
      <c r="C222" s="386">
        <v>0</v>
      </c>
      <c r="D222" s="386">
        <v>0</v>
      </c>
      <c r="E222" s="386">
        <v>0</v>
      </c>
      <c r="F222" s="386">
        <v>0</v>
      </c>
      <c r="G222" s="386">
        <v>0</v>
      </c>
      <c r="H222" s="386">
        <v>0</v>
      </c>
      <c r="I222" s="386">
        <v>0</v>
      </c>
      <c r="J222" s="386">
        <v>0</v>
      </c>
      <c r="K222" s="386">
        <v>0</v>
      </c>
      <c r="L222" s="386">
        <v>0</v>
      </c>
      <c r="M222" s="386">
        <v>0</v>
      </c>
      <c r="N222" s="386">
        <v>0</v>
      </c>
      <c r="O222" s="386">
        <v>0</v>
      </c>
      <c r="P222" s="386">
        <v>0</v>
      </c>
      <c r="Q222" s="387">
        <v>0</v>
      </c>
      <c r="R222" s="688">
        <f t="shared" si="65"/>
        <v>0</v>
      </c>
      <c r="S222" s="706">
        <f>R222/SUM(R221:R223)</f>
        <v>0</v>
      </c>
      <c r="T222" s="15"/>
      <c r="U222" s="15"/>
      <c r="V222" s="15"/>
      <c r="W222" s="16"/>
      <c r="X222" s="14"/>
      <c r="Y222" s="14"/>
      <c r="Z222" s="14"/>
      <c r="AA222" s="14"/>
      <c r="AB222" s="14"/>
      <c r="AC222" s="14"/>
      <c r="AD222" s="14"/>
      <c r="AE222" s="14"/>
      <c r="AF222" s="14"/>
      <c r="AG222" s="14"/>
      <c r="AH222" s="14"/>
      <c r="AI222" s="14"/>
      <c r="AJ222" s="14"/>
      <c r="AK222" s="14"/>
      <c r="AL222" s="14"/>
      <c r="AM222" s="14"/>
      <c r="AN222" s="14"/>
      <c r="AO222" s="14"/>
    </row>
    <row r="223" spans="1:41" ht="17.25" hidden="1" customHeight="1" thickBot="1" x14ac:dyDescent="0.3">
      <c r="A223" s="1572"/>
      <c r="B223" s="79" t="s">
        <v>453</v>
      </c>
      <c r="C223" s="388">
        <v>1</v>
      </c>
      <c r="D223" s="389">
        <v>3</v>
      </c>
      <c r="E223" s="389">
        <v>3</v>
      </c>
      <c r="F223" s="389">
        <v>2</v>
      </c>
      <c r="G223" s="389">
        <v>0</v>
      </c>
      <c r="H223" s="389">
        <v>0</v>
      </c>
      <c r="I223" s="389">
        <v>0</v>
      </c>
      <c r="J223" s="389">
        <v>60</v>
      </c>
      <c r="K223" s="389">
        <v>2</v>
      </c>
      <c r="L223" s="389">
        <v>4</v>
      </c>
      <c r="M223" s="389">
        <v>25</v>
      </c>
      <c r="N223" s="389">
        <v>9</v>
      </c>
      <c r="O223" s="389">
        <v>0</v>
      </c>
      <c r="P223" s="389">
        <v>2</v>
      </c>
      <c r="Q223" s="390">
        <v>0</v>
      </c>
      <c r="R223" s="689">
        <f t="shared" si="65"/>
        <v>111</v>
      </c>
      <c r="S223" s="707">
        <f>R223/SUM(R221:R223)</f>
        <v>0.94067796610169496</v>
      </c>
      <c r="T223" s="15"/>
      <c r="U223" s="15"/>
      <c r="V223" s="15"/>
      <c r="W223" s="16"/>
      <c r="X223" s="14"/>
      <c r="Y223" s="14"/>
      <c r="Z223" s="14"/>
      <c r="AA223" s="14"/>
      <c r="AB223" s="14"/>
      <c r="AC223" s="14"/>
      <c r="AD223" s="14"/>
      <c r="AE223" s="14"/>
      <c r="AF223" s="14"/>
      <c r="AG223" s="14"/>
      <c r="AH223" s="14"/>
      <c r="AI223" s="14"/>
      <c r="AJ223" s="14"/>
      <c r="AK223" s="14"/>
      <c r="AL223" s="14"/>
      <c r="AM223" s="14"/>
      <c r="AN223" s="14"/>
      <c r="AO223" s="14"/>
    </row>
    <row r="224" spans="1:41" ht="17.25" hidden="1" customHeight="1" x14ac:dyDescent="0.25">
      <c r="A224" s="1564" t="s">
        <v>47</v>
      </c>
      <c r="B224" s="82" t="s">
        <v>79</v>
      </c>
      <c r="C224" s="393">
        <v>8</v>
      </c>
      <c r="D224" s="394">
        <v>64</v>
      </c>
      <c r="E224" s="394">
        <v>60</v>
      </c>
      <c r="F224" s="394">
        <v>43</v>
      </c>
      <c r="G224" s="394">
        <v>10</v>
      </c>
      <c r="H224" s="394">
        <v>0</v>
      </c>
      <c r="I224" s="394">
        <v>11</v>
      </c>
      <c r="J224" s="394">
        <v>1862</v>
      </c>
      <c r="K224" s="394">
        <v>185</v>
      </c>
      <c r="L224" s="394">
        <v>33</v>
      </c>
      <c r="M224" s="394">
        <v>747</v>
      </c>
      <c r="N224" s="394">
        <v>182</v>
      </c>
      <c r="O224" s="394">
        <v>9</v>
      </c>
      <c r="P224" s="394">
        <v>101</v>
      </c>
      <c r="Q224" s="395">
        <v>51</v>
      </c>
      <c r="R224" s="690">
        <f t="shared" si="65"/>
        <v>3366</v>
      </c>
      <c r="S224" s="702">
        <f>R224/SUM(R224:R226)</f>
        <v>0.20372836218375498</v>
      </c>
      <c r="T224" s="15"/>
      <c r="U224" s="15"/>
      <c r="V224" s="15"/>
      <c r="W224" s="16"/>
      <c r="X224" s="14"/>
      <c r="Y224" s="14"/>
      <c r="Z224" s="14"/>
      <c r="AA224" s="14"/>
      <c r="AB224" s="14"/>
      <c r="AC224" s="14"/>
      <c r="AD224" s="14"/>
      <c r="AE224" s="14"/>
      <c r="AF224" s="14"/>
      <c r="AG224" s="14"/>
      <c r="AH224" s="14"/>
      <c r="AI224" s="14"/>
      <c r="AJ224" s="14"/>
      <c r="AK224" s="14"/>
      <c r="AL224" s="14"/>
      <c r="AM224" s="14"/>
      <c r="AN224" s="14"/>
      <c r="AO224" s="14"/>
    </row>
    <row r="225" spans="1:41" ht="17.25" hidden="1" customHeight="1" x14ac:dyDescent="0.25">
      <c r="A225" s="1563"/>
      <c r="B225" s="80" t="s">
        <v>80</v>
      </c>
      <c r="C225" s="396">
        <v>0</v>
      </c>
      <c r="D225" s="397">
        <v>9</v>
      </c>
      <c r="E225" s="397">
        <v>7</v>
      </c>
      <c r="F225" s="397">
        <v>3</v>
      </c>
      <c r="G225" s="397">
        <v>0</v>
      </c>
      <c r="H225" s="397">
        <v>0</v>
      </c>
      <c r="I225" s="397">
        <v>2</v>
      </c>
      <c r="J225" s="397">
        <v>114</v>
      </c>
      <c r="K225" s="397">
        <v>24</v>
      </c>
      <c r="L225" s="397">
        <v>3</v>
      </c>
      <c r="M225" s="397">
        <v>40</v>
      </c>
      <c r="N225" s="397">
        <v>28</v>
      </c>
      <c r="O225" s="397">
        <v>3</v>
      </c>
      <c r="P225" s="397">
        <v>11</v>
      </c>
      <c r="Q225" s="398">
        <v>3</v>
      </c>
      <c r="R225" s="691">
        <f t="shared" si="65"/>
        <v>247</v>
      </c>
      <c r="S225" s="703">
        <f>R225/SUM(R224:R226)</f>
        <v>1.4949763951095509E-2</v>
      </c>
      <c r="T225" s="15"/>
      <c r="U225" s="15"/>
      <c r="V225" s="15"/>
      <c r="W225" s="16"/>
      <c r="X225" s="14"/>
      <c r="Y225" s="14"/>
      <c r="Z225" s="14"/>
      <c r="AA225" s="14"/>
      <c r="AB225" s="14"/>
      <c r="AC225" s="14"/>
      <c r="AD225" s="14"/>
      <c r="AE225" s="14"/>
      <c r="AF225" s="14"/>
      <c r="AG225" s="14"/>
      <c r="AH225" s="14"/>
      <c r="AI225" s="14"/>
      <c r="AJ225" s="14"/>
      <c r="AK225" s="14"/>
      <c r="AL225" s="14"/>
      <c r="AM225" s="14"/>
      <c r="AN225" s="14"/>
      <c r="AO225" s="14"/>
    </row>
    <row r="226" spans="1:41" ht="17.25" hidden="1" customHeight="1" thickBot="1" x14ac:dyDescent="0.3">
      <c r="A226" s="1572"/>
      <c r="B226" s="81" t="s">
        <v>453</v>
      </c>
      <c r="C226" s="399">
        <v>40</v>
      </c>
      <c r="D226" s="400">
        <v>270</v>
      </c>
      <c r="E226" s="400">
        <v>201</v>
      </c>
      <c r="F226" s="400">
        <v>121</v>
      </c>
      <c r="G226" s="400">
        <v>106</v>
      </c>
      <c r="H226" s="400">
        <v>0</v>
      </c>
      <c r="I226" s="400">
        <v>30</v>
      </c>
      <c r="J226" s="400">
        <v>7686</v>
      </c>
      <c r="K226" s="400">
        <v>411</v>
      </c>
      <c r="L226" s="400">
        <v>219</v>
      </c>
      <c r="M226" s="400">
        <v>2330</v>
      </c>
      <c r="N226" s="400">
        <v>763</v>
      </c>
      <c r="O226" s="400">
        <v>34</v>
      </c>
      <c r="P226" s="400">
        <v>406</v>
      </c>
      <c r="Q226" s="401">
        <v>292</v>
      </c>
      <c r="R226" s="692">
        <f t="shared" si="65"/>
        <v>12909</v>
      </c>
      <c r="S226" s="704">
        <f>R226/SUM(R224:R226)</f>
        <v>0.78132187386514951</v>
      </c>
      <c r="T226" s="15"/>
      <c r="U226" s="15"/>
      <c r="V226" s="15"/>
      <c r="W226" s="16"/>
      <c r="X226" s="14"/>
      <c r="Y226" s="14"/>
      <c r="Z226" s="14"/>
      <c r="AA226" s="14"/>
      <c r="AB226" s="14"/>
      <c r="AC226" s="14"/>
      <c r="AD226" s="14"/>
      <c r="AE226" s="14"/>
      <c r="AF226" s="14"/>
      <c r="AG226" s="14"/>
      <c r="AH226" s="14"/>
      <c r="AI226" s="14"/>
      <c r="AJ226" s="14"/>
      <c r="AK226" s="14"/>
      <c r="AL226" s="14"/>
      <c r="AM226" s="14"/>
      <c r="AN226" s="14"/>
      <c r="AO226" s="14"/>
    </row>
    <row r="227" spans="1:41" ht="17.25" hidden="1" customHeight="1" x14ac:dyDescent="0.25">
      <c r="A227" s="1564" t="s">
        <v>48</v>
      </c>
      <c r="B227" s="77" t="s">
        <v>79</v>
      </c>
      <c r="C227" s="383">
        <v>1</v>
      </c>
      <c r="D227" s="384">
        <v>11</v>
      </c>
      <c r="E227" s="384">
        <v>6</v>
      </c>
      <c r="F227" s="384">
        <v>4</v>
      </c>
      <c r="G227" s="384">
        <v>0</v>
      </c>
      <c r="H227" s="384">
        <v>0</v>
      </c>
      <c r="I227" s="384">
        <v>2</v>
      </c>
      <c r="J227" s="384">
        <v>305</v>
      </c>
      <c r="K227" s="384">
        <v>18</v>
      </c>
      <c r="L227" s="384">
        <v>6</v>
      </c>
      <c r="M227" s="384">
        <v>103</v>
      </c>
      <c r="N227" s="384">
        <v>28</v>
      </c>
      <c r="O227" s="384">
        <v>2</v>
      </c>
      <c r="P227" s="384">
        <v>16</v>
      </c>
      <c r="Q227" s="385">
        <v>10</v>
      </c>
      <c r="R227" s="687">
        <f t="shared" si="65"/>
        <v>512</v>
      </c>
      <c r="S227" s="705">
        <f>R227/SUM(R227:R229)</f>
        <v>8.7656223249443582E-2</v>
      </c>
      <c r="T227" s="15"/>
      <c r="U227" s="15"/>
      <c r="V227" s="15"/>
      <c r="W227" s="16"/>
      <c r="X227" s="14"/>
      <c r="Y227" s="14"/>
      <c r="Z227" s="14"/>
      <c r="AA227" s="14"/>
      <c r="AB227" s="14"/>
      <c r="AC227" s="14"/>
      <c r="AD227" s="14"/>
      <c r="AE227" s="14"/>
      <c r="AF227" s="14"/>
      <c r="AG227" s="14"/>
      <c r="AH227" s="14"/>
      <c r="AI227" s="14"/>
      <c r="AJ227" s="14"/>
      <c r="AK227" s="14"/>
      <c r="AL227" s="14"/>
      <c r="AM227" s="14"/>
      <c r="AN227" s="14"/>
      <c r="AO227" s="14"/>
    </row>
    <row r="228" spans="1:41" ht="17.25" hidden="1" customHeight="1" x14ac:dyDescent="0.25">
      <c r="A228" s="1563"/>
      <c r="B228" s="78" t="s">
        <v>80</v>
      </c>
      <c r="C228" s="386">
        <v>1</v>
      </c>
      <c r="D228" s="391">
        <v>1</v>
      </c>
      <c r="E228" s="391">
        <v>3</v>
      </c>
      <c r="F228" s="391">
        <v>0</v>
      </c>
      <c r="G228" s="391">
        <v>0</v>
      </c>
      <c r="H228" s="391">
        <v>0</v>
      </c>
      <c r="I228" s="391">
        <v>0</v>
      </c>
      <c r="J228" s="391">
        <v>34</v>
      </c>
      <c r="K228" s="391">
        <v>2</v>
      </c>
      <c r="L228" s="391">
        <v>0</v>
      </c>
      <c r="M228" s="391">
        <v>11</v>
      </c>
      <c r="N228" s="391">
        <v>5</v>
      </c>
      <c r="O228" s="391">
        <v>0</v>
      </c>
      <c r="P228" s="391">
        <v>4</v>
      </c>
      <c r="Q228" s="392">
        <v>0</v>
      </c>
      <c r="R228" s="688">
        <f t="shared" si="65"/>
        <v>61</v>
      </c>
      <c r="S228" s="706">
        <f>R228/SUM(R227:R229)</f>
        <v>1.044341722307824E-2</v>
      </c>
      <c r="T228" s="15"/>
      <c r="U228" s="15"/>
      <c r="V228" s="15"/>
      <c r="W228" s="16"/>
      <c r="X228" s="14"/>
      <c r="Y228" s="14"/>
      <c r="Z228" s="14"/>
      <c r="AA228" s="14"/>
      <c r="AB228" s="14"/>
      <c r="AC228" s="14"/>
      <c r="AD228" s="14"/>
      <c r="AE228" s="14"/>
      <c r="AF228" s="14"/>
      <c r="AG228" s="14"/>
      <c r="AH228" s="14"/>
      <c r="AI228" s="14"/>
      <c r="AJ228" s="14"/>
      <c r="AK228" s="14"/>
      <c r="AL228" s="14"/>
      <c r="AM228" s="14"/>
      <c r="AN228" s="14"/>
      <c r="AO228" s="14"/>
    </row>
    <row r="229" spans="1:41" ht="17.25" hidden="1" customHeight="1" thickBot="1" x14ac:dyDescent="0.3">
      <c r="A229" s="1563"/>
      <c r="B229" s="125" t="s">
        <v>453</v>
      </c>
      <c r="C229" s="388">
        <v>17</v>
      </c>
      <c r="D229" s="389">
        <v>109</v>
      </c>
      <c r="E229" s="389">
        <v>70</v>
      </c>
      <c r="F229" s="389">
        <v>36</v>
      </c>
      <c r="G229" s="389">
        <v>32</v>
      </c>
      <c r="H229" s="389">
        <v>0</v>
      </c>
      <c r="I229" s="389">
        <v>5</v>
      </c>
      <c r="J229" s="389">
        <v>3389</v>
      </c>
      <c r="K229" s="389">
        <v>142</v>
      </c>
      <c r="L229" s="389">
        <v>65</v>
      </c>
      <c r="M229" s="389">
        <v>834</v>
      </c>
      <c r="N229" s="389">
        <v>291</v>
      </c>
      <c r="O229" s="389">
        <v>20</v>
      </c>
      <c r="P229" s="389">
        <v>155</v>
      </c>
      <c r="Q229" s="390">
        <v>103</v>
      </c>
      <c r="R229" s="689">
        <f t="shared" si="65"/>
        <v>5268</v>
      </c>
      <c r="S229" s="707">
        <f>R229/SUM(R227:R229)</f>
        <v>0.90190035952747816</v>
      </c>
      <c r="T229" s="15"/>
      <c r="U229" s="15"/>
      <c r="V229" s="15"/>
      <c r="W229" s="16"/>
      <c r="X229" s="14"/>
      <c r="Y229" s="14"/>
      <c r="Z229" s="14"/>
      <c r="AA229" s="14"/>
      <c r="AB229" s="14"/>
      <c r="AC229" s="14"/>
      <c r="AD229" s="14"/>
      <c r="AE229" s="14"/>
      <c r="AF229" s="14"/>
      <c r="AG229" s="14"/>
      <c r="AH229" s="14"/>
      <c r="AI229" s="14"/>
      <c r="AJ229" s="14"/>
      <c r="AK229" s="14"/>
      <c r="AL229" s="14"/>
      <c r="AM229" s="14"/>
      <c r="AN229" s="14"/>
      <c r="AO229" s="14"/>
    </row>
    <row r="230" spans="1:41" ht="17.25" hidden="1" customHeight="1" x14ac:dyDescent="0.25">
      <c r="A230" s="1564" t="s">
        <v>78</v>
      </c>
      <c r="B230" s="82" t="s">
        <v>79</v>
      </c>
      <c r="C230" s="402">
        <v>0</v>
      </c>
      <c r="D230" s="403">
        <v>3</v>
      </c>
      <c r="E230" s="403">
        <v>5</v>
      </c>
      <c r="F230" s="403">
        <v>0</v>
      </c>
      <c r="G230" s="403">
        <v>1</v>
      </c>
      <c r="H230" s="403">
        <v>0</v>
      </c>
      <c r="I230" s="403">
        <v>0</v>
      </c>
      <c r="J230" s="403">
        <v>106</v>
      </c>
      <c r="K230" s="403">
        <v>4</v>
      </c>
      <c r="L230" s="403">
        <v>0</v>
      </c>
      <c r="M230" s="403">
        <v>24</v>
      </c>
      <c r="N230" s="403">
        <v>15</v>
      </c>
      <c r="O230" s="403">
        <v>1</v>
      </c>
      <c r="P230" s="403">
        <v>7</v>
      </c>
      <c r="Q230" s="404">
        <v>5</v>
      </c>
      <c r="R230" s="690">
        <f t="shared" si="65"/>
        <v>171</v>
      </c>
      <c r="S230" s="702">
        <f>R230/SUM(R230:R232)</f>
        <v>0.20236686390532543</v>
      </c>
      <c r="T230" s="15"/>
      <c r="U230" s="15"/>
      <c r="V230" s="15"/>
      <c r="W230" s="16"/>
      <c r="X230" s="14"/>
      <c r="Y230" s="14"/>
      <c r="Z230" s="14"/>
      <c r="AA230" s="14"/>
      <c r="AB230" s="14"/>
      <c r="AC230" s="14"/>
      <c r="AD230" s="14"/>
      <c r="AE230" s="14"/>
      <c r="AF230" s="14"/>
      <c r="AG230" s="14"/>
      <c r="AH230" s="14"/>
      <c r="AI230" s="14"/>
      <c r="AJ230" s="14"/>
      <c r="AK230" s="14"/>
      <c r="AL230" s="14"/>
      <c r="AM230" s="14"/>
      <c r="AN230" s="14"/>
      <c r="AO230" s="14"/>
    </row>
    <row r="231" spans="1:41" ht="17.25" hidden="1" customHeight="1" x14ac:dyDescent="0.25">
      <c r="A231" s="1563"/>
      <c r="B231" s="80" t="s">
        <v>80</v>
      </c>
      <c r="C231" s="396">
        <v>0</v>
      </c>
      <c r="D231" s="397">
        <v>0</v>
      </c>
      <c r="E231" s="397">
        <v>0</v>
      </c>
      <c r="F231" s="397">
        <v>0</v>
      </c>
      <c r="G231" s="397">
        <v>0</v>
      </c>
      <c r="H231" s="397">
        <v>0</v>
      </c>
      <c r="I231" s="397">
        <v>0</v>
      </c>
      <c r="J231" s="397">
        <v>12</v>
      </c>
      <c r="K231" s="397">
        <v>1</v>
      </c>
      <c r="L231" s="397">
        <v>0</v>
      </c>
      <c r="M231" s="397">
        <v>2</v>
      </c>
      <c r="N231" s="397">
        <v>2</v>
      </c>
      <c r="O231" s="397">
        <v>0</v>
      </c>
      <c r="P231" s="397">
        <v>0</v>
      </c>
      <c r="Q231" s="398">
        <v>0</v>
      </c>
      <c r="R231" s="691">
        <f t="shared" si="65"/>
        <v>17</v>
      </c>
      <c r="S231" s="703">
        <f>R231/SUM(R230:R232)</f>
        <v>2.0118343195266272E-2</v>
      </c>
      <c r="T231" s="15"/>
      <c r="U231" s="15"/>
      <c r="V231" s="15"/>
      <c r="W231" s="16"/>
      <c r="X231" s="14"/>
      <c r="Y231" s="14"/>
      <c r="Z231" s="14"/>
      <c r="AA231" s="14"/>
      <c r="AB231" s="14"/>
      <c r="AC231" s="14"/>
      <c r="AD231" s="14"/>
      <c r="AE231" s="14"/>
      <c r="AF231" s="14"/>
      <c r="AG231" s="14"/>
      <c r="AH231" s="14"/>
      <c r="AI231" s="14"/>
      <c r="AJ231" s="14"/>
      <c r="AK231" s="14"/>
      <c r="AL231" s="14"/>
      <c r="AM231" s="14"/>
      <c r="AN231" s="14"/>
      <c r="AO231" s="14"/>
    </row>
    <row r="232" spans="1:41" ht="17.25" hidden="1" customHeight="1" thickBot="1" x14ac:dyDescent="0.3">
      <c r="A232" s="1565"/>
      <c r="B232" s="160" t="s">
        <v>453</v>
      </c>
      <c r="C232" s="405">
        <v>3</v>
      </c>
      <c r="D232" s="406">
        <v>13</v>
      </c>
      <c r="E232" s="406">
        <v>7</v>
      </c>
      <c r="F232" s="406">
        <v>5</v>
      </c>
      <c r="G232" s="406">
        <v>5</v>
      </c>
      <c r="H232" s="406">
        <v>0</v>
      </c>
      <c r="I232" s="406">
        <v>1</v>
      </c>
      <c r="J232" s="406">
        <v>383</v>
      </c>
      <c r="K232" s="406">
        <v>12</v>
      </c>
      <c r="L232" s="406">
        <v>13</v>
      </c>
      <c r="M232" s="406">
        <v>126</v>
      </c>
      <c r="N232" s="406">
        <v>35</v>
      </c>
      <c r="O232" s="406">
        <v>1</v>
      </c>
      <c r="P232" s="406">
        <v>26</v>
      </c>
      <c r="Q232" s="407">
        <v>27</v>
      </c>
      <c r="R232" s="694">
        <f t="shared" si="65"/>
        <v>657</v>
      </c>
      <c r="S232" s="719">
        <f>R232/SUM(R230:R232)</f>
        <v>0.77751479289940828</v>
      </c>
      <c r="T232" s="15"/>
      <c r="U232" s="15"/>
      <c r="V232" s="15"/>
      <c r="W232" s="16"/>
      <c r="X232" s="14"/>
      <c r="Y232" s="14"/>
      <c r="Z232" s="14"/>
      <c r="AA232" s="14"/>
      <c r="AB232" s="14"/>
      <c r="AC232" s="14"/>
      <c r="AD232" s="14"/>
      <c r="AE232" s="14"/>
      <c r="AF232" s="14"/>
      <c r="AG232" s="14"/>
      <c r="AH232" s="14"/>
      <c r="AI232" s="14"/>
      <c r="AJ232" s="14"/>
      <c r="AK232" s="14"/>
      <c r="AL232" s="14"/>
      <c r="AM232" s="14"/>
      <c r="AN232" s="14"/>
      <c r="AO232" s="14"/>
    </row>
    <row r="233" spans="1:41" ht="17.25" hidden="1" customHeight="1" thickTop="1" x14ac:dyDescent="0.25">
      <c r="A233" s="1563" t="s">
        <v>27</v>
      </c>
      <c r="B233" s="159" t="s">
        <v>79</v>
      </c>
      <c r="C233" s="233">
        <f>SUM(C221,C224,C227,C230)</f>
        <v>9</v>
      </c>
      <c r="D233" s="233">
        <f t="shared" ref="D233:Q233" si="66">SUM(D221,D224,D227,D230)</f>
        <v>79</v>
      </c>
      <c r="E233" s="233">
        <f t="shared" si="66"/>
        <v>72</v>
      </c>
      <c r="F233" s="233">
        <f t="shared" si="66"/>
        <v>47</v>
      </c>
      <c r="G233" s="233">
        <f t="shared" si="66"/>
        <v>11</v>
      </c>
      <c r="H233" s="233">
        <f t="shared" si="66"/>
        <v>0</v>
      </c>
      <c r="I233" s="233">
        <f t="shared" si="66"/>
        <v>13</v>
      </c>
      <c r="J233" s="233">
        <f>SUM(J221,J224,J227,J230)</f>
        <v>2278</v>
      </c>
      <c r="K233" s="233">
        <f t="shared" si="66"/>
        <v>207</v>
      </c>
      <c r="L233" s="233">
        <f t="shared" si="66"/>
        <v>39</v>
      </c>
      <c r="M233" s="233">
        <f t="shared" si="66"/>
        <v>874</v>
      </c>
      <c r="N233" s="233">
        <f t="shared" si="66"/>
        <v>225</v>
      </c>
      <c r="O233" s="233">
        <f t="shared" si="66"/>
        <v>12</v>
      </c>
      <c r="P233" s="233">
        <f t="shared" si="66"/>
        <v>124</v>
      </c>
      <c r="Q233" s="234">
        <f t="shared" si="66"/>
        <v>66</v>
      </c>
      <c r="R233" s="660">
        <f>SUM(C233:Q233)</f>
        <v>4056</v>
      </c>
      <c r="S233" s="705">
        <f>R233/SUM(R233:R235)</f>
        <v>0.17388322044070995</v>
      </c>
      <c r="T233" s="15"/>
      <c r="U233" s="15"/>
      <c r="V233" s="15"/>
      <c r="W233" s="16"/>
      <c r="X233" s="14"/>
      <c r="Y233" s="14"/>
      <c r="Z233" s="14"/>
      <c r="AA233" s="14"/>
      <c r="AB233" s="14"/>
      <c r="AC233" s="14"/>
      <c r="AD233" s="14"/>
      <c r="AE233" s="14"/>
      <c r="AF233" s="14"/>
      <c r="AG233" s="14"/>
      <c r="AH233" s="14"/>
      <c r="AI233" s="14"/>
      <c r="AJ233" s="14"/>
      <c r="AK233" s="14"/>
      <c r="AL233" s="14"/>
      <c r="AM233" s="14"/>
      <c r="AN233" s="14"/>
      <c r="AO233" s="14"/>
    </row>
    <row r="234" spans="1:41" ht="17.25" hidden="1" customHeight="1" x14ac:dyDescent="0.25">
      <c r="A234" s="1563"/>
      <c r="B234" s="78" t="s">
        <v>80</v>
      </c>
      <c r="C234" s="236">
        <f>SUM(C222,C225,C228,C231)</f>
        <v>1</v>
      </c>
      <c r="D234" s="236">
        <f t="shared" ref="D234:Q234" si="67">SUM(D222,D225,D228,D231)</f>
        <v>10</v>
      </c>
      <c r="E234" s="236">
        <f t="shared" si="67"/>
        <v>10</v>
      </c>
      <c r="F234" s="236">
        <f t="shared" si="67"/>
        <v>3</v>
      </c>
      <c r="G234" s="236">
        <f t="shared" si="67"/>
        <v>0</v>
      </c>
      <c r="H234" s="236">
        <f t="shared" si="67"/>
        <v>0</v>
      </c>
      <c r="I234" s="236">
        <f t="shared" si="67"/>
        <v>2</v>
      </c>
      <c r="J234" s="236">
        <f t="shared" si="67"/>
        <v>160</v>
      </c>
      <c r="K234" s="236">
        <f t="shared" si="67"/>
        <v>27</v>
      </c>
      <c r="L234" s="236">
        <f t="shared" si="67"/>
        <v>3</v>
      </c>
      <c r="M234" s="236">
        <f t="shared" si="67"/>
        <v>53</v>
      </c>
      <c r="N234" s="236">
        <f t="shared" si="67"/>
        <v>35</v>
      </c>
      <c r="O234" s="236">
        <f t="shared" si="67"/>
        <v>3</v>
      </c>
      <c r="P234" s="236">
        <f t="shared" si="67"/>
        <v>15</v>
      </c>
      <c r="Q234" s="237">
        <f t="shared" si="67"/>
        <v>3</v>
      </c>
      <c r="R234" s="657">
        <f t="shared" si="65"/>
        <v>325</v>
      </c>
      <c r="S234" s="706">
        <f>R234/SUM(R233:R235)</f>
        <v>1.3932950355826116E-2</v>
      </c>
      <c r="T234" s="15"/>
      <c r="U234" s="15"/>
      <c r="V234" s="15"/>
      <c r="W234" s="16"/>
      <c r="X234" s="14"/>
      <c r="Y234" s="14"/>
      <c r="Z234" s="14"/>
      <c r="AA234" s="14"/>
      <c r="AB234" s="14"/>
      <c r="AC234" s="14"/>
      <c r="AD234" s="14"/>
      <c r="AE234" s="14"/>
      <c r="AF234" s="14"/>
      <c r="AG234" s="14"/>
      <c r="AH234" s="14"/>
      <c r="AI234" s="14"/>
      <c r="AJ234" s="14"/>
      <c r="AK234" s="14"/>
      <c r="AL234" s="14"/>
      <c r="AM234" s="14"/>
      <c r="AN234" s="14"/>
      <c r="AO234" s="14"/>
    </row>
    <row r="235" spans="1:41" ht="17.25" hidden="1" customHeight="1" thickBot="1" x14ac:dyDescent="0.3">
      <c r="A235" s="1572"/>
      <c r="B235" s="79" t="s">
        <v>453</v>
      </c>
      <c r="C235" s="291">
        <f>SUM(C223,C226,C229,C232)</f>
        <v>61</v>
      </c>
      <c r="D235" s="291">
        <f t="shared" ref="D235:Q235" si="68">SUM(D223,D226,D229,D232)</f>
        <v>395</v>
      </c>
      <c r="E235" s="291">
        <f t="shared" si="68"/>
        <v>281</v>
      </c>
      <c r="F235" s="291">
        <f t="shared" si="68"/>
        <v>164</v>
      </c>
      <c r="G235" s="291">
        <f t="shared" si="68"/>
        <v>143</v>
      </c>
      <c r="H235" s="291">
        <f t="shared" si="68"/>
        <v>0</v>
      </c>
      <c r="I235" s="291">
        <f t="shared" si="68"/>
        <v>36</v>
      </c>
      <c r="J235" s="291">
        <f t="shared" si="68"/>
        <v>11518</v>
      </c>
      <c r="K235" s="291">
        <f t="shared" si="68"/>
        <v>567</v>
      </c>
      <c r="L235" s="291">
        <f t="shared" si="68"/>
        <v>301</v>
      </c>
      <c r="M235" s="291">
        <f t="shared" si="68"/>
        <v>3315</v>
      </c>
      <c r="N235" s="291">
        <f t="shared" si="68"/>
        <v>1098</v>
      </c>
      <c r="O235" s="291">
        <f t="shared" si="68"/>
        <v>55</v>
      </c>
      <c r="P235" s="291">
        <f t="shared" si="68"/>
        <v>589</v>
      </c>
      <c r="Q235" s="658">
        <f t="shared" si="68"/>
        <v>422</v>
      </c>
      <c r="R235" s="659">
        <f t="shared" si="65"/>
        <v>18945</v>
      </c>
      <c r="S235" s="707">
        <f>R235/SUM(R233:R235)</f>
        <v>0.81218382920346399</v>
      </c>
      <c r="T235" s="15"/>
      <c r="U235" s="15"/>
      <c r="V235" s="15"/>
      <c r="W235" s="16"/>
      <c r="X235" s="14"/>
      <c r="Y235" s="14"/>
      <c r="Z235" s="14"/>
      <c r="AA235" s="14"/>
      <c r="AB235" s="14"/>
      <c r="AC235" s="14"/>
      <c r="AD235" s="14"/>
      <c r="AE235" s="14"/>
      <c r="AF235" s="14"/>
      <c r="AG235" s="14"/>
      <c r="AH235" s="14"/>
      <c r="AI235" s="14"/>
      <c r="AJ235" s="14"/>
      <c r="AK235" s="14"/>
      <c r="AL235" s="14"/>
      <c r="AM235" s="14"/>
      <c r="AN235" s="14"/>
      <c r="AO235" s="14"/>
    </row>
    <row r="236" spans="1:41" ht="15.75" hidden="1" customHeight="1" x14ac:dyDescent="0.25">
      <c r="A236" s="1564" t="s">
        <v>44</v>
      </c>
      <c r="B236" s="82" t="s">
        <v>79</v>
      </c>
      <c r="C236" s="709">
        <f>C233/SUM(C233:C235)</f>
        <v>0.12676056338028169</v>
      </c>
      <c r="D236" s="710">
        <f>D233/SUM(D233:D235)</f>
        <v>0.16322314049586778</v>
      </c>
      <c r="E236" s="710">
        <f>E233/SUM(E233:E235)</f>
        <v>0.19834710743801653</v>
      </c>
      <c r="F236" s="710">
        <f>F233/SUM(F233:F235)</f>
        <v>0.21962616822429906</v>
      </c>
      <c r="G236" s="710">
        <f>G233/SUM(G233:G235)</f>
        <v>7.1428571428571425E-2</v>
      </c>
      <c r="H236" s="710">
        <v>0</v>
      </c>
      <c r="I236" s="710">
        <f t="shared" ref="I236:R236" si="69">I233/SUM(I233:I235)</f>
        <v>0.25490196078431371</v>
      </c>
      <c r="J236" s="710">
        <f t="shared" si="69"/>
        <v>0.16322728575523074</v>
      </c>
      <c r="K236" s="710">
        <f t="shared" si="69"/>
        <v>0.25842696629213485</v>
      </c>
      <c r="L236" s="710">
        <f t="shared" si="69"/>
        <v>0.11370262390670553</v>
      </c>
      <c r="M236" s="710">
        <f t="shared" si="69"/>
        <v>0.20603488920320603</v>
      </c>
      <c r="N236" s="710">
        <f t="shared" si="69"/>
        <v>0.16568483063328424</v>
      </c>
      <c r="O236" s="710">
        <f t="shared" si="69"/>
        <v>0.17142857142857143</v>
      </c>
      <c r="P236" s="710">
        <f t="shared" si="69"/>
        <v>0.17032967032967034</v>
      </c>
      <c r="Q236" s="711">
        <f t="shared" si="69"/>
        <v>0.13441955193482688</v>
      </c>
      <c r="R236" s="705">
        <f t="shared" si="69"/>
        <v>0.17388322044070995</v>
      </c>
      <c r="S236" s="1547"/>
      <c r="T236" s="15"/>
      <c r="U236" s="15"/>
      <c r="V236" s="15"/>
      <c r="W236" s="16"/>
      <c r="X236" s="14"/>
      <c r="Y236" s="14"/>
      <c r="Z236" s="14"/>
      <c r="AA236" s="14"/>
      <c r="AB236" s="14"/>
      <c r="AC236" s="14"/>
      <c r="AD236" s="14"/>
      <c r="AE236" s="14"/>
      <c r="AF236" s="14"/>
      <c r="AG236" s="14"/>
      <c r="AH236" s="14"/>
      <c r="AI236" s="14"/>
      <c r="AJ236" s="14"/>
      <c r="AK236" s="14"/>
      <c r="AL236" s="14"/>
      <c r="AM236" s="14"/>
      <c r="AN236" s="14"/>
      <c r="AO236" s="14"/>
    </row>
    <row r="237" spans="1:41" ht="15.75" hidden="1" customHeight="1" x14ac:dyDescent="0.25">
      <c r="A237" s="1563"/>
      <c r="B237" s="80" t="s">
        <v>80</v>
      </c>
      <c r="C237" s="712">
        <f>C234/SUM(C233:C235)</f>
        <v>1.4084507042253521E-2</v>
      </c>
      <c r="D237" s="713">
        <f>D234/SUM(D233:D235)</f>
        <v>2.0661157024793389E-2</v>
      </c>
      <c r="E237" s="713">
        <f>E234/SUM(E233:E235)</f>
        <v>2.7548209366391185E-2</v>
      </c>
      <c r="F237" s="713">
        <f>F234/SUM(F233:F235)</f>
        <v>1.4018691588785047E-2</v>
      </c>
      <c r="G237" s="713">
        <f>G234/SUM(G233:G235)</f>
        <v>0</v>
      </c>
      <c r="H237" s="713">
        <v>0</v>
      </c>
      <c r="I237" s="713">
        <f t="shared" ref="I237:Q237" si="70">I234/SUM(I233:I235)</f>
        <v>3.9215686274509803E-2</v>
      </c>
      <c r="J237" s="713">
        <f t="shared" si="70"/>
        <v>1.1464603038119804E-2</v>
      </c>
      <c r="K237" s="713">
        <f t="shared" si="70"/>
        <v>3.3707865168539325E-2</v>
      </c>
      <c r="L237" s="713">
        <f t="shared" si="70"/>
        <v>8.7463556851311956E-3</v>
      </c>
      <c r="M237" s="713">
        <f t="shared" si="70"/>
        <v>1.2494106553512494E-2</v>
      </c>
      <c r="N237" s="713">
        <f t="shared" si="70"/>
        <v>2.5773195876288658E-2</v>
      </c>
      <c r="O237" s="713">
        <f t="shared" si="70"/>
        <v>4.2857142857142858E-2</v>
      </c>
      <c r="P237" s="713">
        <f t="shared" si="70"/>
        <v>2.0604395604395604E-2</v>
      </c>
      <c r="Q237" s="714">
        <f t="shared" si="70"/>
        <v>6.1099796334012219E-3</v>
      </c>
      <c r="R237" s="706">
        <f>R234/SUM($R233:$R235)</f>
        <v>1.3932950355826116E-2</v>
      </c>
      <c r="S237" s="1548"/>
      <c r="T237" s="15"/>
      <c r="U237" s="15"/>
      <c r="V237" s="15"/>
      <c r="W237" s="16"/>
      <c r="X237" s="14"/>
      <c r="Y237" s="14"/>
      <c r="Z237" s="14"/>
      <c r="AA237" s="14"/>
      <c r="AB237" s="14"/>
      <c r="AC237" s="14"/>
      <c r="AD237" s="14"/>
      <c r="AE237" s="14"/>
      <c r="AF237" s="14"/>
      <c r="AG237" s="14"/>
      <c r="AH237" s="14"/>
      <c r="AI237" s="14"/>
      <c r="AJ237" s="14"/>
      <c r="AK237" s="14"/>
      <c r="AL237" s="14"/>
      <c r="AM237" s="14"/>
      <c r="AN237" s="14"/>
      <c r="AO237" s="14"/>
    </row>
    <row r="238" spans="1:41" ht="18.75" hidden="1" customHeight="1" thickBot="1" x14ac:dyDescent="0.3">
      <c r="A238" s="1572"/>
      <c r="B238" s="81" t="s">
        <v>453</v>
      </c>
      <c r="C238" s="722">
        <f>C235/SUM(C233:C235)</f>
        <v>0.85915492957746475</v>
      </c>
      <c r="D238" s="723">
        <f>D235/SUM(D233:D235)</f>
        <v>0.81611570247933884</v>
      </c>
      <c r="E238" s="723">
        <f>E235/SUM(E233:E235)</f>
        <v>0.77410468319559234</v>
      </c>
      <c r="F238" s="723">
        <f>F235/SUM(F233:F235)</f>
        <v>0.76635514018691586</v>
      </c>
      <c r="G238" s="723">
        <f>G235/SUM(G233:G235)</f>
        <v>0.9285714285714286</v>
      </c>
      <c r="H238" s="723">
        <v>0</v>
      </c>
      <c r="I238" s="723">
        <f t="shared" ref="I238:R238" si="71">I235/SUM(I233:I235)</f>
        <v>0.70588235294117652</v>
      </c>
      <c r="J238" s="723">
        <v>0.82599999999999996</v>
      </c>
      <c r="K238" s="723">
        <f t="shared" si="71"/>
        <v>0.7078651685393258</v>
      </c>
      <c r="L238" s="723">
        <v>0.877</v>
      </c>
      <c r="M238" s="723">
        <v>0.78200000000000003</v>
      </c>
      <c r="N238" s="723">
        <v>0.80800000000000005</v>
      </c>
      <c r="O238" s="723">
        <f t="shared" si="71"/>
        <v>0.7857142857142857</v>
      </c>
      <c r="P238" s="723">
        <f t="shared" si="71"/>
        <v>0.80906593406593408</v>
      </c>
      <c r="Q238" s="724">
        <v>0.86</v>
      </c>
      <c r="R238" s="707">
        <f t="shared" si="71"/>
        <v>0.81218382920346399</v>
      </c>
      <c r="S238" s="1549"/>
      <c r="T238" s="15"/>
      <c r="U238" s="15"/>
      <c r="V238" s="17"/>
      <c r="W238" s="16"/>
      <c r="X238" s="14"/>
      <c r="Y238" s="14"/>
      <c r="Z238" s="14"/>
      <c r="AA238" s="14"/>
      <c r="AB238" s="14"/>
      <c r="AC238" s="14"/>
      <c r="AD238" s="14"/>
      <c r="AE238" s="14"/>
      <c r="AF238" s="14"/>
      <c r="AG238" s="14"/>
      <c r="AH238" s="14"/>
      <c r="AI238" s="14"/>
      <c r="AJ238" s="14"/>
      <c r="AK238" s="14"/>
      <c r="AL238" s="14"/>
      <c r="AM238" s="14"/>
      <c r="AN238" s="14"/>
      <c r="AO238" s="14"/>
    </row>
    <row r="239" spans="1:41" ht="15" customHeight="1" x14ac:dyDescent="0.25">
      <c r="A239" s="297"/>
      <c r="B239" s="297"/>
      <c r="C239" s="297"/>
      <c r="D239" s="297"/>
      <c r="E239" s="297"/>
      <c r="F239" s="297"/>
      <c r="G239" s="297"/>
      <c r="H239" s="297"/>
      <c r="I239" s="297"/>
      <c r="J239" s="297"/>
      <c r="K239" s="297"/>
      <c r="L239" s="297"/>
      <c r="M239" s="297"/>
      <c r="N239" s="297"/>
      <c r="O239" s="297"/>
      <c r="P239" s="297"/>
      <c r="Q239" s="297"/>
      <c r="R239" s="297"/>
      <c r="S239" s="715"/>
    </row>
    <row r="240" spans="1:41" ht="40.5" hidden="1" customHeight="1" thickBot="1" x14ac:dyDescent="0.3">
      <c r="A240" s="297"/>
      <c r="B240" s="297"/>
      <c r="C240" s="297"/>
      <c r="D240" s="297"/>
      <c r="E240" s="297"/>
      <c r="F240" s="297"/>
      <c r="G240" s="297"/>
      <c r="H240" s="297"/>
      <c r="I240" s="297"/>
      <c r="J240" s="297"/>
      <c r="K240" s="297"/>
      <c r="L240" s="297"/>
      <c r="M240" s="297"/>
      <c r="N240" s="297"/>
      <c r="O240" s="297"/>
      <c r="P240" s="297"/>
      <c r="Q240" s="297"/>
      <c r="R240" s="297"/>
      <c r="S240" s="715"/>
    </row>
    <row r="241" spans="1:41" ht="19.5" hidden="1" thickBot="1" x14ac:dyDescent="0.35">
      <c r="A241" s="1586" t="s">
        <v>446</v>
      </c>
      <c r="B241" s="1587"/>
      <c r="C241" s="1587"/>
      <c r="D241" s="1587"/>
      <c r="E241" s="1587"/>
      <c r="F241" s="1587"/>
      <c r="G241" s="1587"/>
      <c r="H241" s="1587"/>
      <c r="I241" s="1587"/>
      <c r="J241" s="1587"/>
      <c r="K241" s="1587"/>
      <c r="L241" s="1587"/>
      <c r="M241" s="1587"/>
      <c r="N241" s="1587"/>
      <c r="O241" s="1587"/>
      <c r="P241" s="1587"/>
      <c r="Q241" s="1587"/>
      <c r="R241" s="1587"/>
      <c r="S241" s="1588"/>
    </row>
    <row r="242" spans="1:41" ht="21.75" hidden="1" customHeight="1" thickBot="1" x14ac:dyDescent="0.3">
      <c r="A242" s="1550" t="s">
        <v>264</v>
      </c>
      <c r="B242" s="1551"/>
      <c r="C242" s="1551"/>
      <c r="D242" s="1551"/>
      <c r="E242" s="1551"/>
      <c r="F242" s="1551"/>
      <c r="G242" s="1551"/>
      <c r="H242" s="1551"/>
      <c r="I242" s="1551"/>
      <c r="J242" s="1551"/>
      <c r="K242" s="1551"/>
      <c r="L242" s="1551"/>
      <c r="M242" s="1551"/>
      <c r="N242" s="1551"/>
      <c r="O242" s="1551"/>
      <c r="P242" s="1551"/>
      <c r="Q242" s="1551"/>
      <c r="R242" s="1551"/>
      <c r="S242" s="1552"/>
    </row>
    <row r="243" spans="1:41" ht="75.75" hidden="1" customHeight="1" thickBot="1" x14ac:dyDescent="0.3">
      <c r="A243" s="75"/>
      <c r="B243" s="163" t="s">
        <v>98</v>
      </c>
      <c r="C243" s="731" t="s">
        <v>81</v>
      </c>
      <c r="D243" s="172" t="s">
        <v>82</v>
      </c>
      <c r="E243" s="172" t="s">
        <v>83</v>
      </c>
      <c r="F243" s="172" t="s">
        <v>84</v>
      </c>
      <c r="G243" s="172" t="s">
        <v>85</v>
      </c>
      <c r="H243" s="172" t="s">
        <v>86</v>
      </c>
      <c r="I243" s="172" t="s">
        <v>87</v>
      </c>
      <c r="J243" s="172" t="s">
        <v>88</v>
      </c>
      <c r="K243" s="172" t="s">
        <v>89</v>
      </c>
      <c r="L243" s="172" t="s">
        <v>90</v>
      </c>
      <c r="M243" s="172" t="s">
        <v>91</v>
      </c>
      <c r="N243" s="172" t="s">
        <v>92</v>
      </c>
      <c r="O243" s="172" t="s">
        <v>93</v>
      </c>
      <c r="P243" s="172" t="s">
        <v>94</v>
      </c>
      <c r="Q243" s="173" t="s">
        <v>95</v>
      </c>
      <c r="R243" s="163" t="s">
        <v>96</v>
      </c>
      <c r="S243" s="163" t="s">
        <v>97</v>
      </c>
      <c r="T243" s="15"/>
      <c r="U243" s="15"/>
      <c r="V243" s="15"/>
      <c r="W243" s="16"/>
      <c r="X243" s="14"/>
      <c r="Y243" s="15"/>
      <c r="Z243" s="15"/>
      <c r="AA243" s="15"/>
      <c r="AB243" s="15"/>
      <c r="AC243" s="15"/>
      <c r="AD243" s="15"/>
      <c r="AE243" s="15"/>
      <c r="AF243" s="15"/>
      <c r="AG243" s="15"/>
      <c r="AH243" s="15"/>
      <c r="AI243" s="15"/>
      <c r="AJ243" s="15"/>
      <c r="AK243" s="15"/>
      <c r="AL243" s="15"/>
      <c r="AM243" s="15"/>
      <c r="AN243" s="15"/>
      <c r="AO243" s="16"/>
    </row>
    <row r="244" spans="1:41" ht="15.75" hidden="1" customHeight="1" thickBot="1" x14ac:dyDescent="0.3">
      <c r="A244" s="1553" t="s">
        <v>77</v>
      </c>
      <c r="B244" s="1554"/>
      <c r="C244" s="1554"/>
      <c r="D244" s="1554"/>
      <c r="E244" s="1554"/>
      <c r="F244" s="1554"/>
      <c r="G244" s="1554"/>
      <c r="H244" s="1554"/>
      <c r="I244" s="1554"/>
      <c r="J244" s="1554"/>
      <c r="K244" s="1554"/>
      <c r="L244" s="1554"/>
      <c r="M244" s="1554"/>
      <c r="N244" s="1554"/>
      <c r="O244" s="1554"/>
      <c r="P244" s="1554"/>
      <c r="Q244" s="1554"/>
      <c r="R244" s="1554"/>
      <c r="S244" s="1555"/>
    </row>
    <row r="245" spans="1:41" ht="15.75" hidden="1" customHeight="1" x14ac:dyDescent="0.25">
      <c r="A245" s="1564" t="s">
        <v>45</v>
      </c>
      <c r="B245" s="288" t="s">
        <v>79</v>
      </c>
      <c r="C245" s="580">
        <v>3</v>
      </c>
      <c r="D245" s="384">
        <v>19</v>
      </c>
      <c r="E245" s="384">
        <v>19</v>
      </c>
      <c r="F245" s="384">
        <v>14</v>
      </c>
      <c r="G245" s="384">
        <v>7</v>
      </c>
      <c r="H245" s="384">
        <v>0</v>
      </c>
      <c r="I245" s="384">
        <v>6</v>
      </c>
      <c r="J245" s="384">
        <v>791</v>
      </c>
      <c r="K245" s="384">
        <v>73</v>
      </c>
      <c r="L245" s="384">
        <v>12</v>
      </c>
      <c r="M245" s="384">
        <v>198</v>
      </c>
      <c r="N245" s="384">
        <v>65</v>
      </c>
      <c r="O245" s="384">
        <v>2</v>
      </c>
      <c r="P245" s="384">
        <v>26</v>
      </c>
      <c r="Q245" s="581">
        <v>35</v>
      </c>
      <c r="R245" s="687">
        <f>SUM(C245:Q245)</f>
        <v>1270</v>
      </c>
      <c r="S245" s="705">
        <f>R245/SUM(R245:R247)</f>
        <v>0.32340208810797044</v>
      </c>
    </row>
    <row r="246" spans="1:41" hidden="1" x14ac:dyDescent="0.25">
      <c r="A246" s="1563"/>
      <c r="B246" s="289" t="s">
        <v>80</v>
      </c>
      <c r="C246" s="582">
        <v>0</v>
      </c>
      <c r="D246" s="386">
        <v>2</v>
      </c>
      <c r="E246" s="386">
        <v>3</v>
      </c>
      <c r="F246" s="386">
        <v>3</v>
      </c>
      <c r="G246" s="386">
        <v>0</v>
      </c>
      <c r="H246" s="386">
        <v>0</v>
      </c>
      <c r="I246" s="386">
        <v>1</v>
      </c>
      <c r="J246" s="386">
        <v>118</v>
      </c>
      <c r="K246" s="386">
        <v>16</v>
      </c>
      <c r="L246" s="386">
        <v>1</v>
      </c>
      <c r="M246" s="386">
        <v>12</v>
      </c>
      <c r="N246" s="386">
        <v>16</v>
      </c>
      <c r="O246" s="386">
        <v>0</v>
      </c>
      <c r="P246" s="386">
        <v>5</v>
      </c>
      <c r="Q246" s="583">
        <v>4</v>
      </c>
      <c r="R246" s="688">
        <f>SUM(C246:Q246)</f>
        <v>181</v>
      </c>
      <c r="S246" s="706">
        <f>R246/SUM(R245:R247)</f>
        <v>4.6091163738222564E-2</v>
      </c>
    </row>
    <row r="247" spans="1:41" ht="15.75" hidden="1" customHeight="1" thickBot="1" x14ac:dyDescent="0.3">
      <c r="A247" s="1572"/>
      <c r="B247" s="290" t="s">
        <v>453</v>
      </c>
      <c r="C247" s="584">
        <v>6</v>
      </c>
      <c r="D247" s="389">
        <v>40</v>
      </c>
      <c r="E247" s="389">
        <v>32</v>
      </c>
      <c r="F247" s="389">
        <v>17</v>
      </c>
      <c r="G247" s="389">
        <v>15</v>
      </c>
      <c r="H247" s="389">
        <v>0</v>
      </c>
      <c r="I247" s="389">
        <v>8</v>
      </c>
      <c r="J247" s="389">
        <v>1578</v>
      </c>
      <c r="K247" s="389">
        <v>73</v>
      </c>
      <c r="L247" s="389">
        <v>30</v>
      </c>
      <c r="M247" s="389">
        <v>355</v>
      </c>
      <c r="N247" s="389">
        <v>163</v>
      </c>
      <c r="O247" s="389">
        <v>12</v>
      </c>
      <c r="P247" s="389">
        <v>78</v>
      </c>
      <c r="Q247" s="585">
        <v>69</v>
      </c>
      <c r="R247" s="695">
        <f>SUM(C247:Q247)</f>
        <v>2476</v>
      </c>
      <c r="S247" s="707">
        <f>R247/SUM(R245:R247)</f>
        <v>0.63050674815380703</v>
      </c>
      <c r="T247" s="287"/>
      <c r="U247" s="287"/>
      <c r="V247" s="287"/>
      <c r="W247" s="287"/>
      <c r="X247" s="287"/>
      <c r="Y247" s="287"/>
      <c r="Z247" s="287"/>
      <c r="AA247" s="287"/>
      <c r="AB247" s="287"/>
      <c r="AC247" s="287"/>
      <c r="AD247" s="287"/>
      <c r="AE247" s="287"/>
      <c r="AF247" s="287"/>
      <c r="AG247" s="287"/>
    </row>
    <row r="248" spans="1:41" ht="15.75" hidden="1" customHeight="1" x14ac:dyDescent="0.25">
      <c r="A248" s="1564" t="s">
        <v>49</v>
      </c>
      <c r="B248" s="292" t="s">
        <v>79</v>
      </c>
      <c r="C248" s="586">
        <v>2</v>
      </c>
      <c r="D248" s="394">
        <v>25</v>
      </c>
      <c r="E248" s="394">
        <v>24</v>
      </c>
      <c r="F248" s="394">
        <v>13</v>
      </c>
      <c r="G248" s="394">
        <v>7</v>
      </c>
      <c r="H248" s="394">
        <v>0</v>
      </c>
      <c r="I248" s="394">
        <v>1</v>
      </c>
      <c r="J248" s="394">
        <v>888</v>
      </c>
      <c r="K248" s="394">
        <v>75</v>
      </c>
      <c r="L248" s="394">
        <v>14</v>
      </c>
      <c r="M248" s="394">
        <v>497</v>
      </c>
      <c r="N248" s="394">
        <v>80</v>
      </c>
      <c r="O248" s="394">
        <v>5</v>
      </c>
      <c r="P248" s="394">
        <v>41</v>
      </c>
      <c r="Q248" s="587">
        <v>18</v>
      </c>
      <c r="R248" s="672">
        <f t="shared" ref="R248:R256" si="72">SUM(C248:Q248)</f>
        <v>1690</v>
      </c>
      <c r="S248" s="702">
        <f>R248/SUM(R248:R250)</f>
        <v>0.17613340281396561</v>
      </c>
      <c r="T248" s="287"/>
      <c r="U248" s="287"/>
      <c r="V248" s="287"/>
      <c r="W248" s="287"/>
      <c r="X248" s="287"/>
      <c r="Y248" s="287"/>
      <c r="Z248" s="287"/>
      <c r="AA248" s="287"/>
      <c r="AB248" s="287"/>
      <c r="AC248" s="287"/>
      <c r="AD248" s="287"/>
      <c r="AE248" s="287"/>
      <c r="AF248" s="287"/>
      <c r="AG248" s="287"/>
    </row>
    <row r="249" spans="1:41" ht="15.75" hidden="1" customHeight="1" x14ac:dyDescent="0.25">
      <c r="A249" s="1563"/>
      <c r="B249" s="293" t="s">
        <v>80</v>
      </c>
      <c r="C249" s="588">
        <v>1</v>
      </c>
      <c r="D249" s="397">
        <v>10</v>
      </c>
      <c r="E249" s="397">
        <v>4</v>
      </c>
      <c r="F249" s="397">
        <v>1</v>
      </c>
      <c r="G249" s="397">
        <v>0</v>
      </c>
      <c r="H249" s="397">
        <v>0</v>
      </c>
      <c r="I249" s="397">
        <v>0</v>
      </c>
      <c r="J249" s="397">
        <v>162</v>
      </c>
      <c r="K249" s="397">
        <v>12</v>
      </c>
      <c r="L249" s="397">
        <v>2</v>
      </c>
      <c r="M249" s="397">
        <v>40</v>
      </c>
      <c r="N249" s="397">
        <v>22</v>
      </c>
      <c r="O249" s="397">
        <v>0</v>
      </c>
      <c r="P249" s="397">
        <v>13</v>
      </c>
      <c r="Q249" s="589">
        <v>1</v>
      </c>
      <c r="R249" s="673">
        <f t="shared" si="72"/>
        <v>268</v>
      </c>
      <c r="S249" s="703">
        <f>R249/SUM(R248:R250)</f>
        <v>2.7931214174048983E-2</v>
      </c>
      <c r="T249" s="14"/>
      <c r="U249" s="14"/>
      <c r="V249" s="14"/>
      <c r="W249" s="14"/>
      <c r="X249" s="14"/>
      <c r="Y249" s="14"/>
      <c r="Z249" s="14"/>
      <c r="AA249" s="14"/>
      <c r="AB249" s="14"/>
      <c r="AC249" s="14"/>
      <c r="AD249" s="14"/>
      <c r="AE249" s="14"/>
      <c r="AF249" s="14"/>
      <c r="AG249" s="14"/>
    </row>
    <row r="250" spans="1:41" ht="15.75" hidden="1" customHeight="1" thickBot="1" x14ac:dyDescent="0.3">
      <c r="A250" s="1572"/>
      <c r="B250" s="294" t="s">
        <v>453</v>
      </c>
      <c r="C250" s="590">
        <v>31</v>
      </c>
      <c r="D250" s="400">
        <v>148</v>
      </c>
      <c r="E250" s="400">
        <v>102</v>
      </c>
      <c r="F250" s="400">
        <v>74</v>
      </c>
      <c r="G250" s="400">
        <v>68</v>
      </c>
      <c r="H250" s="400">
        <v>0</v>
      </c>
      <c r="I250" s="400">
        <v>14</v>
      </c>
      <c r="J250" s="400">
        <v>4618</v>
      </c>
      <c r="K250" s="400">
        <v>218</v>
      </c>
      <c r="L250" s="400">
        <v>116</v>
      </c>
      <c r="M250" s="400">
        <v>1369</v>
      </c>
      <c r="N250" s="400">
        <v>446</v>
      </c>
      <c r="O250" s="400">
        <v>24</v>
      </c>
      <c r="P250" s="400">
        <v>244</v>
      </c>
      <c r="Q250" s="591">
        <v>165</v>
      </c>
      <c r="R250" s="674">
        <f t="shared" si="72"/>
        <v>7637</v>
      </c>
      <c r="S250" s="704">
        <f>R250/SUM(R248:R250)</f>
        <v>0.79593538301198541</v>
      </c>
      <c r="T250" s="14"/>
      <c r="U250" s="14"/>
      <c r="V250" s="14"/>
      <c r="W250" s="14"/>
      <c r="X250" s="14"/>
      <c r="Y250" s="14"/>
      <c r="Z250" s="14"/>
      <c r="AA250" s="14"/>
      <c r="AB250" s="14"/>
      <c r="AC250" s="14"/>
      <c r="AD250" s="14"/>
      <c r="AE250" s="14"/>
      <c r="AF250" s="14"/>
      <c r="AG250" s="14"/>
    </row>
    <row r="251" spans="1:41" ht="15.75" hidden="1" customHeight="1" x14ac:dyDescent="0.25">
      <c r="A251" s="1564" t="s">
        <v>46</v>
      </c>
      <c r="B251" s="288" t="s">
        <v>79</v>
      </c>
      <c r="C251" s="580">
        <v>2</v>
      </c>
      <c r="D251" s="384">
        <v>15</v>
      </c>
      <c r="E251" s="384">
        <v>15</v>
      </c>
      <c r="F251" s="384">
        <v>6</v>
      </c>
      <c r="G251" s="384">
        <v>1</v>
      </c>
      <c r="H251" s="384">
        <v>0</v>
      </c>
      <c r="I251" s="384">
        <v>2</v>
      </c>
      <c r="J251" s="384">
        <v>328</v>
      </c>
      <c r="K251" s="384">
        <v>23</v>
      </c>
      <c r="L251" s="384">
        <v>7</v>
      </c>
      <c r="M251" s="384">
        <v>128</v>
      </c>
      <c r="N251" s="384">
        <v>26</v>
      </c>
      <c r="O251" s="384">
        <v>2</v>
      </c>
      <c r="P251" s="384">
        <v>14</v>
      </c>
      <c r="Q251" s="581">
        <v>10</v>
      </c>
      <c r="R251" s="656">
        <f t="shared" si="72"/>
        <v>579</v>
      </c>
      <c r="S251" s="705">
        <f>R251/SUM(R251:R253)</f>
        <v>5.8817553839902476E-2</v>
      </c>
      <c r="T251" s="14"/>
      <c r="U251" s="14"/>
      <c r="V251" s="14"/>
      <c r="W251" s="14"/>
      <c r="X251" s="14"/>
      <c r="Y251" s="14"/>
      <c r="Z251" s="14"/>
      <c r="AA251" s="14"/>
      <c r="AB251" s="14"/>
      <c r="AC251" s="14"/>
      <c r="AD251" s="14"/>
      <c r="AE251" s="14"/>
      <c r="AF251" s="14"/>
      <c r="AG251" s="14"/>
    </row>
    <row r="252" spans="1:41" ht="15.75" hidden="1" customHeight="1" x14ac:dyDescent="0.25">
      <c r="A252" s="1563"/>
      <c r="B252" s="289" t="s">
        <v>80</v>
      </c>
      <c r="C252" s="582">
        <v>0</v>
      </c>
      <c r="D252" s="391">
        <v>1</v>
      </c>
      <c r="E252" s="391">
        <v>6</v>
      </c>
      <c r="F252" s="391">
        <v>0</v>
      </c>
      <c r="G252" s="391">
        <v>0</v>
      </c>
      <c r="H252" s="391">
        <v>0</v>
      </c>
      <c r="I252" s="391">
        <v>1</v>
      </c>
      <c r="J252" s="391">
        <v>81</v>
      </c>
      <c r="K252" s="391">
        <v>14</v>
      </c>
      <c r="L252" s="391">
        <v>1</v>
      </c>
      <c r="M252" s="391">
        <v>34</v>
      </c>
      <c r="N252" s="391">
        <v>11</v>
      </c>
      <c r="O252" s="391">
        <v>1</v>
      </c>
      <c r="P252" s="391">
        <v>8</v>
      </c>
      <c r="Q252" s="592">
        <v>2</v>
      </c>
      <c r="R252" s="657">
        <f t="shared" si="72"/>
        <v>160</v>
      </c>
      <c r="S252" s="706">
        <f>R252/SUM(R251:R253)</f>
        <v>1.6253555465258026E-2</v>
      </c>
      <c r="T252" s="14"/>
      <c r="U252" s="14"/>
      <c r="V252" s="14"/>
      <c r="W252" s="14"/>
      <c r="X252" s="14"/>
      <c r="Y252" s="14"/>
      <c r="Z252" s="14"/>
      <c r="AA252" s="14"/>
      <c r="AB252" s="14"/>
      <c r="AC252" s="14"/>
      <c r="AD252" s="14"/>
      <c r="AE252" s="14"/>
      <c r="AF252" s="14"/>
      <c r="AG252" s="14"/>
    </row>
    <row r="253" spans="1:41" ht="15.75" hidden="1" customHeight="1" thickBot="1" x14ac:dyDescent="0.3">
      <c r="A253" s="1572"/>
      <c r="B253" s="290" t="s">
        <v>453</v>
      </c>
      <c r="C253" s="584">
        <v>29</v>
      </c>
      <c r="D253" s="389">
        <v>193</v>
      </c>
      <c r="E253" s="389">
        <v>148</v>
      </c>
      <c r="F253" s="389">
        <v>60</v>
      </c>
      <c r="G253" s="389">
        <v>55</v>
      </c>
      <c r="H253" s="389">
        <v>0</v>
      </c>
      <c r="I253" s="389">
        <v>17</v>
      </c>
      <c r="J253" s="389">
        <v>5526</v>
      </c>
      <c r="K253" s="389">
        <v>226</v>
      </c>
      <c r="L253" s="389">
        <v>119</v>
      </c>
      <c r="M253" s="389">
        <v>1664</v>
      </c>
      <c r="N253" s="389">
        <v>573</v>
      </c>
      <c r="O253" s="389">
        <v>29</v>
      </c>
      <c r="P253" s="389">
        <v>260</v>
      </c>
      <c r="Q253" s="585">
        <v>206</v>
      </c>
      <c r="R253" s="659">
        <f t="shared" si="72"/>
        <v>9105</v>
      </c>
      <c r="S253" s="707">
        <f>R253/SUM(R251:R253)</f>
        <v>0.92492889069483952</v>
      </c>
      <c r="T253" s="14"/>
      <c r="U253" s="14"/>
      <c r="V253" s="14"/>
      <c r="W253" s="14"/>
      <c r="X253" s="14"/>
      <c r="Y253" s="14"/>
      <c r="Z253" s="14"/>
      <c r="AA253" s="14"/>
      <c r="AB253" s="14"/>
      <c r="AC253" s="14"/>
      <c r="AD253" s="14"/>
      <c r="AE253" s="14"/>
      <c r="AF253" s="14"/>
      <c r="AG253" s="14"/>
    </row>
    <row r="254" spans="1:41" ht="15.75" hidden="1" customHeight="1" x14ac:dyDescent="0.25">
      <c r="A254" s="1563" t="s">
        <v>50</v>
      </c>
      <c r="B254" s="295" t="s">
        <v>79</v>
      </c>
      <c r="C254" s="593">
        <v>0</v>
      </c>
      <c r="D254" s="403">
        <v>0</v>
      </c>
      <c r="E254" s="403">
        <v>1</v>
      </c>
      <c r="F254" s="403">
        <v>1</v>
      </c>
      <c r="G254" s="403">
        <v>0</v>
      </c>
      <c r="H254" s="403">
        <v>0</v>
      </c>
      <c r="I254" s="403">
        <v>0</v>
      </c>
      <c r="J254" s="403">
        <v>63</v>
      </c>
      <c r="K254" s="403">
        <v>0</v>
      </c>
      <c r="L254" s="403">
        <v>0</v>
      </c>
      <c r="M254" s="403">
        <v>14</v>
      </c>
      <c r="N254" s="403">
        <v>5</v>
      </c>
      <c r="O254" s="403">
        <v>0</v>
      </c>
      <c r="P254" s="403">
        <v>3</v>
      </c>
      <c r="Q254" s="594">
        <v>1</v>
      </c>
      <c r="R254" s="672">
        <f t="shared" si="72"/>
        <v>88</v>
      </c>
      <c r="S254" s="720">
        <f>R254/SUM(R254:R256)</f>
        <v>0.29042904290429045</v>
      </c>
      <c r="T254" s="14"/>
      <c r="U254" s="14"/>
      <c r="V254" s="14"/>
      <c r="W254" s="14"/>
      <c r="X254" s="14"/>
      <c r="Y254" s="14"/>
      <c r="Z254" s="14"/>
      <c r="AA254" s="14"/>
      <c r="AB254" s="14"/>
      <c r="AC254" s="14"/>
      <c r="AD254" s="14"/>
      <c r="AE254" s="14"/>
      <c r="AF254" s="14"/>
      <c r="AG254" s="14"/>
    </row>
    <row r="255" spans="1:41" ht="15.75" hidden="1" customHeight="1" x14ac:dyDescent="0.25">
      <c r="A255" s="1563"/>
      <c r="B255" s="293" t="s">
        <v>80</v>
      </c>
      <c r="C255" s="588">
        <v>0</v>
      </c>
      <c r="D255" s="397">
        <v>1</v>
      </c>
      <c r="E255" s="397">
        <v>0</v>
      </c>
      <c r="F255" s="397">
        <v>0</v>
      </c>
      <c r="G255" s="397">
        <v>0</v>
      </c>
      <c r="H255" s="397">
        <v>0</v>
      </c>
      <c r="I255" s="397">
        <v>0</v>
      </c>
      <c r="J255" s="397">
        <v>13</v>
      </c>
      <c r="K255" s="397">
        <v>0</v>
      </c>
      <c r="L255" s="397">
        <v>0</v>
      </c>
      <c r="M255" s="397">
        <v>0</v>
      </c>
      <c r="N255" s="397">
        <v>5</v>
      </c>
      <c r="O255" s="397">
        <v>0</v>
      </c>
      <c r="P255" s="397">
        <v>1</v>
      </c>
      <c r="Q255" s="589">
        <v>0</v>
      </c>
      <c r="R255" s="673">
        <f t="shared" si="72"/>
        <v>20</v>
      </c>
      <c r="S255" s="703">
        <f>R255/SUM(R254:R256)</f>
        <v>6.6006600660066E-2</v>
      </c>
      <c r="T255" s="14"/>
      <c r="U255" s="14"/>
      <c r="V255" s="14"/>
      <c r="W255" s="14"/>
      <c r="X255" s="14"/>
      <c r="Y255" s="14"/>
      <c r="Z255" s="14"/>
      <c r="AA255" s="14"/>
      <c r="AB255" s="14"/>
      <c r="AC255" s="14"/>
      <c r="AD255" s="14"/>
      <c r="AE255" s="14"/>
      <c r="AF255" s="14"/>
      <c r="AG255" s="14"/>
    </row>
    <row r="256" spans="1:41" ht="15.75" hidden="1" customHeight="1" thickBot="1" x14ac:dyDescent="0.3">
      <c r="A256" s="1565"/>
      <c r="B256" s="296" t="s">
        <v>453</v>
      </c>
      <c r="C256" s="595">
        <v>1</v>
      </c>
      <c r="D256" s="406">
        <v>2</v>
      </c>
      <c r="E256" s="406">
        <v>5</v>
      </c>
      <c r="F256" s="406">
        <v>0</v>
      </c>
      <c r="G256" s="406">
        <v>0</v>
      </c>
      <c r="H256" s="406">
        <v>0</v>
      </c>
      <c r="I256" s="406">
        <v>1</v>
      </c>
      <c r="J256" s="406">
        <v>122</v>
      </c>
      <c r="K256" s="406">
        <v>0</v>
      </c>
      <c r="L256" s="406">
        <v>1</v>
      </c>
      <c r="M256" s="406">
        <v>27</v>
      </c>
      <c r="N256" s="406">
        <v>29</v>
      </c>
      <c r="O256" s="406">
        <v>0</v>
      </c>
      <c r="P256" s="406">
        <v>5</v>
      </c>
      <c r="Q256" s="596">
        <v>2</v>
      </c>
      <c r="R256" s="675">
        <f t="shared" si="72"/>
        <v>195</v>
      </c>
      <c r="S256" s="719">
        <f>R256/SUM(R254:R256)</f>
        <v>0.64356435643564358</v>
      </c>
      <c r="T256" s="14"/>
      <c r="U256" s="14"/>
      <c r="V256" s="14"/>
      <c r="W256" s="14"/>
      <c r="X256" s="14"/>
      <c r="Y256" s="14"/>
      <c r="Z256" s="14"/>
      <c r="AA256" s="14"/>
      <c r="AB256" s="14"/>
      <c r="AC256" s="14"/>
      <c r="AD256" s="14"/>
      <c r="AE256" s="14"/>
      <c r="AF256" s="14"/>
      <c r="AG256" s="14"/>
    </row>
    <row r="257" spans="1:33" ht="15.75" hidden="1" customHeight="1" thickTop="1" x14ac:dyDescent="0.25">
      <c r="A257" s="1563" t="s">
        <v>27</v>
      </c>
      <c r="B257" s="578" t="s">
        <v>79</v>
      </c>
      <c r="C257" s="235">
        <v>7</v>
      </c>
      <c r="D257" s="233">
        <v>59</v>
      </c>
      <c r="E257" s="233">
        <v>59</v>
      </c>
      <c r="F257" s="233">
        <v>34</v>
      </c>
      <c r="G257" s="233">
        <v>15</v>
      </c>
      <c r="H257" s="233">
        <v>0</v>
      </c>
      <c r="I257" s="233">
        <v>9</v>
      </c>
      <c r="J257" s="233">
        <v>2070</v>
      </c>
      <c r="K257" s="233">
        <v>171</v>
      </c>
      <c r="L257" s="233">
        <v>33</v>
      </c>
      <c r="M257" s="233">
        <v>837</v>
      </c>
      <c r="N257" s="233">
        <v>176</v>
      </c>
      <c r="O257" s="233">
        <v>9</v>
      </c>
      <c r="P257" s="233">
        <v>84</v>
      </c>
      <c r="Q257" s="597">
        <v>64</v>
      </c>
      <c r="R257" s="234">
        <f>SUM(C257:Q257)</f>
        <v>3627</v>
      </c>
      <c r="S257" s="906">
        <f>R257/SUM(R257:R259)</f>
        <v>0.1532384131142</v>
      </c>
      <c r="T257" s="14"/>
      <c r="U257" s="14"/>
      <c r="V257" s="14"/>
      <c r="W257" s="14"/>
      <c r="X257" s="14"/>
      <c r="Y257" s="14"/>
      <c r="Z257" s="14"/>
      <c r="AA257" s="14"/>
      <c r="AB257" s="14"/>
      <c r="AC257" s="14"/>
      <c r="AD257" s="14"/>
      <c r="AE257" s="14"/>
      <c r="AF257" s="14"/>
      <c r="AG257" s="14"/>
    </row>
    <row r="258" spans="1:33" ht="15.75" hidden="1" customHeight="1" x14ac:dyDescent="0.25">
      <c r="A258" s="1563"/>
      <c r="B258" s="289" t="s">
        <v>80</v>
      </c>
      <c r="C258" s="231">
        <v>1</v>
      </c>
      <c r="D258" s="236">
        <v>14</v>
      </c>
      <c r="E258" s="236">
        <v>13</v>
      </c>
      <c r="F258" s="236">
        <v>4</v>
      </c>
      <c r="G258" s="236">
        <v>0</v>
      </c>
      <c r="H258" s="236">
        <v>0</v>
      </c>
      <c r="I258" s="236">
        <v>2</v>
      </c>
      <c r="J258" s="236">
        <v>374</v>
      </c>
      <c r="K258" s="236">
        <v>42</v>
      </c>
      <c r="L258" s="236">
        <v>4</v>
      </c>
      <c r="M258" s="236">
        <v>86</v>
      </c>
      <c r="N258" s="236">
        <v>54</v>
      </c>
      <c r="O258" s="236">
        <v>1</v>
      </c>
      <c r="P258" s="236">
        <v>27</v>
      </c>
      <c r="Q258" s="598">
        <v>7</v>
      </c>
      <c r="R258" s="237">
        <f>SUM(C258:Q258)</f>
        <v>629</v>
      </c>
      <c r="S258" s="906">
        <f>R258/SUM(R257:R259)</f>
        <v>2.6574844733617813E-2</v>
      </c>
      <c r="T258" s="14"/>
      <c r="U258" s="14"/>
      <c r="V258" s="14"/>
      <c r="W258" s="14"/>
      <c r="X258" s="14"/>
      <c r="Y258" s="14"/>
      <c r="Z258" s="14"/>
      <c r="AA258" s="14"/>
      <c r="AB258" s="14"/>
      <c r="AC258" s="14"/>
      <c r="AD258" s="14"/>
      <c r="AE258" s="14"/>
      <c r="AF258" s="14"/>
      <c r="AG258" s="14"/>
    </row>
    <row r="259" spans="1:33" ht="15.75" hidden="1" customHeight="1" thickBot="1" x14ac:dyDescent="0.3">
      <c r="A259" s="1563"/>
      <c r="B259" s="579" t="s">
        <v>453</v>
      </c>
      <c r="C259" s="232">
        <v>67</v>
      </c>
      <c r="D259" s="291">
        <v>383</v>
      </c>
      <c r="E259" s="291">
        <v>287</v>
      </c>
      <c r="F259" s="291">
        <v>151</v>
      </c>
      <c r="G259" s="291">
        <v>138</v>
      </c>
      <c r="H259" s="291">
        <v>0</v>
      </c>
      <c r="I259" s="291">
        <v>40</v>
      </c>
      <c r="J259" s="291">
        <v>11844</v>
      </c>
      <c r="K259" s="291">
        <v>517</v>
      </c>
      <c r="L259" s="291">
        <v>266</v>
      </c>
      <c r="M259" s="291">
        <v>3415</v>
      </c>
      <c r="N259" s="291">
        <v>1211</v>
      </c>
      <c r="O259" s="291">
        <v>65</v>
      </c>
      <c r="P259" s="291">
        <v>587</v>
      </c>
      <c r="Q259" s="599">
        <v>442</v>
      </c>
      <c r="R259" s="658">
        <f>SUM(C259:Q259)</f>
        <v>19413</v>
      </c>
      <c r="S259" s="915">
        <f>R259/SUM(R257:R259)</f>
        <v>0.82018674215218212</v>
      </c>
      <c r="T259" s="14"/>
      <c r="U259" s="14"/>
      <c r="V259" s="14"/>
      <c r="W259" s="14"/>
      <c r="X259" s="14"/>
      <c r="Y259" s="14"/>
      <c r="Z259" s="14"/>
      <c r="AA259" s="14"/>
      <c r="AB259" s="14"/>
      <c r="AC259" s="14"/>
      <c r="AD259" s="14"/>
      <c r="AE259" s="14"/>
      <c r="AF259" s="14"/>
      <c r="AG259" s="14"/>
    </row>
    <row r="260" spans="1:33" s="839" customFormat="1" ht="15.75" hidden="1" customHeight="1" x14ac:dyDescent="0.25">
      <c r="A260" s="1564" t="s">
        <v>44</v>
      </c>
      <c r="B260" s="82" t="s">
        <v>79</v>
      </c>
      <c r="C260" s="696">
        <f>C257/SUM(C257:C259)</f>
        <v>9.3333333333333338E-2</v>
      </c>
      <c r="D260" s="331">
        <f>D257/SUM(D257:D259)</f>
        <v>0.12938596491228072</v>
      </c>
      <c r="E260" s="331">
        <f>E257/SUM(E257:E259)</f>
        <v>0.16434540389972144</v>
      </c>
      <c r="F260" s="331">
        <f>F257/SUM(F257:F259)</f>
        <v>0.17989417989417988</v>
      </c>
      <c r="G260" s="331">
        <f>G257/SUM(G257:G259)</f>
        <v>9.8039215686274508E-2</v>
      </c>
      <c r="H260" s="331">
        <v>0</v>
      </c>
      <c r="I260" s="331">
        <f t="shared" ref="I260:R260" si="73">I257/SUM(I257:I259)</f>
        <v>0.17647058823529413</v>
      </c>
      <c r="J260" s="331">
        <f t="shared" si="73"/>
        <v>0.14487681970884658</v>
      </c>
      <c r="K260" s="331">
        <f t="shared" si="73"/>
        <v>0.23424657534246576</v>
      </c>
      <c r="L260" s="331">
        <f t="shared" si="73"/>
        <v>0.10891089108910891</v>
      </c>
      <c r="M260" s="331">
        <f t="shared" si="73"/>
        <v>0.19294605809128632</v>
      </c>
      <c r="N260" s="331">
        <f t="shared" si="73"/>
        <v>0.12213740458015267</v>
      </c>
      <c r="O260" s="331">
        <f t="shared" si="73"/>
        <v>0.12</v>
      </c>
      <c r="P260" s="331">
        <f t="shared" si="73"/>
        <v>0.12034383954154727</v>
      </c>
      <c r="Q260" s="699">
        <f t="shared" si="73"/>
        <v>0.12475633528265107</v>
      </c>
      <c r="R260" s="702">
        <f t="shared" si="73"/>
        <v>0.1532384131142</v>
      </c>
      <c r="S260" s="1547"/>
      <c r="T260" s="916"/>
      <c r="U260" s="916"/>
      <c r="V260" s="916"/>
      <c r="W260" s="916"/>
      <c r="X260" s="916"/>
      <c r="Y260" s="916"/>
      <c r="Z260" s="916"/>
      <c r="AA260" s="916"/>
      <c r="AB260" s="916"/>
      <c r="AC260" s="916"/>
      <c r="AD260" s="916"/>
      <c r="AE260" s="916"/>
      <c r="AF260" s="916"/>
      <c r="AG260" s="916"/>
    </row>
    <row r="261" spans="1:33" s="839" customFormat="1" ht="15.75" hidden="1" customHeight="1" x14ac:dyDescent="0.25">
      <c r="A261" s="1563"/>
      <c r="B261" s="80" t="s">
        <v>80</v>
      </c>
      <c r="C261" s="697">
        <f>C258/SUM(C257:C259)</f>
        <v>1.3333333333333334E-2</v>
      </c>
      <c r="D261" s="332">
        <f>D258/SUM(D257:D259)</f>
        <v>3.0701754385964911E-2</v>
      </c>
      <c r="E261" s="332">
        <f>E258/SUM(E257:E259)</f>
        <v>3.6211699164345405E-2</v>
      </c>
      <c r="F261" s="332">
        <f>F258/SUM(F257:F259)</f>
        <v>2.1164021164021163E-2</v>
      </c>
      <c r="G261" s="332">
        <f>G258/SUM(G257:G259)</f>
        <v>0</v>
      </c>
      <c r="H261" s="332">
        <v>0</v>
      </c>
      <c r="I261" s="332">
        <f t="shared" ref="I261:R261" si="74">I258/SUM(I257:I259)</f>
        <v>3.9215686274509803E-2</v>
      </c>
      <c r="J261" s="332">
        <f t="shared" si="74"/>
        <v>2.6175811870100783E-2</v>
      </c>
      <c r="K261" s="332">
        <f t="shared" si="74"/>
        <v>5.7534246575342465E-2</v>
      </c>
      <c r="L261" s="332">
        <f t="shared" si="74"/>
        <v>1.3201320132013201E-2</v>
      </c>
      <c r="M261" s="332">
        <f t="shared" si="74"/>
        <v>1.9824804057169201E-2</v>
      </c>
      <c r="N261" s="332">
        <f t="shared" si="74"/>
        <v>3.7473976405274112E-2</v>
      </c>
      <c r="O261" s="332">
        <f t="shared" si="74"/>
        <v>1.3333333333333334E-2</v>
      </c>
      <c r="P261" s="332">
        <f t="shared" si="74"/>
        <v>3.8681948424068767E-2</v>
      </c>
      <c r="Q261" s="700">
        <f t="shared" si="74"/>
        <v>1.364522417153996E-2</v>
      </c>
      <c r="R261" s="703">
        <f t="shared" si="74"/>
        <v>2.6574844733617813E-2</v>
      </c>
      <c r="S261" s="1548"/>
      <c r="T261" s="916"/>
      <c r="U261" s="916"/>
      <c r="V261" s="916"/>
      <c r="W261" s="916"/>
      <c r="X261" s="916"/>
      <c r="Y261" s="916"/>
      <c r="Z261" s="916"/>
      <c r="AA261" s="916"/>
      <c r="AB261" s="916"/>
      <c r="AC261" s="916"/>
      <c r="AD261" s="916"/>
      <c r="AE261" s="916"/>
      <c r="AF261" s="916"/>
      <c r="AG261" s="916"/>
    </row>
    <row r="262" spans="1:33" s="839" customFormat="1" ht="17.25" hidden="1" customHeight="1" thickBot="1" x14ac:dyDescent="0.3">
      <c r="A262" s="1572"/>
      <c r="B262" s="81" t="s">
        <v>453</v>
      </c>
      <c r="C262" s="698">
        <v>0.89400000000000002</v>
      </c>
      <c r="D262" s="333">
        <f>D259/SUM(D257:D259)</f>
        <v>0.83991228070175439</v>
      </c>
      <c r="E262" s="333">
        <v>0.8</v>
      </c>
      <c r="F262" s="333">
        <f>F259/SUM(F257:F259)</f>
        <v>0.79894179894179895</v>
      </c>
      <c r="G262" s="333">
        <f>G259/SUM(G257:G259)</f>
        <v>0.90196078431372551</v>
      </c>
      <c r="H262" s="333">
        <v>0</v>
      </c>
      <c r="I262" s="333">
        <v>0.78500000000000003</v>
      </c>
      <c r="J262" s="333">
        <f t="shared" ref="J262:R262" si="75">J259/SUM(J257:J259)</f>
        <v>0.82894736842105265</v>
      </c>
      <c r="K262" s="333">
        <f t="shared" si="75"/>
        <v>0.70821917808219181</v>
      </c>
      <c r="L262" s="333">
        <f t="shared" si="75"/>
        <v>0.87788778877887785</v>
      </c>
      <c r="M262" s="333">
        <f t="shared" si="75"/>
        <v>0.78722913785154447</v>
      </c>
      <c r="N262" s="333">
        <v>0.84099999999999997</v>
      </c>
      <c r="O262" s="333">
        <f t="shared" si="75"/>
        <v>0.8666666666666667</v>
      </c>
      <c r="P262" s="333">
        <f t="shared" si="75"/>
        <v>0.84097421203438394</v>
      </c>
      <c r="Q262" s="701">
        <v>0.86099999999999999</v>
      </c>
      <c r="R262" s="704">
        <f t="shared" si="75"/>
        <v>0.82018674215218212</v>
      </c>
      <c r="S262" s="1549"/>
      <c r="T262" s="916"/>
      <c r="U262" s="916"/>
      <c r="V262" s="916"/>
      <c r="W262" s="916"/>
      <c r="X262" s="916"/>
      <c r="Y262" s="916"/>
      <c r="Z262" s="916"/>
      <c r="AA262" s="916"/>
      <c r="AB262" s="916"/>
      <c r="AC262" s="916"/>
      <c r="AD262" s="916"/>
      <c r="AE262" s="916"/>
      <c r="AF262" s="916"/>
      <c r="AG262" s="916"/>
    </row>
    <row r="263" spans="1:33" ht="15.75" hidden="1" customHeight="1" thickBot="1" x14ac:dyDescent="0.3">
      <c r="A263" s="1556" t="s">
        <v>359</v>
      </c>
      <c r="B263" s="1557"/>
      <c r="C263" s="1554"/>
      <c r="D263" s="1554"/>
      <c r="E263" s="1554"/>
      <c r="F263" s="1554"/>
      <c r="G263" s="1554"/>
      <c r="H263" s="1554"/>
      <c r="I263" s="1554"/>
      <c r="J263" s="1554"/>
      <c r="K263" s="1554"/>
      <c r="L263" s="1554"/>
      <c r="M263" s="1554"/>
      <c r="N263" s="1554"/>
      <c r="O263" s="1554"/>
      <c r="P263" s="1554"/>
      <c r="Q263" s="1554"/>
      <c r="R263" s="1557"/>
      <c r="S263" s="1555"/>
      <c r="T263" s="287"/>
      <c r="U263" s="287"/>
      <c r="V263" s="287"/>
      <c r="W263" s="287"/>
      <c r="X263" s="287"/>
      <c r="Y263" s="287"/>
      <c r="Z263" s="287"/>
      <c r="AA263" s="287"/>
      <c r="AB263" s="287"/>
      <c r="AC263" s="287"/>
      <c r="AD263" s="287"/>
      <c r="AE263" s="287"/>
      <c r="AF263" s="287"/>
      <c r="AG263" s="287"/>
    </row>
    <row r="264" spans="1:33" ht="15.75" hidden="1" customHeight="1" x14ac:dyDescent="0.25">
      <c r="A264" s="1564" t="s">
        <v>76</v>
      </c>
      <c r="B264" s="77" t="s">
        <v>79</v>
      </c>
      <c r="C264" s="383">
        <v>0</v>
      </c>
      <c r="D264" s="384">
        <v>1</v>
      </c>
      <c r="E264" s="384">
        <v>1</v>
      </c>
      <c r="F264" s="384">
        <v>0</v>
      </c>
      <c r="G264" s="384">
        <v>0</v>
      </c>
      <c r="H264" s="384">
        <v>0</v>
      </c>
      <c r="I264" s="384">
        <v>0</v>
      </c>
      <c r="J264" s="384">
        <v>2</v>
      </c>
      <c r="K264" s="384">
        <v>0</v>
      </c>
      <c r="L264" s="384">
        <v>0</v>
      </c>
      <c r="M264" s="384">
        <v>0</v>
      </c>
      <c r="N264" s="384">
        <v>0</v>
      </c>
      <c r="O264" s="384">
        <v>0</v>
      </c>
      <c r="P264" s="384">
        <v>0</v>
      </c>
      <c r="Q264" s="385">
        <v>0</v>
      </c>
      <c r="R264" s="687">
        <f>SUM(C264:Q264)</f>
        <v>4</v>
      </c>
      <c r="S264" s="705">
        <f>R264/SUM(R264:R266)</f>
        <v>3.3333333333333333E-2</v>
      </c>
      <c r="T264" s="14"/>
      <c r="U264" s="14"/>
      <c r="V264" s="14"/>
      <c r="W264" s="14"/>
      <c r="X264" s="14"/>
      <c r="Y264" s="14"/>
      <c r="Z264" s="14"/>
      <c r="AA264" s="14"/>
      <c r="AB264" s="14"/>
      <c r="AC264" s="14"/>
      <c r="AD264" s="14"/>
      <c r="AE264" s="14"/>
      <c r="AF264" s="14"/>
      <c r="AG264" s="14"/>
    </row>
    <row r="265" spans="1:33" ht="15.75" hidden="1" customHeight="1" x14ac:dyDescent="0.25">
      <c r="A265" s="1563"/>
      <c r="B265" s="78" t="s">
        <v>80</v>
      </c>
      <c r="C265" s="386">
        <v>0</v>
      </c>
      <c r="D265" s="386">
        <v>0</v>
      </c>
      <c r="E265" s="386">
        <v>0</v>
      </c>
      <c r="F265" s="386">
        <v>0</v>
      </c>
      <c r="G265" s="386">
        <v>0</v>
      </c>
      <c r="H265" s="386">
        <v>0</v>
      </c>
      <c r="I265" s="386">
        <v>0</v>
      </c>
      <c r="J265" s="386">
        <v>1</v>
      </c>
      <c r="K265" s="386">
        <v>0</v>
      </c>
      <c r="L265" s="386">
        <v>0</v>
      </c>
      <c r="M265" s="386">
        <v>0</v>
      </c>
      <c r="N265" s="386">
        <v>0</v>
      </c>
      <c r="O265" s="386">
        <v>0</v>
      </c>
      <c r="P265" s="386">
        <v>0</v>
      </c>
      <c r="Q265" s="387">
        <v>0</v>
      </c>
      <c r="R265" s="688">
        <f>SUM(C265:Q265)</f>
        <v>1</v>
      </c>
      <c r="S265" s="706">
        <f>R265/SUM(R264:R266)</f>
        <v>8.3333333333333332E-3</v>
      </c>
      <c r="T265" s="14"/>
      <c r="U265" s="14"/>
      <c r="V265" s="14"/>
      <c r="W265" s="14"/>
      <c r="X265" s="14"/>
      <c r="Y265" s="14"/>
      <c r="Z265" s="14"/>
      <c r="AA265" s="14"/>
      <c r="AB265" s="14"/>
      <c r="AC265" s="14"/>
      <c r="AD265" s="14"/>
      <c r="AE265" s="14"/>
      <c r="AF265" s="14"/>
      <c r="AG265" s="14"/>
    </row>
    <row r="266" spans="1:33" ht="15.75" hidden="1" customHeight="1" thickBot="1" x14ac:dyDescent="0.3">
      <c r="A266" s="1572"/>
      <c r="B266" s="79" t="s">
        <v>453</v>
      </c>
      <c r="C266" s="388">
        <v>1</v>
      </c>
      <c r="D266" s="389">
        <v>0</v>
      </c>
      <c r="E266" s="389">
        <v>4</v>
      </c>
      <c r="F266" s="389">
        <v>0</v>
      </c>
      <c r="G266" s="389">
        <v>0</v>
      </c>
      <c r="H266" s="389">
        <v>0</v>
      </c>
      <c r="I266" s="389">
        <v>0</v>
      </c>
      <c r="J266" s="389">
        <v>61</v>
      </c>
      <c r="K266" s="389">
        <v>4</v>
      </c>
      <c r="L266" s="389">
        <v>2</v>
      </c>
      <c r="M266" s="389">
        <v>30</v>
      </c>
      <c r="N266" s="389">
        <v>10</v>
      </c>
      <c r="O266" s="389">
        <v>0</v>
      </c>
      <c r="P266" s="389">
        <v>2</v>
      </c>
      <c r="Q266" s="390">
        <v>1</v>
      </c>
      <c r="R266" s="689">
        <f>SUM(C266:Q266)</f>
        <v>115</v>
      </c>
      <c r="S266" s="716">
        <f>R266/SUM(R264:R266)</f>
        <v>0.95833333333333337</v>
      </c>
      <c r="T266" s="14"/>
      <c r="U266" s="14"/>
      <c r="V266" s="14"/>
      <c r="W266" s="14"/>
      <c r="X266" s="14"/>
      <c r="Y266" s="14"/>
      <c r="Z266" s="14"/>
      <c r="AA266" s="14"/>
      <c r="AB266" s="14"/>
      <c r="AC266" s="14"/>
      <c r="AD266" s="14"/>
      <c r="AE266" s="14"/>
      <c r="AF266" s="14"/>
      <c r="AG266" s="14"/>
    </row>
    <row r="267" spans="1:33" ht="15.75" hidden="1" customHeight="1" x14ac:dyDescent="0.25">
      <c r="A267" s="1564" t="s">
        <v>47</v>
      </c>
      <c r="B267" s="82" t="s">
        <v>79</v>
      </c>
      <c r="C267" s="393">
        <v>6</v>
      </c>
      <c r="D267" s="394">
        <v>48</v>
      </c>
      <c r="E267" s="394">
        <v>48</v>
      </c>
      <c r="F267" s="394">
        <v>30</v>
      </c>
      <c r="G267" s="394">
        <v>12</v>
      </c>
      <c r="H267" s="394">
        <v>0</v>
      </c>
      <c r="I267" s="394">
        <v>9</v>
      </c>
      <c r="J267" s="394">
        <v>1684</v>
      </c>
      <c r="K267" s="394">
        <v>156</v>
      </c>
      <c r="L267" s="394">
        <v>28</v>
      </c>
      <c r="M267" s="394">
        <v>703</v>
      </c>
      <c r="N267" s="394">
        <v>142</v>
      </c>
      <c r="O267" s="394">
        <v>7</v>
      </c>
      <c r="P267" s="394">
        <v>66</v>
      </c>
      <c r="Q267" s="395">
        <v>55</v>
      </c>
      <c r="R267" s="690">
        <f>SUM(C267:Q267)</f>
        <v>2994</v>
      </c>
      <c r="S267" s="702">
        <f>R267/SUM(R267:R269)</f>
        <v>0.18243860825056366</v>
      </c>
      <c r="T267" s="14"/>
      <c r="U267" s="14"/>
      <c r="V267" s="14"/>
      <c r="W267" s="14"/>
      <c r="X267" s="14"/>
      <c r="Y267" s="14"/>
      <c r="Z267" s="14"/>
      <c r="AA267" s="14"/>
      <c r="AB267" s="14"/>
      <c r="AC267" s="14"/>
      <c r="AD267" s="14"/>
      <c r="AE267" s="14"/>
      <c r="AF267" s="14"/>
      <c r="AG267" s="14"/>
    </row>
    <row r="268" spans="1:33" ht="15.75" hidden="1" customHeight="1" x14ac:dyDescent="0.25">
      <c r="A268" s="1563"/>
      <c r="B268" s="80" t="s">
        <v>80</v>
      </c>
      <c r="C268" s="396">
        <v>0</v>
      </c>
      <c r="D268" s="397">
        <v>12</v>
      </c>
      <c r="E268" s="397">
        <v>11</v>
      </c>
      <c r="F268" s="397">
        <v>4</v>
      </c>
      <c r="G268" s="397">
        <v>0</v>
      </c>
      <c r="H268" s="397">
        <v>0</v>
      </c>
      <c r="I268" s="397">
        <v>1</v>
      </c>
      <c r="J268" s="397">
        <v>298</v>
      </c>
      <c r="K268" s="397">
        <v>37</v>
      </c>
      <c r="L268" s="397">
        <v>3</v>
      </c>
      <c r="M268" s="397">
        <v>64</v>
      </c>
      <c r="N268" s="397">
        <v>46</v>
      </c>
      <c r="O268" s="397">
        <v>1</v>
      </c>
      <c r="P268" s="397">
        <v>22</v>
      </c>
      <c r="Q268" s="398">
        <v>6</v>
      </c>
      <c r="R268" s="691">
        <f t="shared" ref="R268:R275" si="76">SUM(C268:Q268)</f>
        <v>505</v>
      </c>
      <c r="S268" s="703">
        <f>R268/SUM(R267:R269)</f>
        <v>3.0772043141795137E-2</v>
      </c>
      <c r="T268" s="14"/>
      <c r="U268" s="14"/>
      <c r="V268" s="14"/>
      <c r="W268" s="14"/>
      <c r="X268" s="14"/>
      <c r="Y268" s="14"/>
      <c r="Z268" s="14"/>
      <c r="AA268" s="14"/>
      <c r="AB268" s="14"/>
      <c r="AC268" s="14"/>
      <c r="AD268" s="14"/>
      <c r="AE268" s="14"/>
      <c r="AF268" s="14"/>
      <c r="AG268" s="14"/>
    </row>
    <row r="269" spans="1:33" ht="15.75" hidden="1" customHeight="1" thickBot="1" x14ac:dyDescent="0.3">
      <c r="A269" s="1572"/>
      <c r="B269" s="81" t="s">
        <v>453</v>
      </c>
      <c r="C269" s="399">
        <v>44</v>
      </c>
      <c r="D269" s="400">
        <v>253</v>
      </c>
      <c r="E269" s="400">
        <v>199</v>
      </c>
      <c r="F269" s="400">
        <v>105</v>
      </c>
      <c r="G269" s="400">
        <v>103</v>
      </c>
      <c r="H269" s="400">
        <v>0</v>
      </c>
      <c r="I269" s="400">
        <v>25</v>
      </c>
      <c r="J269" s="400">
        <v>7740</v>
      </c>
      <c r="K269" s="400">
        <v>361</v>
      </c>
      <c r="L269" s="400">
        <v>191</v>
      </c>
      <c r="M269" s="400">
        <v>2357</v>
      </c>
      <c r="N269" s="400">
        <v>798</v>
      </c>
      <c r="O269" s="400">
        <v>40</v>
      </c>
      <c r="P269" s="400">
        <v>405</v>
      </c>
      <c r="Q269" s="401">
        <v>291</v>
      </c>
      <c r="R269" s="692">
        <f t="shared" si="76"/>
        <v>12912</v>
      </c>
      <c r="S269" s="721">
        <f>R269/SUM(R267:R269)</f>
        <v>0.78678934860764127</v>
      </c>
      <c r="T269" s="14"/>
      <c r="U269" s="14"/>
      <c r="V269" s="14"/>
      <c r="W269" s="14"/>
      <c r="X269" s="14"/>
      <c r="Y269" s="14"/>
      <c r="Z269" s="14"/>
      <c r="AA269" s="14"/>
      <c r="AB269" s="14"/>
      <c r="AC269" s="14"/>
      <c r="AD269" s="14"/>
      <c r="AE269" s="14"/>
      <c r="AF269" s="14"/>
      <c r="AG269" s="14"/>
    </row>
    <row r="270" spans="1:33" ht="15.75" hidden="1" customHeight="1" x14ac:dyDescent="0.25">
      <c r="A270" s="1564" t="s">
        <v>48</v>
      </c>
      <c r="B270" s="77" t="s">
        <v>79</v>
      </c>
      <c r="C270" s="580">
        <v>1</v>
      </c>
      <c r="D270" s="384">
        <v>8</v>
      </c>
      <c r="E270" s="384">
        <v>8</v>
      </c>
      <c r="F270" s="384">
        <v>3</v>
      </c>
      <c r="G270" s="384">
        <v>2</v>
      </c>
      <c r="H270" s="384">
        <v>0</v>
      </c>
      <c r="I270" s="384">
        <v>0</v>
      </c>
      <c r="J270" s="384">
        <v>281</v>
      </c>
      <c r="K270" s="384">
        <v>14</v>
      </c>
      <c r="L270" s="384">
        <v>4</v>
      </c>
      <c r="M270" s="384">
        <v>119</v>
      </c>
      <c r="N270" s="384">
        <v>22</v>
      </c>
      <c r="O270" s="384">
        <v>0</v>
      </c>
      <c r="P270" s="384">
        <v>11</v>
      </c>
      <c r="Q270" s="385">
        <v>6</v>
      </c>
      <c r="R270" s="687">
        <f t="shared" si="76"/>
        <v>479</v>
      </c>
      <c r="S270" s="705">
        <f>R270/SUM(R270:R272)</f>
        <v>7.6935432059106967E-2</v>
      </c>
      <c r="T270" s="14"/>
      <c r="U270" s="14"/>
      <c r="V270" s="14"/>
      <c r="W270" s="14"/>
      <c r="X270" s="14"/>
      <c r="Y270" s="14"/>
      <c r="Z270" s="14"/>
      <c r="AA270" s="14"/>
      <c r="AB270" s="14"/>
      <c r="AC270" s="14"/>
      <c r="AD270" s="14"/>
      <c r="AE270" s="14"/>
      <c r="AF270" s="14"/>
      <c r="AG270" s="14"/>
    </row>
    <row r="271" spans="1:33" ht="15.75" hidden="1" customHeight="1" x14ac:dyDescent="0.25">
      <c r="A271" s="1563"/>
      <c r="B271" s="78" t="s">
        <v>80</v>
      </c>
      <c r="C271" s="582">
        <v>1</v>
      </c>
      <c r="D271" s="391">
        <v>2</v>
      </c>
      <c r="E271" s="391">
        <v>1</v>
      </c>
      <c r="F271" s="391">
        <v>0</v>
      </c>
      <c r="G271" s="391">
        <v>0</v>
      </c>
      <c r="H271" s="391">
        <v>0</v>
      </c>
      <c r="I271" s="391">
        <v>1</v>
      </c>
      <c r="J271" s="391">
        <v>54</v>
      </c>
      <c r="K271" s="391">
        <v>4</v>
      </c>
      <c r="L271" s="391">
        <v>1</v>
      </c>
      <c r="M271" s="391">
        <v>18</v>
      </c>
      <c r="N271" s="391">
        <v>7</v>
      </c>
      <c r="O271" s="391">
        <v>0</v>
      </c>
      <c r="P271" s="391">
        <v>4</v>
      </c>
      <c r="Q271" s="392">
        <v>1</v>
      </c>
      <c r="R271" s="688">
        <f t="shared" si="76"/>
        <v>94</v>
      </c>
      <c r="S271" s="706">
        <f>R271/SUM(R270:R272)</f>
        <v>1.5097976228718278E-2</v>
      </c>
      <c r="T271" s="14"/>
      <c r="U271" s="14"/>
      <c r="V271" s="14"/>
      <c r="W271" s="14"/>
      <c r="X271" s="14"/>
      <c r="Y271" s="14"/>
      <c r="Z271" s="14"/>
      <c r="AA271" s="14"/>
      <c r="AB271" s="14"/>
      <c r="AC271" s="14"/>
      <c r="AD271" s="14"/>
      <c r="AE271" s="14"/>
      <c r="AF271" s="14"/>
      <c r="AG271" s="14"/>
    </row>
    <row r="272" spans="1:33" ht="15.75" hidden="1" customHeight="1" thickBot="1" x14ac:dyDescent="0.3">
      <c r="A272" s="1563"/>
      <c r="B272" s="125" t="s">
        <v>453</v>
      </c>
      <c r="C272" s="584">
        <v>17</v>
      </c>
      <c r="D272" s="389">
        <v>112</v>
      </c>
      <c r="E272" s="389">
        <v>75</v>
      </c>
      <c r="F272" s="389">
        <v>37</v>
      </c>
      <c r="G272" s="389">
        <v>31</v>
      </c>
      <c r="H272" s="389">
        <v>0</v>
      </c>
      <c r="I272" s="389">
        <v>13</v>
      </c>
      <c r="J272" s="389">
        <v>3622</v>
      </c>
      <c r="K272" s="389">
        <v>136</v>
      </c>
      <c r="L272" s="389">
        <v>63</v>
      </c>
      <c r="M272" s="389">
        <v>901</v>
      </c>
      <c r="N272" s="389">
        <v>356</v>
      </c>
      <c r="O272" s="389">
        <v>20</v>
      </c>
      <c r="P272" s="389">
        <v>148</v>
      </c>
      <c r="Q272" s="390">
        <v>122</v>
      </c>
      <c r="R272" s="689">
        <f t="shared" si="76"/>
        <v>5653</v>
      </c>
      <c r="S272" s="716">
        <f>R272/SUM(R270:R272)</f>
        <v>0.90796659171217475</v>
      </c>
      <c r="T272" s="14"/>
      <c r="U272" s="14"/>
      <c r="V272" s="14"/>
      <c r="W272" s="14"/>
      <c r="X272" s="14"/>
      <c r="Y272" s="14"/>
      <c r="Z272" s="14"/>
      <c r="AA272" s="14"/>
      <c r="AB272" s="14"/>
      <c r="AC272" s="14"/>
      <c r="AD272" s="14"/>
      <c r="AE272" s="14"/>
      <c r="AF272" s="14"/>
      <c r="AG272" s="14"/>
    </row>
    <row r="273" spans="1:33" ht="15.75" hidden="1" customHeight="1" x14ac:dyDescent="0.25">
      <c r="A273" s="1564" t="s">
        <v>78</v>
      </c>
      <c r="B273" s="82" t="s">
        <v>79</v>
      </c>
      <c r="C273" s="593">
        <v>0</v>
      </c>
      <c r="D273" s="403">
        <v>2</v>
      </c>
      <c r="E273" s="403">
        <v>2</v>
      </c>
      <c r="F273" s="403">
        <v>1</v>
      </c>
      <c r="G273" s="403">
        <v>1</v>
      </c>
      <c r="H273" s="403">
        <v>0</v>
      </c>
      <c r="I273" s="403">
        <v>0</v>
      </c>
      <c r="J273" s="403">
        <v>103</v>
      </c>
      <c r="K273" s="403">
        <v>1</v>
      </c>
      <c r="L273" s="403">
        <v>1</v>
      </c>
      <c r="M273" s="403">
        <v>15</v>
      </c>
      <c r="N273" s="403">
        <v>12</v>
      </c>
      <c r="O273" s="403">
        <v>2</v>
      </c>
      <c r="P273" s="403">
        <v>7</v>
      </c>
      <c r="Q273" s="404">
        <v>3</v>
      </c>
      <c r="R273" s="693">
        <f t="shared" si="76"/>
        <v>150</v>
      </c>
      <c r="S273" s="702">
        <f>R273/SUM(R273:R275)</f>
        <v>0.16447368421052633</v>
      </c>
      <c r="T273" s="14"/>
      <c r="U273" s="14"/>
      <c r="V273" s="14"/>
      <c r="W273" s="14"/>
      <c r="X273" s="14"/>
      <c r="Y273" s="14"/>
      <c r="Z273" s="14"/>
      <c r="AA273" s="14"/>
      <c r="AB273" s="14"/>
      <c r="AC273" s="14"/>
      <c r="AD273" s="14"/>
      <c r="AE273" s="14"/>
      <c r="AF273" s="14"/>
      <c r="AG273" s="14"/>
    </row>
    <row r="274" spans="1:33" ht="15.75" hidden="1" customHeight="1" x14ac:dyDescent="0.25">
      <c r="A274" s="1563"/>
      <c r="B274" s="80" t="s">
        <v>80</v>
      </c>
      <c r="C274" s="588">
        <v>0</v>
      </c>
      <c r="D274" s="397">
        <v>0</v>
      </c>
      <c r="E274" s="397">
        <v>1</v>
      </c>
      <c r="F274" s="397">
        <v>0</v>
      </c>
      <c r="G274" s="397">
        <v>0</v>
      </c>
      <c r="H274" s="397">
        <v>0</v>
      </c>
      <c r="I274" s="397">
        <v>0</v>
      </c>
      <c r="J274" s="397">
        <v>21</v>
      </c>
      <c r="K274" s="397">
        <v>1</v>
      </c>
      <c r="L274" s="397">
        <v>0</v>
      </c>
      <c r="M274" s="397">
        <v>4</v>
      </c>
      <c r="N274" s="397">
        <v>1</v>
      </c>
      <c r="O274" s="397">
        <v>0</v>
      </c>
      <c r="P274" s="397">
        <v>1</v>
      </c>
      <c r="Q274" s="398">
        <v>0</v>
      </c>
      <c r="R274" s="691">
        <f t="shared" si="76"/>
        <v>29</v>
      </c>
      <c r="S274" s="703">
        <f>R274/SUM(R273:R275)</f>
        <v>3.1798245614035089E-2</v>
      </c>
      <c r="T274" s="14"/>
      <c r="U274" s="14"/>
      <c r="V274" s="14"/>
      <c r="W274" s="14"/>
      <c r="X274" s="14"/>
      <c r="Y274" s="14"/>
      <c r="Z274" s="14"/>
      <c r="AA274" s="14"/>
      <c r="AB274" s="14"/>
      <c r="AC274" s="14"/>
      <c r="AD274" s="14"/>
      <c r="AE274" s="14"/>
      <c r="AF274" s="14"/>
      <c r="AG274" s="14"/>
    </row>
    <row r="275" spans="1:33" ht="15.75" hidden="1" customHeight="1" thickBot="1" x14ac:dyDescent="0.3">
      <c r="A275" s="1565"/>
      <c r="B275" s="160" t="s">
        <v>453</v>
      </c>
      <c r="C275" s="595">
        <v>5</v>
      </c>
      <c r="D275" s="406">
        <v>18</v>
      </c>
      <c r="E275" s="406">
        <v>9</v>
      </c>
      <c r="F275" s="406">
        <v>9</v>
      </c>
      <c r="G275" s="406">
        <v>4</v>
      </c>
      <c r="H275" s="406">
        <v>0</v>
      </c>
      <c r="I275" s="406">
        <v>2</v>
      </c>
      <c r="J275" s="406">
        <v>421</v>
      </c>
      <c r="K275" s="406">
        <v>16</v>
      </c>
      <c r="L275" s="406">
        <v>10</v>
      </c>
      <c r="M275" s="406">
        <v>127</v>
      </c>
      <c r="N275" s="406">
        <v>47</v>
      </c>
      <c r="O275" s="406">
        <v>5</v>
      </c>
      <c r="P275" s="406">
        <v>32</v>
      </c>
      <c r="Q275" s="407">
        <v>28</v>
      </c>
      <c r="R275" s="694">
        <f t="shared" si="76"/>
        <v>733</v>
      </c>
      <c r="S275" s="719">
        <f>R275/SUM(R273:R275)</f>
        <v>0.80372807017543857</v>
      </c>
      <c r="T275" s="14"/>
      <c r="U275" s="14"/>
      <c r="V275" s="14"/>
      <c r="W275" s="14"/>
      <c r="X275" s="14"/>
      <c r="Y275" s="14"/>
      <c r="Z275" s="14"/>
      <c r="AA275" s="14"/>
      <c r="AB275" s="14"/>
      <c r="AC275" s="14"/>
      <c r="AD275" s="14"/>
      <c r="AE275" s="14"/>
      <c r="AF275" s="14"/>
      <c r="AG275" s="14"/>
    </row>
    <row r="276" spans="1:33" ht="15.75" hidden="1" customHeight="1" thickTop="1" x14ac:dyDescent="0.25">
      <c r="A276" s="1563" t="s">
        <v>27</v>
      </c>
      <c r="B276" s="159" t="s">
        <v>79</v>
      </c>
      <c r="C276" s="235">
        <v>7</v>
      </c>
      <c r="D276" s="233">
        <v>59</v>
      </c>
      <c r="E276" s="233">
        <v>59</v>
      </c>
      <c r="F276" s="233">
        <v>34</v>
      </c>
      <c r="G276" s="233">
        <v>15</v>
      </c>
      <c r="H276" s="233">
        <v>0</v>
      </c>
      <c r="I276" s="233">
        <v>9</v>
      </c>
      <c r="J276" s="233">
        <v>2070</v>
      </c>
      <c r="K276" s="233">
        <v>171</v>
      </c>
      <c r="L276" s="233">
        <v>33</v>
      </c>
      <c r="M276" s="233">
        <v>837</v>
      </c>
      <c r="N276" s="233">
        <v>176</v>
      </c>
      <c r="O276" s="233">
        <v>9</v>
      </c>
      <c r="P276" s="233">
        <v>84</v>
      </c>
      <c r="Q276" s="234">
        <v>64</v>
      </c>
      <c r="R276" s="660">
        <f>SUM(C276:Q276)</f>
        <v>3627</v>
      </c>
      <c r="S276" s="917">
        <f>R276/SUM(R276:R278)</f>
        <v>0.1532384131142</v>
      </c>
      <c r="T276" s="14"/>
      <c r="U276" s="14"/>
      <c r="V276" s="14"/>
      <c r="W276" s="14"/>
      <c r="X276" s="14"/>
      <c r="Y276" s="14"/>
      <c r="Z276" s="14"/>
      <c r="AA276" s="14"/>
      <c r="AB276" s="14"/>
      <c r="AC276" s="14"/>
      <c r="AD276" s="14"/>
      <c r="AE276" s="14"/>
      <c r="AF276" s="14"/>
      <c r="AG276" s="14"/>
    </row>
    <row r="277" spans="1:33" ht="15.75" hidden="1" customHeight="1" x14ac:dyDescent="0.25">
      <c r="A277" s="1563"/>
      <c r="B277" s="78" t="s">
        <v>80</v>
      </c>
      <c r="C277" s="231">
        <v>1</v>
      </c>
      <c r="D277" s="236">
        <v>14</v>
      </c>
      <c r="E277" s="236">
        <v>13</v>
      </c>
      <c r="F277" s="236">
        <v>4</v>
      </c>
      <c r="G277" s="236">
        <v>0</v>
      </c>
      <c r="H277" s="236">
        <v>0</v>
      </c>
      <c r="I277" s="236">
        <v>2</v>
      </c>
      <c r="J277" s="236">
        <v>374</v>
      </c>
      <c r="K277" s="236">
        <v>42</v>
      </c>
      <c r="L277" s="236">
        <v>4</v>
      </c>
      <c r="M277" s="236">
        <v>86</v>
      </c>
      <c r="N277" s="236">
        <v>54</v>
      </c>
      <c r="O277" s="236">
        <v>1</v>
      </c>
      <c r="P277" s="236">
        <v>27</v>
      </c>
      <c r="Q277" s="237">
        <v>7</v>
      </c>
      <c r="R277" s="657">
        <f>SUM(C277:Q277)</f>
        <v>629</v>
      </c>
      <c r="S277" s="706">
        <f>R277/SUM(R276:R278)</f>
        <v>2.6574844733617813E-2</v>
      </c>
    </row>
    <row r="278" spans="1:33" ht="15.75" hidden="1" customHeight="1" thickBot="1" x14ac:dyDescent="0.3">
      <c r="A278" s="1572"/>
      <c r="B278" s="79" t="s">
        <v>453</v>
      </c>
      <c r="C278" s="232">
        <v>67</v>
      </c>
      <c r="D278" s="291">
        <v>383</v>
      </c>
      <c r="E278" s="291">
        <v>287</v>
      </c>
      <c r="F278" s="291">
        <v>151</v>
      </c>
      <c r="G278" s="291">
        <v>138</v>
      </c>
      <c r="H278" s="291">
        <v>0</v>
      </c>
      <c r="I278" s="291">
        <v>40</v>
      </c>
      <c r="J278" s="291">
        <v>11844</v>
      </c>
      <c r="K278" s="291">
        <v>517</v>
      </c>
      <c r="L278" s="291">
        <v>266</v>
      </c>
      <c r="M278" s="291">
        <v>3415</v>
      </c>
      <c r="N278" s="291">
        <v>1211</v>
      </c>
      <c r="O278" s="291">
        <v>65</v>
      </c>
      <c r="P278" s="291">
        <v>587</v>
      </c>
      <c r="Q278" s="658">
        <v>442</v>
      </c>
      <c r="R278" s="659">
        <f>SUM(C278:Q278)</f>
        <v>19413</v>
      </c>
      <c r="S278" s="707">
        <f>R278/SUM(R276:R278)</f>
        <v>0.82018674215218212</v>
      </c>
    </row>
    <row r="279" spans="1:33" ht="15.75" hidden="1" customHeight="1" x14ac:dyDescent="0.25">
      <c r="A279" s="1564" t="s">
        <v>44</v>
      </c>
      <c r="B279" s="82" t="s">
        <v>79</v>
      </c>
      <c r="C279" s="696">
        <f>C276/SUM(C276:C278)</f>
        <v>9.3333333333333338E-2</v>
      </c>
      <c r="D279" s="331">
        <f>D276/SUM(D276:D278)</f>
        <v>0.12938596491228072</v>
      </c>
      <c r="E279" s="331">
        <f>E276/SUM(E276:E278)</f>
        <v>0.16434540389972144</v>
      </c>
      <c r="F279" s="331">
        <f>F276/SUM(F276:F278)</f>
        <v>0.17989417989417988</v>
      </c>
      <c r="G279" s="331">
        <f>G276/SUM(G276:G278)</f>
        <v>9.8039215686274508E-2</v>
      </c>
      <c r="H279" s="331">
        <v>0</v>
      </c>
      <c r="I279" s="331">
        <f t="shared" ref="I279:R279" si="77">I276/SUM(I276:I278)</f>
        <v>0.17647058823529413</v>
      </c>
      <c r="J279" s="331">
        <f t="shared" si="77"/>
        <v>0.14487681970884658</v>
      </c>
      <c r="K279" s="331">
        <f t="shared" si="77"/>
        <v>0.23424657534246576</v>
      </c>
      <c r="L279" s="331">
        <f t="shared" si="77"/>
        <v>0.10891089108910891</v>
      </c>
      <c r="M279" s="331">
        <f t="shared" si="77"/>
        <v>0.19294605809128632</v>
      </c>
      <c r="N279" s="331">
        <f t="shared" si="77"/>
        <v>0.12213740458015267</v>
      </c>
      <c r="O279" s="331">
        <f t="shared" si="77"/>
        <v>0.12</v>
      </c>
      <c r="P279" s="331">
        <f t="shared" si="77"/>
        <v>0.12034383954154727</v>
      </c>
      <c r="Q279" s="699">
        <f t="shared" si="77"/>
        <v>0.12475633528265107</v>
      </c>
      <c r="R279" s="702">
        <f t="shared" si="77"/>
        <v>0.1532384131142</v>
      </c>
      <c r="S279" s="1547"/>
    </row>
    <row r="280" spans="1:33" ht="15.75" hidden="1" customHeight="1" x14ac:dyDescent="0.25">
      <c r="A280" s="1563"/>
      <c r="B280" s="80" t="s">
        <v>80</v>
      </c>
      <c r="C280" s="697">
        <f>C277/SUM(C276:C278)</f>
        <v>1.3333333333333334E-2</v>
      </c>
      <c r="D280" s="332">
        <f>D277/SUM(D276:D278)</f>
        <v>3.0701754385964911E-2</v>
      </c>
      <c r="E280" s="332">
        <f>E277/SUM(E276:E278)</f>
        <v>3.6211699164345405E-2</v>
      </c>
      <c r="F280" s="332">
        <f>F277/SUM(F276:F278)</f>
        <v>2.1164021164021163E-2</v>
      </c>
      <c r="G280" s="332">
        <f>G277/SUM(G276:G278)</f>
        <v>0</v>
      </c>
      <c r="H280" s="332">
        <v>0</v>
      </c>
      <c r="I280" s="332">
        <f t="shared" ref="I280:R280" si="78">I277/SUM(I276:I278)</f>
        <v>3.9215686274509803E-2</v>
      </c>
      <c r="J280" s="332">
        <f t="shared" si="78"/>
        <v>2.6175811870100783E-2</v>
      </c>
      <c r="K280" s="332">
        <f t="shared" si="78"/>
        <v>5.7534246575342465E-2</v>
      </c>
      <c r="L280" s="332">
        <f t="shared" si="78"/>
        <v>1.3201320132013201E-2</v>
      </c>
      <c r="M280" s="332">
        <f t="shared" si="78"/>
        <v>1.9824804057169201E-2</v>
      </c>
      <c r="N280" s="332">
        <f t="shared" si="78"/>
        <v>3.7473976405274112E-2</v>
      </c>
      <c r="O280" s="332">
        <f t="shared" si="78"/>
        <v>1.3333333333333334E-2</v>
      </c>
      <c r="P280" s="332">
        <f t="shared" si="78"/>
        <v>3.8681948424068767E-2</v>
      </c>
      <c r="Q280" s="700">
        <f t="shared" si="78"/>
        <v>1.364522417153996E-2</v>
      </c>
      <c r="R280" s="703">
        <f t="shared" si="78"/>
        <v>2.6574844733617813E-2</v>
      </c>
      <c r="S280" s="1548"/>
    </row>
    <row r="281" spans="1:33" ht="15.75" hidden="1" customHeight="1" thickBot="1" x14ac:dyDescent="0.3">
      <c r="A281" s="1572"/>
      <c r="B281" s="81" t="s">
        <v>453</v>
      </c>
      <c r="C281" s="698">
        <f>C278/SUM(C276:C278)</f>
        <v>0.89333333333333331</v>
      </c>
      <c r="D281" s="333">
        <f>D278/SUM(D276:D278)</f>
        <v>0.83991228070175439</v>
      </c>
      <c r="E281" s="333">
        <f>E278/SUM(E276:E278)</f>
        <v>0.79944289693593318</v>
      </c>
      <c r="F281" s="333">
        <f>F278/SUM(F276:F278)</f>
        <v>0.79894179894179895</v>
      </c>
      <c r="G281" s="333">
        <f>G278/SUM(G276:G278)</f>
        <v>0.90196078431372551</v>
      </c>
      <c r="H281" s="333">
        <v>0</v>
      </c>
      <c r="I281" s="333">
        <f t="shared" ref="I281:R281" si="79">I278/SUM(I276:I278)</f>
        <v>0.78431372549019607</v>
      </c>
      <c r="J281" s="333">
        <f t="shared" si="79"/>
        <v>0.82894736842105265</v>
      </c>
      <c r="K281" s="333">
        <f t="shared" si="79"/>
        <v>0.70821917808219181</v>
      </c>
      <c r="L281" s="333">
        <f t="shared" si="79"/>
        <v>0.87788778877887785</v>
      </c>
      <c r="M281" s="333">
        <f t="shared" si="79"/>
        <v>0.78722913785154447</v>
      </c>
      <c r="N281" s="333">
        <f t="shared" si="79"/>
        <v>0.84038861901457318</v>
      </c>
      <c r="O281" s="333">
        <f t="shared" si="79"/>
        <v>0.8666666666666667</v>
      </c>
      <c r="P281" s="333">
        <f t="shared" si="79"/>
        <v>0.84097421203438394</v>
      </c>
      <c r="Q281" s="701">
        <f t="shared" si="79"/>
        <v>0.86159844054580892</v>
      </c>
      <c r="R281" s="704">
        <f t="shared" si="79"/>
        <v>0.82018674215218212</v>
      </c>
      <c r="S281" s="1549"/>
    </row>
    <row r="282" spans="1:33" hidden="1" x14ac:dyDescent="0.25"/>
    <row r="288" spans="1:33" x14ac:dyDescent="0.25">
      <c r="I288" s="971"/>
    </row>
  </sheetData>
  <sheetProtection algorithmName="SHA-512" hashValue="KTUTUc/Ihuv27Tffl3VRL1Zs+s9EfuoMKBXEg/F465WBeP3BAo9o8Xqiv3AJv6DWeClc7HeaB8sWqmXvJQ9ESA==" saltValue="Icwq3INOTdzoM2ohizsWZQ==" spinCount="100000" sheet="1" objects="1" scenarios="1"/>
  <mergeCells count="116">
    <mergeCell ref="A9:S9"/>
    <mergeCell ref="A11:S11"/>
    <mergeCell ref="A12:A14"/>
    <mergeCell ref="A15:A17"/>
    <mergeCell ref="A18:A20"/>
    <mergeCell ref="A34:A36"/>
    <mergeCell ref="A37:A39"/>
    <mergeCell ref="A40:A42"/>
    <mergeCell ref="A21:A23"/>
    <mergeCell ref="A24:A26"/>
    <mergeCell ref="A27:S27"/>
    <mergeCell ref="A28:A30"/>
    <mergeCell ref="A31:A33"/>
    <mergeCell ref="A279:A281"/>
    <mergeCell ref="A260:A262"/>
    <mergeCell ref="A241:S241"/>
    <mergeCell ref="A267:A269"/>
    <mergeCell ref="A270:A272"/>
    <mergeCell ref="A273:A275"/>
    <mergeCell ref="A244:S244"/>
    <mergeCell ref="S260:S262"/>
    <mergeCell ref="A263:S263"/>
    <mergeCell ref="S279:S281"/>
    <mergeCell ref="A276:A278"/>
    <mergeCell ref="A264:A266"/>
    <mergeCell ref="A242:S242"/>
    <mergeCell ref="A245:A247"/>
    <mergeCell ref="A254:A256"/>
    <mergeCell ref="A257:A259"/>
    <mergeCell ref="A248:A250"/>
    <mergeCell ref="A251:A253"/>
    <mergeCell ref="A1:S1"/>
    <mergeCell ref="A202:A204"/>
    <mergeCell ref="A205:A207"/>
    <mergeCell ref="A208:A210"/>
    <mergeCell ref="A211:A213"/>
    <mergeCell ref="A199:S199"/>
    <mergeCell ref="A3:B3"/>
    <mergeCell ref="A198:S198"/>
    <mergeCell ref="A6:B6"/>
    <mergeCell ref="A2:S2"/>
    <mergeCell ref="A8:S8"/>
    <mergeCell ref="A157:S157"/>
    <mergeCell ref="A43:A45"/>
    <mergeCell ref="A176:A178"/>
    <mergeCell ref="A179:A181"/>
    <mergeCell ref="A182:A184"/>
    <mergeCell ref="A185:A187"/>
    <mergeCell ref="A159:S159"/>
    <mergeCell ref="A160:A162"/>
    <mergeCell ref="A163:A165"/>
    <mergeCell ref="A166:A168"/>
    <mergeCell ref="S43:S45"/>
    <mergeCell ref="A188:A190"/>
    <mergeCell ref="A169:A171"/>
    <mergeCell ref="A201:S201"/>
    <mergeCell ref="A214:A216"/>
    <mergeCell ref="A220:S220"/>
    <mergeCell ref="A230:A232"/>
    <mergeCell ref="S217:S219"/>
    <mergeCell ref="A217:A219"/>
    <mergeCell ref="A221:A223"/>
    <mergeCell ref="A224:A226"/>
    <mergeCell ref="S236:S238"/>
    <mergeCell ref="A227:A229"/>
    <mergeCell ref="A233:A235"/>
    <mergeCell ref="A236:A238"/>
    <mergeCell ref="A191:A193"/>
    <mergeCell ref="S191:S193"/>
    <mergeCell ref="A172:A174"/>
    <mergeCell ref="A175:S175"/>
    <mergeCell ref="A83:S83"/>
    <mergeCell ref="A85:S85"/>
    <mergeCell ref="A86:A88"/>
    <mergeCell ref="A89:A91"/>
    <mergeCell ref="A92:A94"/>
    <mergeCell ref="S154:S156"/>
    <mergeCell ref="A142:A144"/>
    <mergeCell ref="A145:A147"/>
    <mergeCell ref="A148:A150"/>
    <mergeCell ref="A151:A153"/>
    <mergeCell ref="A154:A156"/>
    <mergeCell ref="A129:A131"/>
    <mergeCell ref="A132:A134"/>
    <mergeCell ref="A135:A137"/>
    <mergeCell ref="A138:S138"/>
    <mergeCell ref="A139:A141"/>
    <mergeCell ref="A120:S120"/>
    <mergeCell ref="A122:S122"/>
    <mergeCell ref="A123:A125"/>
    <mergeCell ref="A126:A128"/>
    <mergeCell ref="A108:A110"/>
    <mergeCell ref="A111:A113"/>
    <mergeCell ref="A114:A116"/>
    <mergeCell ref="A117:A119"/>
    <mergeCell ref="S117:S119"/>
    <mergeCell ref="A95:A97"/>
    <mergeCell ref="A98:A100"/>
    <mergeCell ref="A101:S101"/>
    <mergeCell ref="A102:A104"/>
    <mergeCell ref="A105:A107"/>
    <mergeCell ref="A68:A70"/>
    <mergeCell ref="A71:A73"/>
    <mergeCell ref="A74:A76"/>
    <mergeCell ref="A77:A79"/>
    <mergeCell ref="A80:A82"/>
    <mergeCell ref="S80:S82"/>
    <mergeCell ref="A46:S46"/>
    <mergeCell ref="A48:S48"/>
    <mergeCell ref="A49:A51"/>
    <mergeCell ref="A52:A54"/>
    <mergeCell ref="A55:A57"/>
    <mergeCell ref="A58:A60"/>
    <mergeCell ref="A61:A63"/>
    <mergeCell ref="A64:S64"/>
    <mergeCell ref="A65:A67"/>
  </mergeCells>
  <printOptions horizontalCentered="1"/>
  <pageMargins left="0" right="0" top="0.61499999999999999" bottom="3.3333333333333298E-2" header="0.19166666666666701" footer="0.3"/>
  <pageSetup scale="67" firstPageNumber="10" fitToHeight="2" orientation="landscape" useFirstPageNumber="1" r:id="rId1"/>
  <headerFooter>
    <oddHeader>&amp;L&amp;9
Semi-Annual Child Welfare Report&amp;C&amp;"-,Bold"&amp;14ARIZONA DEPARTMENT of CHILD SAFETY&amp;R&amp;9
January  01, 2020 through June 30, 2020</oddHeader>
    <oddFooter>&amp;CPage &amp;P</oddFooter>
  </headerFooter>
  <ignoredErrors>
    <ignoredError sqref="D4:D5 E4:E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0"/>
  <sheetViews>
    <sheetView showGridLines="0" view="pageLayout" zoomScaleNormal="100" workbookViewId="0">
      <selection activeCell="E3" sqref="E3:L3"/>
    </sheetView>
  </sheetViews>
  <sheetFormatPr defaultColWidth="9.140625" defaultRowHeight="15" x14ac:dyDescent="0.25"/>
  <cols>
    <col min="1" max="1" width="23.42578125" style="1" customWidth="1"/>
    <col min="2" max="4" width="11" style="206" hidden="1" customWidth="1"/>
    <col min="5" max="11" width="11" style="206" customWidth="1"/>
    <col min="12" max="16384" width="9.140625" style="206"/>
  </cols>
  <sheetData>
    <row r="1" spans="1:12" ht="24" thickBot="1" x14ac:dyDescent="0.4">
      <c r="A1" s="1589" t="s">
        <v>828</v>
      </c>
      <c r="B1" s="1590"/>
      <c r="C1" s="1590"/>
      <c r="D1" s="1590"/>
      <c r="E1" s="1590"/>
      <c r="F1" s="1590"/>
      <c r="G1" s="1590"/>
      <c r="H1" s="1590"/>
      <c r="I1" s="1590"/>
      <c r="J1" s="1590"/>
      <c r="K1" s="1590"/>
      <c r="L1" s="1590"/>
    </row>
    <row r="2" spans="1:12" ht="33" customHeight="1" thickBot="1" x14ac:dyDescent="0.3">
      <c r="A2" s="135"/>
      <c r="B2" s="182" t="s">
        <v>236</v>
      </c>
      <c r="C2" s="182" t="s">
        <v>241</v>
      </c>
      <c r="D2" s="182" t="s">
        <v>237</v>
      </c>
      <c r="E2" s="182" t="s">
        <v>238</v>
      </c>
      <c r="F2" s="182" t="s">
        <v>242</v>
      </c>
      <c r="G2" s="182" t="s">
        <v>358</v>
      </c>
      <c r="H2" s="182" t="s">
        <v>244</v>
      </c>
      <c r="I2" s="182" t="s">
        <v>243</v>
      </c>
      <c r="J2" s="182" t="s">
        <v>415</v>
      </c>
      <c r="K2" s="182" t="s">
        <v>416</v>
      </c>
      <c r="L2" s="182" t="s">
        <v>417</v>
      </c>
    </row>
    <row r="3" spans="1:12" ht="19.5" customHeight="1" thickBot="1" x14ac:dyDescent="0.3">
      <c r="A3" s="905" t="s">
        <v>118</v>
      </c>
      <c r="B3" s="408">
        <v>2</v>
      </c>
      <c r="C3" s="904">
        <v>1</v>
      </c>
      <c r="D3" s="904">
        <v>1</v>
      </c>
      <c r="E3" s="904">
        <v>0</v>
      </c>
      <c r="F3" s="904">
        <v>1</v>
      </c>
      <c r="G3" s="904">
        <v>0</v>
      </c>
      <c r="H3" s="904">
        <v>2</v>
      </c>
      <c r="I3" s="904">
        <v>1</v>
      </c>
      <c r="J3" s="904">
        <v>3</v>
      </c>
      <c r="K3" s="904">
        <v>1</v>
      </c>
      <c r="L3" s="904">
        <v>0</v>
      </c>
    </row>
    <row r="20" spans="1:12" x14ac:dyDescent="0.25">
      <c r="A20" s="1591" t="s">
        <v>829</v>
      </c>
      <c r="B20" s="1591"/>
      <c r="C20" s="1591"/>
      <c r="D20" s="1591"/>
      <c r="E20" s="1591"/>
      <c r="F20" s="1591"/>
      <c r="G20" s="1591"/>
      <c r="H20" s="1591"/>
      <c r="I20" s="1591"/>
      <c r="J20" s="1591"/>
      <c r="K20" s="1591"/>
      <c r="L20" s="1591"/>
    </row>
  </sheetData>
  <sheetProtection algorithmName="SHA-512" hashValue="bN1i3Spll1IKZCJ0djPtqqT2JvxGHFuzvpoaZCQKKaSu3c8TL2A3OJrBu76LqiyjeZy3IC7uW4Al5CpKGdaIhg==" saltValue="Phode+6WXJ8thGkxShQTiA==" spinCount="100000" sheet="1" objects="1" scenarios="1"/>
  <mergeCells count="2">
    <mergeCell ref="A1:L1"/>
    <mergeCell ref="A20:L20"/>
  </mergeCells>
  <hyperlinks>
    <hyperlink ref="A20:L20" r:id="rId1" display="* These counts are for newborn infants less than 72 hours old, who qualify pursuant to A.R.S. § 13-3623.01."/>
  </hyperlinks>
  <printOptions horizontalCentered="1"/>
  <pageMargins left="0.7" right="0.7" top="0.89583333333333304" bottom="0.75" header="0.3" footer="0.3"/>
  <pageSetup fitToHeight="0" orientation="landscape" r:id="rId2"/>
  <headerFooter>
    <oddHeader>&amp;L&amp;9
Semi-Annual Child Welfare Report&amp;C&amp;"-,Bold"&amp;14ARIZONA DEPARTMENT of CHILD SAFETY&amp;R&amp;9
January  01, 2020 through June 30, 2020</oddHeader>
    <oddFooter xml:space="preserve">&amp;CPage 12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75"/>
  <sheetViews>
    <sheetView showGridLines="0" showWhiteSpace="0" view="pageLayout" zoomScale="85" zoomScaleNormal="100" zoomScalePageLayoutView="85" workbookViewId="0">
      <selection activeCell="J27" sqref="J27"/>
    </sheetView>
  </sheetViews>
  <sheetFormatPr defaultColWidth="8.85546875" defaultRowHeight="15" x14ac:dyDescent="0.25"/>
  <cols>
    <col min="1" max="1" width="30.42578125" customWidth="1"/>
    <col min="2" max="16" width="8.42578125" customWidth="1"/>
    <col min="17" max="17" width="8.42578125" style="1" customWidth="1"/>
  </cols>
  <sheetData>
    <row r="1" spans="1:17" s="206" customFormat="1" ht="21.75" thickBot="1" x14ac:dyDescent="0.4">
      <c r="A1" s="1593" t="s">
        <v>710</v>
      </c>
      <c r="B1" s="1594"/>
      <c r="C1" s="1594"/>
      <c r="D1" s="1594"/>
      <c r="E1" s="1594"/>
      <c r="F1" s="1594"/>
      <c r="G1" s="1594"/>
      <c r="H1" s="1594"/>
      <c r="I1" s="1594"/>
      <c r="J1" s="1594"/>
      <c r="K1" s="1594"/>
      <c r="L1" s="1594"/>
      <c r="M1" s="1594"/>
      <c r="N1" s="1594"/>
      <c r="O1" s="1594"/>
      <c r="P1" s="1594"/>
      <c r="Q1" s="1595"/>
    </row>
    <row r="2" spans="1:17" s="206" customFormat="1" ht="19.5" hidden="1" customHeight="1" thickBot="1" x14ac:dyDescent="0.35">
      <c r="A2" s="1596" t="s">
        <v>777</v>
      </c>
      <c r="B2" s="1597"/>
      <c r="C2" s="1597"/>
      <c r="D2" s="1597"/>
      <c r="E2" s="1597"/>
      <c r="F2" s="1597"/>
      <c r="G2" s="1597"/>
      <c r="H2" s="1597"/>
      <c r="I2" s="1597"/>
      <c r="J2" s="1597"/>
      <c r="K2" s="1597"/>
      <c r="L2" s="1597"/>
      <c r="M2" s="1597"/>
      <c r="N2" s="1597"/>
      <c r="O2" s="1597"/>
      <c r="P2" s="1597"/>
      <c r="Q2" s="1598"/>
    </row>
    <row r="3" spans="1:17" s="206" customFormat="1" ht="59.25" hidden="1" customHeight="1" thickBot="1" x14ac:dyDescent="0.3">
      <c r="A3" s="134"/>
      <c r="B3" s="786" t="s">
        <v>81</v>
      </c>
      <c r="C3" s="787" t="s">
        <v>82</v>
      </c>
      <c r="D3" s="787" t="s">
        <v>83</v>
      </c>
      <c r="E3" s="787" t="s">
        <v>84</v>
      </c>
      <c r="F3" s="787" t="s">
        <v>85</v>
      </c>
      <c r="G3" s="787" t="s">
        <v>86</v>
      </c>
      <c r="H3" s="787" t="s">
        <v>87</v>
      </c>
      <c r="I3" s="787" t="s">
        <v>88</v>
      </c>
      <c r="J3" s="787" t="s">
        <v>89</v>
      </c>
      <c r="K3" s="787" t="s">
        <v>90</v>
      </c>
      <c r="L3" s="787" t="s">
        <v>91</v>
      </c>
      <c r="M3" s="787" t="s">
        <v>92</v>
      </c>
      <c r="N3" s="787" t="s">
        <v>93</v>
      </c>
      <c r="O3" s="787" t="s">
        <v>94</v>
      </c>
      <c r="P3" s="788" t="s">
        <v>95</v>
      </c>
      <c r="Q3" s="74" t="s">
        <v>96</v>
      </c>
    </row>
    <row r="4" spans="1:17" s="206" customFormat="1" ht="15.75" hidden="1" thickBot="1" x14ac:dyDescent="0.3">
      <c r="A4" s="1532" t="s">
        <v>272</v>
      </c>
      <c r="B4" s="1533"/>
      <c r="C4" s="1533"/>
      <c r="D4" s="1533"/>
      <c r="E4" s="1533"/>
      <c r="F4" s="1533"/>
      <c r="G4" s="1533"/>
      <c r="H4" s="1533"/>
      <c r="I4" s="1533"/>
      <c r="J4" s="1533"/>
      <c r="K4" s="1533"/>
      <c r="L4" s="1533"/>
      <c r="M4" s="1533"/>
      <c r="N4" s="1533"/>
      <c r="O4" s="1533"/>
      <c r="P4" s="1533"/>
      <c r="Q4" s="1534"/>
    </row>
    <row r="5" spans="1:17" s="206" customFormat="1" ht="24.75" hidden="1" customHeight="1" x14ac:dyDescent="0.25">
      <c r="A5" s="175" t="s">
        <v>490</v>
      </c>
      <c r="B5" s="366"/>
      <c r="C5" s="367"/>
      <c r="D5" s="367"/>
      <c r="E5" s="367"/>
      <c r="F5" s="367"/>
      <c r="G5" s="367"/>
      <c r="H5" s="367"/>
      <c r="I5" s="368"/>
      <c r="J5" s="367"/>
      <c r="K5" s="367"/>
      <c r="L5" s="367"/>
      <c r="M5" s="367"/>
      <c r="N5" s="367"/>
      <c r="O5" s="367"/>
      <c r="P5" s="369"/>
      <c r="Q5" s="348">
        <f>SUM(B5:P5)</f>
        <v>0</v>
      </c>
    </row>
    <row r="6" spans="1:17" s="206" customFormat="1" ht="24.75" hidden="1" customHeight="1" thickBot="1" x14ac:dyDescent="0.3">
      <c r="A6" s="93" t="s">
        <v>373</v>
      </c>
      <c r="B6" s="271" t="e">
        <f>SUM(B5/Q5)</f>
        <v>#DIV/0!</v>
      </c>
      <c r="C6" s="302" t="e">
        <f>SUM(C5/Q5)</f>
        <v>#DIV/0!</v>
      </c>
      <c r="D6" s="302" t="e">
        <f>SUM(D5/Q5)</f>
        <v>#DIV/0!</v>
      </c>
      <c r="E6" s="302" t="e">
        <f>SUM(E5/Q5)</f>
        <v>#DIV/0!</v>
      </c>
      <c r="F6" s="302" t="e">
        <f>SUM(F5/Q5)</f>
        <v>#DIV/0!</v>
      </c>
      <c r="G6" s="302" t="e">
        <f>SUM(G5/Q5)</f>
        <v>#DIV/0!</v>
      </c>
      <c r="H6" s="302" t="e">
        <f>SUM(H5/Q5)</f>
        <v>#DIV/0!</v>
      </c>
      <c r="I6" s="302" t="e">
        <f>SUM(I5/Q5)</f>
        <v>#DIV/0!</v>
      </c>
      <c r="J6" s="302" t="e">
        <f>SUM(J5/Q5)</f>
        <v>#DIV/0!</v>
      </c>
      <c r="K6" s="302" t="e">
        <f>SUM(K5/Q5)</f>
        <v>#DIV/0!</v>
      </c>
      <c r="L6" s="302" t="e">
        <f>SUM(L5/Q5)</f>
        <v>#DIV/0!</v>
      </c>
      <c r="M6" s="302" t="e">
        <f>SUM(M5/Q5)</f>
        <v>#DIV/0!</v>
      </c>
      <c r="N6" s="302" t="e">
        <f>SUM(N5/Q5)</f>
        <v>#DIV/0!</v>
      </c>
      <c r="O6" s="302" t="e">
        <f>SUM(O5/Q5)</f>
        <v>#DIV/0!</v>
      </c>
      <c r="P6" s="303" t="e">
        <f>SUM(P5/Q5)</f>
        <v>#DIV/0!</v>
      </c>
      <c r="Q6" s="789" t="e">
        <f>SUM(B6:P6)</f>
        <v>#DIV/0!</v>
      </c>
    </row>
    <row r="7" spans="1:17" s="206" customFormat="1" ht="9.75" hidden="1" customHeight="1" thickBot="1" x14ac:dyDescent="0.3">
      <c r="A7" s="793"/>
      <c r="B7" s="794"/>
      <c r="C7" s="794"/>
      <c r="D7" s="794"/>
      <c r="E7" s="794"/>
      <c r="F7" s="794"/>
      <c r="G7" s="794"/>
      <c r="H7" s="794"/>
      <c r="I7" s="794"/>
      <c r="J7" s="794"/>
      <c r="K7" s="794"/>
      <c r="L7" s="794"/>
      <c r="M7" s="794"/>
      <c r="N7" s="794"/>
      <c r="O7" s="794"/>
      <c r="P7" s="794"/>
      <c r="Q7" s="795"/>
    </row>
    <row r="8" spans="1:17" s="206" customFormat="1" ht="15.75" hidden="1" thickBot="1" x14ac:dyDescent="0.3">
      <c r="A8" s="1532" t="s">
        <v>276</v>
      </c>
      <c r="B8" s="1533"/>
      <c r="C8" s="1533"/>
      <c r="D8" s="1533"/>
      <c r="E8" s="1533"/>
      <c r="F8" s="1533"/>
      <c r="G8" s="1533"/>
      <c r="H8" s="1533"/>
      <c r="I8" s="1533"/>
      <c r="J8" s="1533"/>
      <c r="K8" s="1533"/>
      <c r="L8" s="1533"/>
      <c r="M8" s="1533"/>
      <c r="N8" s="1533"/>
      <c r="O8" s="1533"/>
      <c r="P8" s="1533"/>
      <c r="Q8" s="1534"/>
    </row>
    <row r="9" spans="1:17" s="206" customFormat="1" ht="24.75" hidden="1" customHeight="1" x14ac:dyDescent="0.25">
      <c r="A9" s="175" t="s">
        <v>491</v>
      </c>
      <c r="B9" s="366"/>
      <c r="C9" s="367"/>
      <c r="D9" s="367"/>
      <c r="E9" s="367"/>
      <c r="F9" s="367"/>
      <c r="G9" s="367"/>
      <c r="H9" s="367"/>
      <c r="I9" s="368"/>
      <c r="J9" s="367"/>
      <c r="K9" s="367"/>
      <c r="L9" s="367"/>
      <c r="M9" s="367"/>
      <c r="N9" s="367"/>
      <c r="O9" s="367"/>
      <c r="P9" s="369"/>
      <c r="Q9" s="348">
        <f>SUM(B9:P9)</f>
        <v>0</v>
      </c>
    </row>
    <row r="10" spans="1:17" s="206" customFormat="1" ht="24.75" hidden="1" customHeight="1" thickBot="1" x14ac:dyDescent="0.3">
      <c r="A10" s="93" t="s">
        <v>361</v>
      </c>
      <c r="B10" s="271" t="e">
        <f>SUM(B9/Q9)</f>
        <v>#DIV/0!</v>
      </c>
      <c r="C10" s="302" t="e">
        <f>SUM(C9/Q9)</f>
        <v>#DIV/0!</v>
      </c>
      <c r="D10" s="302" t="e">
        <f>SUM(D9/Q9)</f>
        <v>#DIV/0!</v>
      </c>
      <c r="E10" s="302" t="e">
        <f>SUM(E9/Q9)</f>
        <v>#DIV/0!</v>
      </c>
      <c r="F10" s="302" t="e">
        <f>SUM(F9/Q9)</f>
        <v>#DIV/0!</v>
      </c>
      <c r="G10" s="302" t="e">
        <f>SUM(G9/Q9)</f>
        <v>#DIV/0!</v>
      </c>
      <c r="H10" s="302" t="e">
        <f>SUM(H9/Q9)</f>
        <v>#DIV/0!</v>
      </c>
      <c r="I10" s="302" t="e">
        <f>SUM(I9/Q9)</f>
        <v>#DIV/0!</v>
      </c>
      <c r="J10" s="302" t="e">
        <f>SUM(J9/Q9)</f>
        <v>#DIV/0!</v>
      </c>
      <c r="K10" s="302" t="e">
        <f>SUM(K9/Q9)</f>
        <v>#DIV/0!</v>
      </c>
      <c r="L10" s="302" t="e">
        <f>SUM(L9/Q9)</f>
        <v>#DIV/0!</v>
      </c>
      <c r="M10" s="302" t="e">
        <f>SUM(M9/Q9)</f>
        <v>#DIV/0!</v>
      </c>
      <c r="N10" s="302" t="e">
        <f>SUM(N9/Q9)</f>
        <v>#DIV/0!</v>
      </c>
      <c r="O10" s="302" t="e">
        <f>SUM(O9/Q9)</f>
        <v>#DIV/0!</v>
      </c>
      <c r="P10" s="303" t="e">
        <f>SUM(P9/Q9)</f>
        <v>#DIV/0!</v>
      </c>
      <c r="Q10" s="789" t="e">
        <f>SUM(B10:P10)</f>
        <v>#DIV/0!</v>
      </c>
    </row>
    <row r="11" spans="1:17" s="206" customFormat="1" ht="10.5" hidden="1" customHeight="1" thickBot="1" x14ac:dyDescent="0.3">
      <c r="A11" s="793"/>
      <c r="B11" s="345"/>
      <c r="C11" s="345"/>
      <c r="D11" s="345"/>
      <c r="E11" s="345"/>
      <c r="F11" s="345"/>
      <c r="G11" s="345"/>
      <c r="H11" s="345"/>
      <c r="I11" s="345"/>
      <c r="J11" s="345"/>
      <c r="K11" s="345"/>
      <c r="L11" s="345"/>
      <c r="M11" s="345"/>
      <c r="N11" s="345"/>
      <c r="O11" s="345"/>
      <c r="P11" s="345"/>
      <c r="Q11" s="795"/>
    </row>
    <row r="12" spans="1:17" s="206" customFormat="1" ht="15.75" hidden="1" customHeight="1" thickBot="1" x14ac:dyDescent="0.3">
      <c r="A12" s="1532" t="s">
        <v>114</v>
      </c>
      <c r="B12" s="1533"/>
      <c r="C12" s="1533"/>
      <c r="D12" s="1533"/>
      <c r="E12" s="1533"/>
      <c r="F12" s="1533"/>
      <c r="G12" s="1533"/>
      <c r="H12" s="1533"/>
      <c r="I12" s="1533"/>
      <c r="J12" s="1533"/>
      <c r="K12" s="1533"/>
      <c r="L12" s="1533"/>
      <c r="M12" s="1533"/>
      <c r="N12" s="1533"/>
      <c r="O12" s="1533"/>
      <c r="P12" s="1533"/>
      <c r="Q12" s="1534"/>
    </row>
    <row r="13" spans="1:17" s="206" customFormat="1" ht="24.75" hidden="1" customHeight="1" x14ac:dyDescent="0.25">
      <c r="A13" s="175" t="s">
        <v>491</v>
      </c>
      <c r="B13" s="366"/>
      <c r="C13" s="367"/>
      <c r="D13" s="367"/>
      <c r="E13" s="367"/>
      <c r="F13" s="367"/>
      <c r="G13" s="367"/>
      <c r="H13" s="367"/>
      <c r="I13" s="368"/>
      <c r="J13" s="367"/>
      <c r="K13" s="367"/>
      <c r="L13" s="367"/>
      <c r="M13" s="367"/>
      <c r="N13" s="367"/>
      <c r="O13" s="367"/>
      <c r="P13" s="369"/>
      <c r="Q13" s="348">
        <f>SUM(B13:P13)</f>
        <v>0</v>
      </c>
    </row>
    <row r="14" spans="1:17" s="206" customFormat="1" ht="24.75" hidden="1" customHeight="1" x14ac:dyDescent="0.25">
      <c r="A14" s="176" t="s">
        <v>374</v>
      </c>
      <c r="B14" s="411"/>
      <c r="C14" s="412"/>
      <c r="D14" s="412"/>
      <c r="E14" s="412"/>
      <c r="F14" s="412"/>
      <c r="G14" s="412"/>
      <c r="H14" s="412"/>
      <c r="I14" s="413"/>
      <c r="J14" s="412"/>
      <c r="K14" s="412"/>
      <c r="L14" s="412"/>
      <c r="M14" s="412"/>
      <c r="N14" s="412"/>
      <c r="O14" s="412"/>
      <c r="P14" s="414"/>
      <c r="Q14" s="349">
        <f>SUM(B14:P14)</f>
        <v>0</v>
      </c>
    </row>
    <row r="15" spans="1:17" s="206" customFormat="1" ht="26.25" hidden="1" thickBot="1" x14ac:dyDescent="0.3">
      <c r="A15" s="93" t="s">
        <v>492</v>
      </c>
      <c r="B15" s="269" t="e">
        <f t="shared" ref="B15:Q15" si="0">SUM(B14/B13)</f>
        <v>#DIV/0!</v>
      </c>
      <c r="C15" s="270" t="e">
        <f t="shared" si="0"/>
        <v>#DIV/0!</v>
      </c>
      <c r="D15" s="270" t="e">
        <f t="shared" si="0"/>
        <v>#DIV/0!</v>
      </c>
      <c r="E15" s="270" t="e">
        <f t="shared" si="0"/>
        <v>#DIV/0!</v>
      </c>
      <c r="F15" s="270" t="e">
        <f t="shared" si="0"/>
        <v>#DIV/0!</v>
      </c>
      <c r="G15" s="270" t="e">
        <f t="shared" si="0"/>
        <v>#DIV/0!</v>
      </c>
      <c r="H15" s="270" t="e">
        <f t="shared" si="0"/>
        <v>#DIV/0!</v>
      </c>
      <c r="I15" s="270" t="e">
        <f t="shared" si="0"/>
        <v>#DIV/0!</v>
      </c>
      <c r="J15" s="270" t="e">
        <f t="shared" si="0"/>
        <v>#DIV/0!</v>
      </c>
      <c r="K15" s="270" t="e">
        <f t="shared" si="0"/>
        <v>#DIV/0!</v>
      </c>
      <c r="L15" s="270" t="e">
        <f t="shared" si="0"/>
        <v>#DIV/0!</v>
      </c>
      <c r="M15" s="270" t="e">
        <f t="shared" si="0"/>
        <v>#DIV/0!</v>
      </c>
      <c r="N15" s="270" t="e">
        <f t="shared" si="0"/>
        <v>#DIV/0!</v>
      </c>
      <c r="O15" s="270" t="e">
        <f t="shared" si="0"/>
        <v>#DIV/0!</v>
      </c>
      <c r="P15" s="174" t="e">
        <f t="shared" si="0"/>
        <v>#DIV/0!</v>
      </c>
      <c r="Q15" s="350" t="e">
        <f t="shared" si="0"/>
        <v>#DIV/0!</v>
      </c>
    </row>
    <row r="16" spans="1:17" s="206" customFormat="1" ht="9.75" hidden="1" customHeight="1" thickBot="1" x14ac:dyDescent="0.3">
      <c r="A16" s="793"/>
      <c r="B16" s="345"/>
      <c r="C16" s="345"/>
      <c r="D16" s="345"/>
      <c r="E16" s="345"/>
      <c r="F16" s="345"/>
      <c r="G16" s="345"/>
      <c r="H16" s="345"/>
      <c r="I16" s="345"/>
      <c r="J16" s="345"/>
      <c r="K16" s="345"/>
      <c r="L16" s="345"/>
      <c r="M16" s="345"/>
      <c r="N16" s="345"/>
      <c r="O16" s="345"/>
      <c r="P16" s="345"/>
      <c r="Q16" s="795"/>
    </row>
    <row r="17" spans="1:17" s="206" customFormat="1" ht="15.75" hidden="1" customHeight="1" thickBot="1" x14ac:dyDescent="0.3">
      <c r="A17" s="1532" t="s">
        <v>116</v>
      </c>
      <c r="B17" s="1533"/>
      <c r="C17" s="1533"/>
      <c r="D17" s="1533"/>
      <c r="E17" s="1533"/>
      <c r="F17" s="1533"/>
      <c r="G17" s="1533"/>
      <c r="H17" s="1533"/>
      <c r="I17" s="1533"/>
      <c r="J17" s="1533"/>
      <c r="K17" s="1533"/>
      <c r="L17" s="1533"/>
      <c r="M17" s="1533"/>
      <c r="N17" s="1533"/>
      <c r="O17" s="1533"/>
      <c r="P17" s="1533"/>
      <c r="Q17" s="1534"/>
    </row>
    <row r="18" spans="1:17" s="206" customFormat="1" ht="24.75" hidden="1" customHeight="1" x14ac:dyDescent="0.25">
      <c r="A18" s="175" t="s">
        <v>491</v>
      </c>
      <c r="B18" s="366"/>
      <c r="C18" s="367"/>
      <c r="D18" s="367"/>
      <c r="E18" s="367"/>
      <c r="F18" s="367"/>
      <c r="G18" s="367"/>
      <c r="H18" s="367"/>
      <c r="I18" s="368"/>
      <c r="J18" s="367"/>
      <c r="K18" s="367"/>
      <c r="L18" s="367"/>
      <c r="M18" s="367"/>
      <c r="N18" s="367"/>
      <c r="O18" s="367"/>
      <c r="P18" s="369"/>
      <c r="Q18" s="348">
        <f>SUM(B18:P18)</f>
        <v>0</v>
      </c>
    </row>
    <row r="19" spans="1:17" s="206" customFormat="1" ht="24.75" hidden="1" customHeight="1" x14ac:dyDescent="0.25">
      <c r="A19" s="176" t="s">
        <v>396</v>
      </c>
      <c r="B19" s="411"/>
      <c r="C19" s="412"/>
      <c r="D19" s="412"/>
      <c r="E19" s="412"/>
      <c r="F19" s="412"/>
      <c r="G19" s="412"/>
      <c r="H19" s="412"/>
      <c r="I19" s="413"/>
      <c r="J19" s="412"/>
      <c r="K19" s="412"/>
      <c r="L19" s="412"/>
      <c r="M19" s="412"/>
      <c r="N19" s="412"/>
      <c r="O19" s="412"/>
      <c r="P19" s="414"/>
      <c r="Q19" s="349">
        <f>SUM(B19:P19)</f>
        <v>0</v>
      </c>
    </row>
    <row r="20" spans="1:17" s="206" customFormat="1" ht="26.25" hidden="1" thickBot="1" x14ac:dyDescent="0.3">
      <c r="A20" s="93" t="s">
        <v>493</v>
      </c>
      <c r="B20" s="269" t="e">
        <f t="shared" ref="B20:Q20" si="1">SUM(B19/B18)</f>
        <v>#DIV/0!</v>
      </c>
      <c r="C20" s="270" t="e">
        <f t="shared" si="1"/>
        <v>#DIV/0!</v>
      </c>
      <c r="D20" s="270" t="e">
        <f t="shared" si="1"/>
        <v>#DIV/0!</v>
      </c>
      <c r="E20" s="270" t="e">
        <f t="shared" si="1"/>
        <v>#DIV/0!</v>
      </c>
      <c r="F20" s="270" t="e">
        <f t="shared" si="1"/>
        <v>#DIV/0!</v>
      </c>
      <c r="G20" s="270" t="e">
        <f t="shared" si="1"/>
        <v>#DIV/0!</v>
      </c>
      <c r="H20" s="270" t="e">
        <f t="shared" si="1"/>
        <v>#DIV/0!</v>
      </c>
      <c r="I20" s="270" t="e">
        <f t="shared" si="1"/>
        <v>#DIV/0!</v>
      </c>
      <c r="J20" s="270" t="e">
        <f t="shared" si="1"/>
        <v>#DIV/0!</v>
      </c>
      <c r="K20" s="270" t="e">
        <f t="shared" si="1"/>
        <v>#DIV/0!</v>
      </c>
      <c r="L20" s="270" t="e">
        <f t="shared" si="1"/>
        <v>#DIV/0!</v>
      </c>
      <c r="M20" s="270" t="e">
        <f t="shared" si="1"/>
        <v>#DIV/0!</v>
      </c>
      <c r="N20" s="270" t="e">
        <f t="shared" si="1"/>
        <v>#DIV/0!</v>
      </c>
      <c r="O20" s="270" t="e">
        <f t="shared" si="1"/>
        <v>#DIV/0!</v>
      </c>
      <c r="P20" s="174" t="e">
        <f t="shared" si="1"/>
        <v>#DIV/0!</v>
      </c>
      <c r="Q20" s="350" t="e">
        <f t="shared" si="1"/>
        <v>#DIV/0!</v>
      </c>
    </row>
    <row r="21" spans="1:17" s="206" customFormat="1" ht="9.75" hidden="1" customHeight="1" thickBot="1" x14ac:dyDescent="0.3">
      <c r="A21" s="793"/>
      <c r="B21" s="345"/>
      <c r="C21" s="345"/>
      <c r="D21" s="345"/>
      <c r="E21" s="345"/>
      <c r="F21" s="345"/>
      <c r="G21" s="345"/>
      <c r="H21" s="345"/>
      <c r="I21" s="345"/>
      <c r="J21" s="345"/>
      <c r="K21" s="345"/>
      <c r="L21" s="345"/>
      <c r="M21" s="345"/>
      <c r="N21" s="345"/>
      <c r="O21" s="345"/>
      <c r="P21" s="345"/>
      <c r="Q21" s="795"/>
    </row>
    <row r="22" spans="1:17" s="206" customFormat="1" ht="15.75" hidden="1" customHeight="1" thickBot="1" x14ac:dyDescent="0.3">
      <c r="A22" s="1532" t="s">
        <v>117</v>
      </c>
      <c r="B22" s="1533"/>
      <c r="C22" s="1533"/>
      <c r="D22" s="1533"/>
      <c r="E22" s="1533"/>
      <c r="F22" s="1533"/>
      <c r="G22" s="1533"/>
      <c r="H22" s="1533"/>
      <c r="I22" s="1533"/>
      <c r="J22" s="1533"/>
      <c r="K22" s="1533"/>
      <c r="L22" s="1533"/>
      <c r="M22" s="1533"/>
      <c r="N22" s="1533"/>
      <c r="O22" s="1533"/>
      <c r="P22" s="1533"/>
      <c r="Q22" s="1534"/>
    </row>
    <row r="23" spans="1:17" s="206" customFormat="1" ht="24.75" hidden="1" customHeight="1" x14ac:dyDescent="0.25">
      <c r="A23" s="175" t="s">
        <v>491</v>
      </c>
      <c r="B23" s="366"/>
      <c r="C23" s="367"/>
      <c r="D23" s="367"/>
      <c r="E23" s="367"/>
      <c r="F23" s="367"/>
      <c r="G23" s="367"/>
      <c r="H23" s="367"/>
      <c r="I23" s="368"/>
      <c r="J23" s="367"/>
      <c r="K23" s="367"/>
      <c r="L23" s="367"/>
      <c r="M23" s="367"/>
      <c r="N23" s="367"/>
      <c r="O23" s="367"/>
      <c r="P23" s="369"/>
      <c r="Q23" s="348">
        <f>SUM(B23:P23)</f>
        <v>0</v>
      </c>
    </row>
    <row r="24" spans="1:17" s="206" customFormat="1" ht="24.75" hidden="1" customHeight="1" x14ac:dyDescent="0.25">
      <c r="A24" s="176" t="s">
        <v>372</v>
      </c>
      <c r="B24" s="411"/>
      <c r="C24" s="412"/>
      <c r="D24" s="412"/>
      <c r="E24" s="412"/>
      <c r="F24" s="412"/>
      <c r="G24" s="412"/>
      <c r="H24" s="412"/>
      <c r="I24" s="413"/>
      <c r="J24" s="412"/>
      <c r="K24" s="412"/>
      <c r="L24" s="412"/>
      <c r="M24" s="412"/>
      <c r="N24" s="412"/>
      <c r="O24" s="412"/>
      <c r="P24" s="414"/>
      <c r="Q24" s="349">
        <f>SUM(B24:P24)</f>
        <v>0</v>
      </c>
    </row>
    <row r="25" spans="1:17" s="206" customFormat="1" ht="27" hidden="1" customHeight="1" thickBot="1" x14ac:dyDescent="0.3">
      <c r="A25" s="93" t="s">
        <v>495</v>
      </c>
      <c r="B25" s="269" t="e">
        <f t="shared" ref="B25:Q25" si="2">SUM(B24/B23)</f>
        <v>#DIV/0!</v>
      </c>
      <c r="C25" s="270" t="e">
        <f t="shared" si="2"/>
        <v>#DIV/0!</v>
      </c>
      <c r="D25" s="270" t="e">
        <f t="shared" si="2"/>
        <v>#DIV/0!</v>
      </c>
      <c r="E25" s="270" t="e">
        <f t="shared" si="2"/>
        <v>#DIV/0!</v>
      </c>
      <c r="F25" s="270" t="e">
        <f t="shared" si="2"/>
        <v>#DIV/0!</v>
      </c>
      <c r="G25" s="270" t="e">
        <f t="shared" si="2"/>
        <v>#DIV/0!</v>
      </c>
      <c r="H25" s="270" t="e">
        <f t="shared" si="2"/>
        <v>#DIV/0!</v>
      </c>
      <c r="I25" s="270" t="e">
        <f t="shared" si="2"/>
        <v>#DIV/0!</v>
      </c>
      <c r="J25" s="270" t="e">
        <f t="shared" si="2"/>
        <v>#DIV/0!</v>
      </c>
      <c r="K25" s="270" t="e">
        <f t="shared" si="2"/>
        <v>#DIV/0!</v>
      </c>
      <c r="L25" s="270" t="e">
        <f t="shared" si="2"/>
        <v>#DIV/0!</v>
      </c>
      <c r="M25" s="270" t="e">
        <f t="shared" si="2"/>
        <v>#DIV/0!</v>
      </c>
      <c r="N25" s="270" t="e">
        <f t="shared" si="2"/>
        <v>#DIV/0!</v>
      </c>
      <c r="O25" s="270" t="e">
        <f t="shared" si="2"/>
        <v>#DIV/0!</v>
      </c>
      <c r="P25" s="174" t="e">
        <f t="shared" si="2"/>
        <v>#DIV/0!</v>
      </c>
      <c r="Q25" s="350" t="e">
        <f t="shared" si="2"/>
        <v>#DIV/0!</v>
      </c>
    </row>
    <row r="26" spans="1:17" s="206" customFormat="1" ht="19.5" customHeight="1" thickBot="1" x14ac:dyDescent="0.35">
      <c r="A26" s="1596" t="s">
        <v>750</v>
      </c>
      <c r="B26" s="1597"/>
      <c r="C26" s="1597"/>
      <c r="D26" s="1597"/>
      <c r="E26" s="1597"/>
      <c r="F26" s="1597"/>
      <c r="G26" s="1597"/>
      <c r="H26" s="1597"/>
      <c r="I26" s="1597"/>
      <c r="J26" s="1597"/>
      <c r="K26" s="1597"/>
      <c r="L26" s="1597"/>
      <c r="M26" s="1597"/>
      <c r="N26" s="1597"/>
      <c r="O26" s="1597"/>
      <c r="P26" s="1597"/>
      <c r="Q26" s="1598"/>
    </row>
    <row r="27" spans="1:17" s="206" customFormat="1" ht="59.25" customHeight="1" thickBot="1" x14ac:dyDescent="0.3">
      <c r="A27" s="134"/>
      <c r="B27" s="786" t="s">
        <v>81</v>
      </c>
      <c r="C27" s="787" t="s">
        <v>82</v>
      </c>
      <c r="D27" s="787" t="s">
        <v>83</v>
      </c>
      <c r="E27" s="787" t="s">
        <v>84</v>
      </c>
      <c r="F27" s="787" t="s">
        <v>85</v>
      </c>
      <c r="G27" s="787" t="s">
        <v>86</v>
      </c>
      <c r="H27" s="787" t="s">
        <v>87</v>
      </c>
      <c r="I27" s="787" t="s">
        <v>88</v>
      </c>
      <c r="J27" s="787" t="s">
        <v>89</v>
      </c>
      <c r="K27" s="787" t="s">
        <v>90</v>
      </c>
      <c r="L27" s="787" t="s">
        <v>91</v>
      </c>
      <c r="M27" s="787" t="s">
        <v>92</v>
      </c>
      <c r="N27" s="787" t="s">
        <v>93</v>
      </c>
      <c r="O27" s="787" t="s">
        <v>94</v>
      </c>
      <c r="P27" s="788" t="s">
        <v>95</v>
      </c>
      <c r="Q27" s="74" t="s">
        <v>96</v>
      </c>
    </row>
    <row r="28" spans="1:17" s="206" customFormat="1" ht="15.75" thickBot="1" x14ac:dyDescent="0.3">
      <c r="A28" s="1532" t="s">
        <v>272</v>
      </c>
      <c r="B28" s="1533"/>
      <c r="C28" s="1533"/>
      <c r="D28" s="1533"/>
      <c r="E28" s="1533"/>
      <c r="F28" s="1533"/>
      <c r="G28" s="1533"/>
      <c r="H28" s="1533"/>
      <c r="I28" s="1533"/>
      <c r="J28" s="1533"/>
      <c r="K28" s="1533"/>
      <c r="L28" s="1533"/>
      <c r="M28" s="1533"/>
      <c r="N28" s="1533"/>
      <c r="O28" s="1533"/>
      <c r="P28" s="1533"/>
      <c r="Q28" s="1534"/>
    </row>
    <row r="29" spans="1:17" s="206" customFormat="1" ht="24.75" customHeight="1" x14ac:dyDescent="0.25">
      <c r="A29" s="175" t="s">
        <v>490</v>
      </c>
      <c r="B29" s="366">
        <v>140</v>
      </c>
      <c r="C29" s="367">
        <v>490</v>
      </c>
      <c r="D29" s="367">
        <v>363</v>
      </c>
      <c r="E29" s="367">
        <v>260</v>
      </c>
      <c r="F29" s="367">
        <v>166</v>
      </c>
      <c r="G29" s="367">
        <v>39</v>
      </c>
      <c r="H29" s="367">
        <v>97</v>
      </c>
      <c r="I29" s="368">
        <v>17823</v>
      </c>
      <c r="J29" s="367">
        <v>787</v>
      </c>
      <c r="K29" s="367">
        <v>470</v>
      </c>
      <c r="L29" s="367">
        <v>4913</v>
      </c>
      <c r="M29" s="367">
        <v>1606</v>
      </c>
      <c r="N29" s="367">
        <v>94</v>
      </c>
      <c r="O29" s="367">
        <v>819</v>
      </c>
      <c r="P29" s="369">
        <v>624</v>
      </c>
      <c r="Q29" s="348">
        <f>SUM(B29:P29)</f>
        <v>28691</v>
      </c>
    </row>
    <row r="30" spans="1:17" s="206" customFormat="1" ht="24.75" customHeight="1" thickBot="1" x14ac:dyDescent="0.3">
      <c r="A30" s="93" t="s">
        <v>373</v>
      </c>
      <c r="B30" s="271">
        <f>SUM(B29/Q29)</f>
        <v>4.8795789620438464E-3</v>
      </c>
      <c r="C30" s="302">
        <f>SUM(C29/Q29)</f>
        <v>1.7078526367153464E-2</v>
      </c>
      <c r="D30" s="302">
        <f>SUM(D29/Q29)</f>
        <v>1.265205116587083E-2</v>
      </c>
      <c r="E30" s="302">
        <f>SUM(E29/Q29)</f>
        <v>9.0620752152242856E-3</v>
      </c>
      <c r="F30" s="302">
        <f>SUM(F29/Q29)</f>
        <v>5.7857864835662749E-3</v>
      </c>
      <c r="G30" s="302">
        <f>SUM(G29/Q29)</f>
        <v>1.3593112822836431E-3</v>
      </c>
      <c r="H30" s="302">
        <f>SUM(H29/Q29)</f>
        <v>3.3808511379875223E-3</v>
      </c>
      <c r="I30" s="302">
        <f>SUM(I29/Q29)</f>
        <v>0.62120525600362486</v>
      </c>
      <c r="J30" s="302">
        <f>SUM(J29/Q29)</f>
        <v>2.7430204593775053E-2</v>
      </c>
      <c r="K30" s="302">
        <f>SUM(K29/Q29)</f>
        <v>1.6381443658290057E-2</v>
      </c>
      <c r="L30" s="302">
        <f>SUM(L29/Q29)</f>
        <v>0.17123836743229584</v>
      </c>
      <c r="M30" s="302">
        <f>SUM(M29/Q29)</f>
        <v>5.5975741521731556E-2</v>
      </c>
      <c r="N30" s="302">
        <f>SUM(N29/Q29)</f>
        <v>3.2762887316580111E-3</v>
      </c>
      <c r="O30" s="302">
        <f>SUM(O29/Q29)</f>
        <v>2.8545536927956503E-2</v>
      </c>
      <c r="P30" s="303">
        <f>SUM(P29/Q29)</f>
        <v>2.1748980516538289E-2</v>
      </c>
      <c r="Q30" s="789">
        <f>SUM(B30:P30)</f>
        <v>1</v>
      </c>
    </row>
    <row r="31" spans="1:17" s="206" customFormat="1" ht="9.75" customHeight="1" thickBot="1" x14ac:dyDescent="0.3">
      <c r="A31" s="793"/>
      <c r="B31" s="794"/>
      <c r="C31" s="794"/>
      <c r="D31" s="794"/>
      <c r="E31" s="794"/>
      <c r="F31" s="794"/>
      <c r="G31" s="794"/>
      <c r="H31" s="794"/>
      <c r="I31" s="794"/>
      <c r="J31" s="794"/>
      <c r="K31" s="794"/>
      <c r="L31" s="794"/>
      <c r="M31" s="794"/>
      <c r="N31" s="794"/>
      <c r="O31" s="794"/>
      <c r="P31" s="794"/>
      <c r="Q31" s="795"/>
    </row>
    <row r="32" spans="1:17" s="206" customFormat="1" ht="15.75" thickBot="1" x14ac:dyDescent="0.3">
      <c r="A32" s="1532" t="s">
        <v>276</v>
      </c>
      <c r="B32" s="1533"/>
      <c r="C32" s="1533"/>
      <c r="D32" s="1533"/>
      <c r="E32" s="1533"/>
      <c r="F32" s="1533"/>
      <c r="G32" s="1533"/>
      <c r="H32" s="1533"/>
      <c r="I32" s="1533"/>
      <c r="J32" s="1533"/>
      <c r="K32" s="1533"/>
      <c r="L32" s="1533"/>
      <c r="M32" s="1533"/>
      <c r="N32" s="1533"/>
      <c r="O32" s="1533"/>
      <c r="P32" s="1533"/>
      <c r="Q32" s="1534"/>
    </row>
    <row r="33" spans="1:17" s="206" customFormat="1" ht="24.75" customHeight="1" x14ac:dyDescent="0.25">
      <c r="A33" s="175" t="s">
        <v>491</v>
      </c>
      <c r="B33" s="366">
        <v>24</v>
      </c>
      <c r="C33" s="367">
        <v>70</v>
      </c>
      <c r="D33" s="367">
        <v>73</v>
      </c>
      <c r="E33" s="367">
        <v>66</v>
      </c>
      <c r="F33" s="367">
        <v>16</v>
      </c>
      <c r="G33" s="367">
        <v>5</v>
      </c>
      <c r="H33" s="367">
        <v>28</v>
      </c>
      <c r="I33" s="368">
        <v>2783</v>
      </c>
      <c r="J33" s="367">
        <v>158</v>
      </c>
      <c r="K33" s="367">
        <v>35</v>
      </c>
      <c r="L33" s="367">
        <v>863</v>
      </c>
      <c r="M33" s="367">
        <v>277</v>
      </c>
      <c r="N33" s="367">
        <v>19</v>
      </c>
      <c r="O33" s="367">
        <v>148</v>
      </c>
      <c r="P33" s="369">
        <v>51</v>
      </c>
      <c r="Q33" s="348">
        <f>SUM(B33:P33)</f>
        <v>4616</v>
      </c>
    </row>
    <row r="34" spans="1:17" s="206" customFormat="1" ht="24.75" customHeight="1" thickBot="1" x14ac:dyDescent="0.3">
      <c r="A34" s="93" t="s">
        <v>361</v>
      </c>
      <c r="B34" s="271">
        <f>SUM(B33/Q33)</f>
        <v>5.1993067590987872E-3</v>
      </c>
      <c r="C34" s="302">
        <f>SUM(C33/Q33)</f>
        <v>1.5164644714038129E-2</v>
      </c>
      <c r="D34" s="302">
        <f>SUM(D33/Q33)</f>
        <v>1.5814558058925475E-2</v>
      </c>
      <c r="E34" s="302">
        <f>SUM(E33/Q33)</f>
        <v>1.4298093587521665E-2</v>
      </c>
      <c r="F34" s="302">
        <f>SUM(F33/Q33)</f>
        <v>3.4662045060658577E-3</v>
      </c>
      <c r="G34" s="302">
        <f>SUM(G33/Q33)</f>
        <v>1.0831889081455806E-3</v>
      </c>
      <c r="H34" s="302">
        <f>SUM(H33/Q33)</f>
        <v>6.0658578856152513E-3</v>
      </c>
      <c r="I34" s="302">
        <f>SUM(I33/Q33)</f>
        <v>0.60290294627383012</v>
      </c>
      <c r="J34" s="302">
        <f>SUM(J33/Q33)</f>
        <v>3.4228769497400349E-2</v>
      </c>
      <c r="K34" s="302">
        <f>SUM(K33/Q33)</f>
        <v>7.5823223570190643E-3</v>
      </c>
      <c r="L34" s="302">
        <f>SUM(L33/Q33)</f>
        <v>0.18695840554592721</v>
      </c>
      <c r="M34" s="302">
        <f>SUM(M33/Q33)</f>
        <v>6.0008665511265165E-2</v>
      </c>
      <c r="N34" s="302">
        <f>SUM(N33/Q33)</f>
        <v>4.1161178509532062E-3</v>
      </c>
      <c r="O34" s="302">
        <f>SUM(O33/Q33)</f>
        <v>3.2062391681109186E-2</v>
      </c>
      <c r="P34" s="303">
        <f>SUM(P33/Q33)</f>
        <v>1.1048526863084922E-2</v>
      </c>
      <c r="Q34" s="789">
        <f>SUM(B34:P34)</f>
        <v>1</v>
      </c>
    </row>
    <row r="35" spans="1:17" s="206" customFormat="1" ht="10.5" customHeight="1" thickBot="1" x14ac:dyDescent="0.3">
      <c r="A35" s="793"/>
      <c r="B35" s="345"/>
      <c r="C35" s="345"/>
      <c r="D35" s="345"/>
      <c r="E35" s="345"/>
      <c r="F35" s="345"/>
      <c r="G35" s="345"/>
      <c r="H35" s="345"/>
      <c r="I35" s="345"/>
      <c r="J35" s="345"/>
      <c r="K35" s="345"/>
      <c r="L35" s="345"/>
      <c r="M35" s="345"/>
      <c r="N35" s="345"/>
      <c r="O35" s="345"/>
      <c r="P35" s="345"/>
      <c r="Q35" s="795"/>
    </row>
    <row r="36" spans="1:17" s="206" customFormat="1" ht="15.75" customHeight="1" thickBot="1" x14ac:dyDescent="0.3">
      <c r="A36" s="1532" t="s">
        <v>114</v>
      </c>
      <c r="B36" s="1533"/>
      <c r="C36" s="1533"/>
      <c r="D36" s="1533"/>
      <c r="E36" s="1533"/>
      <c r="F36" s="1533"/>
      <c r="G36" s="1533"/>
      <c r="H36" s="1533"/>
      <c r="I36" s="1533"/>
      <c r="J36" s="1533"/>
      <c r="K36" s="1533"/>
      <c r="L36" s="1533"/>
      <c r="M36" s="1533"/>
      <c r="N36" s="1533"/>
      <c r="O36" s="1533"/>
      <c r="P36" s="1533"/>
      <c r="Q36" s="1534"/>
    </row>
    <row r="37" spans="1:17" s="206" customFormat="1" ht="24.75" customHeight="1" x14ac:dyDescent="0.25">
      <c r="A37" s="175" t="s">
        <v>491</v>
      </c>
      <c r="B37" s="366">
        <v>24</v>
      </c>
      <c r="C37" s="367">
        <v>70</v>
      </c>
      <c r="D37" s="367">
        <v>73</v>
      </c>
      <c r="E37" s="367">
        <v>66</v>
      </c>
      <c r="F37" s="367">
        <v>16</v>
      </c>
      <c r="G37" s="367">
        <v>5</v>
      </c>
      <c r="H37" s="367">
        <v>28</v>
      </c>
      <c r="I37" s="368">
        <v>2783</v>
      </c>
      <c r="J37" s="367">
        <v>158</v>
      </c>
      <c r="K37" s="367">
        <v>35</v>
      </c>
      <c r="L37" s="367">
        <v>863</v>
      </c>
      <c r="M37" s="367">
        <v>277</v>
      </c>
      <c r="N37" s="367">
        <v>19</v>
      </c>
      <c r="O37" s="367">
        <v>148</v>
      </c>
      <c r="P37" s="369">
        <v>51</v>
      </c>
      <c r="Q37" s="348">
        <f>SUM(B37:P37)</f>
        <v>4616</v>
      </c>
    </row>
    <row r="38" spans="1:17" s="206" customFormat="1" ht="24.75" customHeight="1" x14ac:dyDescent="0.25">
      <c r="A38" s="176" t="s">
        <v>374</v>
      </c>
      <c r="B38" s="411">
        <v>1</v>
      </c>
      <c r="C38" s="412">
        <v>3</v>
      </c>
      <c r="D38" s="412">
        <v>0</v>
      </c>
      <c r="E38" s="412">
        <v>0</v>
      </c>
      <c r="F38" s="412">
        <v>0</v>
      </c>
      <c r="G38" s="412">
        <v>0</v>
      </c>
      <c r="H38" s="412">
        <v>0</v>
      </c>
      <c r="I38" s="413">
        <v>30</v>
      </c>
      <c r="J38" s="412">
        <v>0</v>
      </c>
      <c r="K38" s="412">
        <v>1</v>
      </c>
      <c r="L38" s="412">
        <v>17</v>
      </c>
      <c r="M38" s="412">
        <v>2</v>
      </c>
      <c r="N38" s="412">
        <v>7</v>
      </c>
      <c r="O38" s="412">
        <v>0</v>
      </c>
      <c r="P38" s="414">
        <v>5</v>
      </c>
      <c r="Q38" s="349">
        <f>SUM(B38:P38)</f>
        <v>66</v>
      </c>
    </row>
    <row r="39" spans="1:17" s="206" customFormat="1" ht="26.25" thickBot="1" x14ac:dyDescent="0.3">
      <c r="A39" s="93" t="s">
        <v>492</v>
      </c>
      <c r="B39" s="647">
        <f t="shared" ref="B39:Q39" si="3">SUM(B38/B37)</f>
        <v>4.1666666666666664E-2</v>
      </c>
      <c r="C39" s="648">
        <f t="shared" si="3"/>
        <v>4.2857142857142858E-2</v>
      </c>
      <c r="D39" s="648">
        <f t="shared" si="3"/>
        <v>0</v>
      </c>
      <c r="E39" s="648">
        <f t="shared" si="3"/>
        <v>0</v>
      </c>
      <c r="F39" s="648">
        <f t="shared" si="3"/>
        <v>0</v>
      </c>
      <c r="G39" s="648">
        <f t="shared" si="3"/>
        <v>0</v>
      </c>
      <c r="H39" s="648">
        <f t="shared" si="3"/>
        <v>0</v>
      </c>
      <c r="I39" s="648">
        <f t="shared" si="3"/>
        <v>1.0779734099892203E-2</v>
      </c>
      <c r="J39" s="648">
        <f t="shared" si="3"/>
        <v>0</v>
      </c>
      <c r="K39" s="648">
        <f t="shared" si="3"/>
        <v>2.8571428571428571E-2</v>
      </c>
      <c r="L39" s="648">
        <f t="shared" si="3"/>
        <v>1.9698725376593278E-2</v>
      </c>
      <c r="M39" s="648">
        <f t="shared" si="3"/>
        <v>7.2202166064981952E-3</v>
      </c>
      <c r="N39" s="648">
        <f t="shared" si="3"/>
        <v>0.36842105263157893</v>
      </c>
      <c r="O39" s="648">
        <f t="shared" si="3"/>
        <v>0</v>
      </c>
      <c r="P39" s="649">
        <f t="shared" si="3"/>
        <v>9.8039215686274508E-2</v>
      </c>
      <c r="Q39" s="350">
        <f t="shared" si="3"/>
        <v>1.4298093587521665E-2</v>
      </c>
    </row>
    <row r="40" spans="1:17" s="206" customFormat="1" ht="9.75" customHeight="1" thickBot="1" x14ac:dyDescent="0.3">
      <c r="A40" s="793"/>
      <c r="B40" s="345"/>
      <c r="C40" s="345"/>
      <c r="D40" s="345"/>
      <c r="E40" s="345"/>
      <c r="F40" s="345"/>
      <c r="G40" s="345"/>
      <c r="H40" s="345"/>
      <c r="I40" s="345"/>
      <c r="J40" s="345"/>
      <c r="K40" s="345"/>
      <c r="L40" s="345"/>
      <c r="M40" s="345"/>
      <c r="N40" s="345"/>
      <c r="O40" s="345"/>
      <c r="P40" s="345"/>
      <c r="Q40" s="795"/>
    </row>
    <row r="41" spans="1:17" s="206" customFormat="1" ht="15.75" customHeight="1" thickBot="1" x14ac:dyDescent="0.3">
      <c r="A41" s="1532" t="s">
        <v>116</v>
      </c>
      <c r="B41" s="1533"/>
      <c r="C41" s="1533"/>
      <c r="D41" s="1533"/>
      <c r="E41" s="1533"/>
      <c r="F41" s="1533"/>
      <c r="G41" s="1533"/>
      <c r="H41" s="1533"/>
      <c r="I41" s="1533"/>
      <c r="J41" s="1533"/>
      <c r="K41" s="1533"/>
      <c r="L41" s="1533"/>
      <c r="M41" s="1533"/>
      <c r="N41" s="1533"/>
      <c r="O41" s="1533"/>
      <c r="P41" s="1533"/>
      <c r="Q41" s="1534"/>
    </row>
    <row r="42" spans="1:17" s="206" customFormat="1" ht="24.75" customHeight="1" x14ac:dyDescent="0.25">
      <c r="A42" s="175" t="s">
        <v>491</v>
      </c>
      <c r="B42" s="366">
        <v>24</v>
      </c>
      <c r="C42" s="367">
        <v>70</v>
      </c>
      <c r="D42" s="367">
        <v>73</v>
      </c>
      <c r="E42" s="367">
        <v>66</v>
      </c>
      <c r="F42" s="367">
        <v>16</v>
      </c>
      <c r="G42" s="367">
        <v>5</v>
      </c>
      <c r="H42" s="367">
        <v>28</v>
      </c>
      <c r="I42" s="368">
        <v>2783</v>
      </c>
      <c r="J42" s="367">
        <v>158</v>
      </c>
      <c r="K42" s="367">
        <v>35</v>
      </c>
      <c r="L42" s="367">
        <v>863</v>
      </c>
      <c r="M42" s="367">
        <v>277</v>
      </c>
      <c r="N42" s="367">
        <v>19</v>
      </c>
      <c r="O42" s="367">
        <v>148</v>
      </c>
      <c r="P42" s="369">
        <v>51</v>
      </c>
      <c r="Q42" s="348">
        <f>SUM(B42:P42)</f>
        <v>4616</v>
      </c>
    </row>
    <row r="43" spans="1:17" s="206" customFormat="1" ht="24.75" customHeight="1" x14ac:dyDescent="0.25">
      <c r="A43" s="176" t="s">
        <v>396</v>
      </c>
      <c r="B43" s="411">
        <v>1</v>
      </c>
      <c r="C43" s="412">
        <v>2</v>
      </c>
      <c r="D43" s="412">
        <v>4</v>
      </c>
      <c r="E43" s="412">
        <v>2</v>
      </c>
      <c r="F43" s="412">
        <v>0</v>
      </c>
      <c r="G43" s="412">
        <v>0</v>
      </c>
      <c r="H43" s="412">
        <v>4</v>
      </c>
      <c r="I43" s="413">
        <v>74</v>
      </c>
      <c r="J43" s="412">
        <v>8</v>
      </c>
      <c r="K43" s="412">
        <v>1</v>
      </c>
      <c r="L43" s="412">
        <v>54</v>
      </c>
      <c r="M43" s="412">
        <v>13</v>
      </c>
      <c r="N43" s="412">
        <v>0</v>
      </c>
      <c r="O43" s="412">
        <v>5</v>
      </c>
      <c r="P43" s="414">
        <v>1</v>
      </c>
      <c r="Q43" s="349">
        <f>SUM(B43:P43)</f>
        <v>169</v>
      </c>
    </row>
    <row r="44" spans="1:17" s="206" customFormat="1" ht="26.25" thickBot="1" x14ac:dyDescent="0.3">
      <c r="A44" s="93" t="s">
        <v>493</v>
      </c>
      <c r="B44" s="647">
        <f t="shared" ref="B44:Q44" si="4">SUM(B43/B42)</f>
        <v>4.1666666666666664E-2</v>
      </c>
      <c r="C44" s="648">
        <f t="shared" si="4"/>
        <v>2.8571428571428571E-2</v>
      </c>
      <c r="D44" s="648">
        <f t="shared" si="4"/>
        <v>5.4794520547945202E-2</v>
      </c>
      <c r="E44" s="648">
        <f t="shared" si="4"/>
        <v>3.0303030303030304E-2</v>
      </c>
      <c r="F44" s="648">
        <f t="shared" si="4"/>
        <v>0</v>
      </c>
      <c r="G44" s="648">
        <f t="shared" si="4"/>
        <v>0</v>
      </c>
      <c r="H44" s="648">
        <f t="shared" si="4"/>
        <v>0.14285714285714285</v>
      </c>
      <c r="I44" s="648">
        <f t="shared" si="4"/>
        <v>2.6590010779734101E-2</v>
      </c>
      <c r="J44" s="648">
        <f t="shared" si="4"/>
        <v>5.0632911392405063E-2</v>
      </c>
      <c r="K44" s="648">
        <f t="shared" si="4"/>
        <v>2.8571428571428571E-2</v>
      </c>
      <c r="L44" s="648">
        <f t="shared" si="4"/>
        <v>6.2572421784472768E-2</v>
      </c>
      <c r="M44" s="648">
        <f t="shared" si="4"/>
        <v>4.6931407942238268E-2</v>
      </c>
      <c r="N44" s="648">
        <f t="shared" si="4"/>
        <v>0</v>
      </c>
      <c r="O44" s="648">
        <f t="shared" si="4"/>
        <v>3.3783783783783786E-2</v>
      </c>
      <c r="P44" s="649">
        <f t="shared" si="4"/>
        <v>1.9607843137254902E-2</v>
      </c>
      <c r="Q44" s="350">
        <f t="shared" si="4"/>
        <v>3.6611785095320627E-2</v>
      </c>
    </row>
    <row r="45" spans="1:17" s="206" customFormat="1" ht="9.75" customHeight="1" thickBot="1" x14ac:dyDescent="0.3">
      <c r="A45" s="793"/>
      <c r="B45" s="345"/>
      <c r="C45" s="345"/>
      <c r="D45" s="345"/>
      <c r="E45" s="345"/>
      <c r="F45" s="345"/>
      <c r="G45" s="345"/>
      <c r="H45" s="345"/>
      <c r="I45" s="345"/>
      <c r="J45" s="345"/>
      <c r="K45" s="345"/>
      <c r="L45" s="345"/>
      <c r="M45" s="345"/>
      <c r="N45" s="345"/>
      <c r="O45" s="345"/>
      <c r="P45" s="345"/>
      <c r="Q45" s="795"/>
    </row>
    <row r="46" spans="1:17" s="206" customFormat="1" ht="15.75" customHeight="1" thickBot="1" x14ac:dyDescent="0.3">
      <c r="A46" s="1532" t="s">
        <v>117</v>
      </c>
      <c r="B46" s="1533"/>
      <c r="C46" s="1533"/>
      <c r="D46" s="1533"/>
      <c r="E46" s="1533"/>
      <c r="F46" s="1533"/>
      <c r="G46" s="1533"/>
      <c r="H46" s="1533"/>
      <c r="I46" s="1533"/>
      <c r="J46" s="1533"/>
      <c r="K46" s="1533"/>
      <c r="L46" s="1533"/>
      <c r="M46" s="1533"/>
      <c r="N46" s="1533"/>
      <c r="O46" s="1533"/>
      <c r="P46" s="1533"/>
      <c r="Q46" s="1534"/>
    </row>
    <row r="47" spans="1:17" s="206" customFormat="1" ht="24.75" customHeight="1" x14ac:dyDescent="0.25">
      <c r="A47" s="175" t="s">
        <v>491</v>
      </c>
      <c r="B47" s="366">
        <v>24</v>
      </c>
      <c r="C47" s="367">
        <v>70</v>
      </c>
      <c r="D47" s="367">
        <v>73</v>
      </c>
      <c r="E47" s="367">
        <v>66</v>
      </c>
      <c r="F47" s="367">
        <v>16</v>
      </c>
      <c r="G47" s="367">
        <v>5</v>
      </c>
      <c r="H47" s="367">
        <v>28</v>
      </c>
      <c r="I47" s="368">
        <v>2783</v>
      </c>
      <c r="J47" s="367">
        <v>158</v>
      </c>
      <c r="K47" s="367">
        <v>35</v>
      </c>
      <c r="L47" s="367">
        <v>863</v>
      </c>
      <c r="M47" s="367">
        <v>277</v>
      </c>
      <c r="N47" s="367">
        <v>19</v>
      </c>
      <c r="O47" s="367">
        <v>148</v>
      </c>
      <c r="P47" s="369">
        <v>51</v>
      </c>
      <c r="Q47" s="348">
        <f>SUM(B47:P47)</f>
        <v>4616</v>
      </c>
    </row>
    <row r="48" spans="1:17" s="206" customFormat="1" ht="24.75" customHeight="1" x14ac:dyDescent="0.25">
      <c r="A48" s="176" t="s">
        <v>372</v>
      </c>
      <c r="B48" s="411">
        <v>1</v>
      </c>
      <c r="C48" s="412">
        <v>1</v>
      </c>
      <c r="D48" s="412">
        <v>1</v>
      </c>
      <c r="E48" s="412">
        <v>7</v>
      </c>
      <c r="F48" s="412">
        <v>1</v>
      </c>
      <c r="G48" s="412">
        <v>0</v>
      </c>
      <c r="H48" s="412">
        <v>0</v>
      </c>
      <c r="I48" s="413">
        <v>71</v>
      </c>
      <c r="J48" s="412">
        <v>10</v>
      </c>
      <c r="K48" s="412">
        <v>2</v>
      </c>
      <c r="L48" s="412">
        <v>42</v>
      </c>
      <c r="M48" s="412">
        <v>3</v>
      </c>
      <c r="N48" s="412">
        <v>2</v>
      </c>
      <c r="O48" s="412">
        <v>4</v>
      </c>
      <c r="P48" s="414">
        <v>1</v>
      </c>
      <c r="Q48" s="349">
        <f>SUM(B48:P48)</f>
        <v>146</v>
      </c>
    </row>
    <row r="49" spans="1:17" s="206" customFormat="1" ht="27" customHeight="1" thickBot="1" x14ac:dyDescent="0.3">
      <c r="A49" s="93" t="s">
        <v>495</v>
      </c>
      <c r="B49" s="647">
        <f t="shared" ref="B49:Q49" si="5">SUM(B48/B47)</f>
        <v>4.1666666666666664E-2</v>
      </c>
      <c r="C49" s="648">
        <f t="shared" si="5"/>
        <v>1.4285714285714285E-2</v>
      </c>
      <c r="D49" s="648">
        <f t="shared" si="5"/>
        <v>1.3698630136986301E-2</v>
      </c>
      <c r="E49" s="648">
        <f t="shared" si="5"/>
        <v>0.10606060606060606</v>
      </c>
      <c r="F49" s="648">
        <f t="shared" si="5"/>
        <v>6.25E-2</v>
      </c>
      <c r="G49" s="648">
        <f t="shared" si="5"/>
        <v>0</v>
      </c>
      <c r="H49" s="648">
        <f t="shared" si="5"/>
        <v>0</v>
      </c>
      <c r="I49" s="648">
        <f t="shared" si="5"/>
        <v>2.5512037369744878E-2</v>
      </c>
      <c r="J49" s="648">
        <f t="shared" si="5"/>
        <v>6.3291139240506333E-2</v>
      </c>
      <c r="K49" s="648">
        <f t="shared" si="5"/>
        <v>5.7142857142857141E-2</v>
      </c>
      <c r="L49" s="648">
        <f t="shared" si="5"/>
        <v>4.8667439165701043E-2</v>
      </c>
      <c r="M49" s="648">
        <f t="shared" si="5"/>
        <v>1.0830324909747292E-2</v>
      </c>
      <c r="N49" s="648">
        <f t="shared" si="5"/>
        <v>0.10526315789473684</v>
      </c>
      <c r="O49" s="648">
        <f t="shared" si="5"/>
        <v>2.7027027027027029E-2</v>
      </c>
      <c r="P49" s="649">
        <f t="shared" si="5"/>
        <v>1.9607843137254902E-2</v>
      </c>
      <c r="Q49" s="350">
        <f t="shared" si="5"/>
        <v>3.162911611785095E-2</v>
      </c>
    </row>
    <row r="50" spans="1:17" s="206" customFormat="1" ht="19.5" customHeight="1" thickBot="1" x14ac:dyDescent="0.35">
      <c r="A50" s="1596" t="s">
        <v>761</v>
      </c>
      <c r="B50" s="1597"/>
      <c r="C50" s="1597"/>
      <c r="D50" s="1597"/>
      <c r="E50" s="1597"/>
      <c r="F50" s="1597"/>
      <c r="G50" s="1597"/>
      <c r="H50" s="1597"/>
      <c r="I50" s="1597"/>
      <c r="J50" s="1597"/>
      <c r="K50" s="1597"/>
      <c r="L50" s="1597"/>
      <c r="M50" s="1597"/>
      <c r="N50" s="1597"/>
      <c r="O50" s="1597"/>
      <c r="P50" s="1597"/>
      <c r="Q50" s="1598"/>
    </row>
    <row r="51" spans="1:17" s="206" customFormat="1" ht="59.25" customHeight="1" thickBot="1" x14ac:dyDescent="0.3">
      <c r="A51" s="134"/>
      <c r="B51" s="786" t="s">
        <v>81</v>
      </c>
      <c r="C51" s="787" t="s">
        <v>82</v>
      </c>
      <c r="D51" s="787" t="s">
        <v>83</v>
      </c>
      <c r="E51" s="787" t="s">
        <v>84</v>
      </c>
      <c r="F51" s="787" t="s">
        <v>85</v>
      </c>
      <c r="G51" s="787" t="s">
        <v>86</v>
      </c>
      <c r="H51" s="787" t="s">
        <v>87</v>
      </c>
      <c r="I51" s="787" t="s">
        <v>88</v>
      </c>
      <c r="J51" s="787" t="s">
        <v>89</v>
      </c>
      <c r="K51" s="787" t="s">
        <v>90</v>
      </c>
      <c r="L51" s="787" t="s">
        <v>91</v>
      </c>
      <c r="M51" s="787" t="s">
        <v>92</v>
      </c>
      <c r="N51" s="787" t="s">
        <v>93</v>
      </c>
      <c r="O51" s="787" t="s">
        <v>94</v>
      </c>
      <c r="P51" s="788" t="s">
        <v>95</v>
      </c>
      <c r="Q51" s="74" t="s">
        <v>96</v>
      </c>
    </row>
    <row r="52" spans="1:17" s="206" customFormat="1" ht="15.75" thickBot="1" x14ac:dyDescent="0.3">
      <c r="A52" s="1532" t="s">
        <v>272</v>
      </c>
      <c r="B52" s="1533"/>
      <c r="C52" s="1533"/>
      <c r="D52" s="1533"/>
      <c r="E52" s="1533"/>
      <c r="F52" s="1533"/>
      <c r="G52" s="1533"/>
      <c r="H52" s="1533"/>
      <c r="I52" s="1533"/>
      <c r="J52" s="1533"/>
      <c r="K52" s="1533"/>
      <c r="L52" s="1533"/>
      <c r="M52" s="1533"/>
      <c r="N52" s="1533"/>
      <c r="O52" s="1533"/>
      <c r="P52" s="1533"/>
      <c r="Q52" s="1534"/>
    </row>
    <row r="53" spans="1:17" s="206" customFormat="1" ht="24.75" customHeight="1" x14ac:dyDescent="0.25">
      <c r="A53" s="175" t="s">
        <v>490</v>
      </c>
      <c r="B53" s="1178">
        <v>146</v>
      </c>
      <c r="C53" s="1165">
        <v>553</v>
      </c>
      <c r="D53" s="1165">
        <v>504</v>
      </c>
      <c r="E53" s="1165">
        <v>284</v>
      </c>
      <c r="F53" s="1165">
        <v>177</v>
      </c>
      <c r="G53" s="1165">
        <v>35</v>
      </c>
      <c r="H53" s="1165">
        <v>110</v>
      </c>
      <c r="I53" s="1165">
        <v>20090</v>
      </c>
      <c r="J53" s="1165">
        <v>928</v>
      </c>
      <c r="K53" s="1165">
        <v>449</v>
      </c>
      <c r="L53" s="1165">
        <v>5317</v>
      </c>
      <c r="M53" s="1165">
        <v>1735</v>
      </c>
      <c r="N53" s="1165">
        <v>119</v>
      </c>
      <c r="O53" s="1165">
        <v>874</v>
      </c>
      <c r="P53" s="1179">
        <v>651</v>
      </c>
      <c r="Q53" s="348">
        <f>SUM(B53:P53)</f>
        <v>31972</v>
      </c>
    </row>
    <row r="54" spans="1:17" s="206" customFormat="1" ht="24.75" customHeight="1" thickBot="1" x14ac:dyDescent="0.3">
      <c r="A54" s="93" t="s">
        <v>373</v>
      </c>
      <c r="B54" s="271">
        <f>SUM(B53/Q53)</f>
        <v>4.566495683723258E-3</v>
      </c>
      <c r="C54" s="302">
        <f>SUM(C53/Q53)</f>
        <v>1.7296384336294258E-2</v>
      </c>
      <c r="D54" s="302">
        <f>SUM(D53/Q53)</f>
        <v>1.576379331915426E-2</v>
      </c>
      <c r="E54" s="302">
        <f>SUM(E53/Q53)</f>
        <v>8.8827724258726381E-3</v>
      </c>
      <c r="F54" s="302">
        <f>SUM(F53/Q53)</f>
        <v>5.5360940823220321E-3</v>
      </c>
      <c r="G54" s="302">
        <f>SUM(G53/Q53)</f>
        <v>1.0947078693857124E-3</v>
      </c>
      <c r="H54" s="302">
        <f>SUM(H53/Q53)</f>
        <v>3.4405104466408106E-3</v>
      </c>
      <c r="I54" s="302">
        <f>SUM(I53/Q53)</f>
        <v>0.62836231702739898</v>
      </c>
      <c r="J54" s="302">
        <f>SUM(J53/Q53)</f>
        <v>2.9025397222569749E-2</v>
      </c>
      <c r="K54" s="302">
        <f>SUM(K53/Q53)</f>
        <v>1.4043538095833854E-2</v>
      </c>
      <c r="L54" s="302">
        <f>SUM(L53/Q53)</f>
        <v>0.16630176404353811</v>
      </c>
      <c r="M54" s="302">
        <f>SUM(M53/Q53)</f>
        <v>5.4266232953834606E-2</v>
      </c>
      <c r="N54" s="302">
        <f>SUM(N53/Q53)</f>
        <v>3.7220067559114224E-3</v>
      </c>
      <c r="O54" s="302">
        <f>SUM(O53/Q53)</f>
        <v>2.7336419366946078E-2</v>
      </c>
      <c r="P54" s="303">
        <f>SUM(P53/Q53)</f>
        <v>2.0361566370574253E-2</v>
      </c>
      <c r="Q54" s="789">
        <f>SUM(B54:P54)</f>
        <v>1</v>
      </c>
    </row>
    <row r="55" spans="1:17" s="206" customFormat="1" ht="9.75" customHeight="1" thickBot="1" x14ac:dyDescent="0.3">
      <c r="A55" s="793"/>
      <c r="B55" s="794"/>
      <c r="C55" s="794"/>
      <c r="D55" s="794"/>
      <c r="E55" s="794"/>
      <c r="F55" s="794"/>
      <c r="G55" s="794" t="s">
        <v>649</v>
      </c>
      <c r="H55" s="794"/>
      <c r="I55" s="794"/>
      <c r="J55" s="794"/>
      <c r="K55" s="794"/>
      <c r="L55" s="794"/>
      <c r="M55" s="794"/>
      <c r="N55" s="794"/>
      <c r="O55" s="794"/>
      <c r="P55" s="794"/>
      <c r="Q55" s="795"/>
    </row>
    <row r="56" spans="1:17" s="206" customFormat="1" ht="15.75" thickBot="1" x14ac:dyDescent="0.3">
      <c r="A56" s="1532" t="s">
        <v>276</v>
      </c>
      <c r="B56" s="1533"/>
      <c r="C56" s="1533"/>
      <c r="D56" s="1533"/>
      <c r="E56" s="1533"/>
      <c r="F56" s="1533"/>
      <c r="G56" s="1533"/>
      <c r="H56" s="1533"/>
      <c r="I56" s="1533"/>
      <c r="J56" s="1533"/>
      <c r="K56" s="1533"/>
      <c r="L56" s="1533"/>
      <c r="M56" s="1533"/>
      <c r="N56" s="1533"/>
      <c r="O56" s="1533"/>
      <c r="P56" s="1533"/>
      <c r="Q56" s="1534"/>
    </row>
    <row r="57" spans="1:17" s="206" customFormat="1" ht="24.75" customHeight="1" x14ac:dyDescent="0.25">
      <c r="A57" s="175" t="s">
        <v>491</v>
      </c>
      <c r="B57" s="1163">
        <v>10</v>
      </c>
      <c r="C57" s="1164">
        <v>72</v>
      </c>
      <c r="D57" s="1164">
        <v>73</v>
      </c>
      <c r="E57" s="1164">
        <v>58</v>
      </c>
      <c r="F57" s="1164">
        <v>18</v>
      </c>
      <c r="G57" s="1164">
        <v>2</v>
      </c>
      <c r="H57" s="1164">
        <v>25</v>
      </c>
      <c r="I57" s="1165">
        <v>3052</v>
      </c>
      <c r="J57" s="1164">
        <v>168</v>
      </c>
      <c r="K57" s="1164">
        <v>28</v>
      </c>
      <c r="L57" s="1164">
        <v>959</v>
      </c>
      <c r="M57" s="1164">
        <v>303</v>
      </c>
      <c r="N57" s="1164">
        <v>13</v>
      </c>
      <c r="O57" s="1164">
        <v>122</v>
      </c>
      <c r="P57" s="1166">
        <v>47</v>
      </c>
      <c r="Q57" s="348">
        <f>SUM(B57:P57)</f>
        <v>4950</v>
      </c>
    </row>
    <row r="58" spans="1:17" s="206" customFormat="1" ht="24.75" customHeight="1" thickBot="1" x14ac:dyDescent="0.3">
      <c r="A58" s="93" t="s">
        <v>361</v>
      </c>
      <c r="B58" s="271">
        <f>SUM(B57/Q57)</f>
        <v>2.0202020202020202E-3</v>
      </c>
      <c r="C58" s="302">
        <f>SUM(C57/Q57)</f>
        <v>1.4545454545454545E-2</v>
      </c>
      <c r="D58" s="302">
        <f>SUM(D57/Q57)</f>
        <v>1.4747474747474747E-2</v>
      </c>
      <c r="E58" s="302">
        <f>SUM(E57/Q57)</f>
        <v>1.1717171717171718E-2</v>
      </c>
      <c r="F58" s="302">
        <f>SUM(F57/Q57)</f>
        <v>3.6363636363636364E-3</v>
      </c>
      <c r="G58" s="302">
        <f>SUM(G57/Q57)</f>
        <v>4.0404040404040404E-4</v>
      </c>
      <c r="H58" s="302">
        <f>SUM(H57/Q57)</f>
        <v>5.0505050505050509E-3</v>
      </c>
      <c r="I58" s="302">
        <f>SUM(I57/Q57)</f>
        <v>0.61656565656565654</v>
      </c>
      <c r="J58" s="302">
        <f>SUM(J57/Q57)</f>
        <v>3.3939393939393943E-2</v>
      </c>
      <c r="K58" s="302">
        <f>SUM(K57/Q57)</f>
        <v>5.6565656565656566E-3</v>
      </c>
      <c r="L58" s="302">
        <f>SUM(L57/Q57)</f>
        <v>0.19373737373737374</v>
      </c>
      <c r="M58" s="302">
        <f>SUM(M57/Q57)</f>
        <v>6.1212121212121211E-2</v>
      </c>
      <c r="N58" s="302">
        <f>SUM(N57/Q57)</f>
        <v>2.6262626262626263E-3</v>
      </c>
      <c r="O58" s="302">
        <f>SUM(O57/Q57)</f>
        <v>2.4646464646464646E-2</v>
      </c>
      <c r="P58" s="303">
        <f>SUM(P57/Q57)</f>
        <v>9.4949494949494954E-3</v>
      </c>
      <c r="Q58" s="789">
        <f>SUM(B58:P58)</f>
        <v>1</v>
      </c>
    </row>
    <row r="59" spans="1:17" s="206" customFormat="1" ht="10.5" customHeight="1" thickBot="1" x14ac:dyDescent="0.3">
      <c r="A59" s="793"/>
      <c r="B59" s="345"/>
      <c r="C59" s="345"/>
      <c r="D59" s="345"/>
      <c r="E59" s="345"/>
      <c r="F59" s="345"/>
      <c r="G59" s="345"/>
      <c r="H59" s="345"/>
      <c r="I59" s="345"/>
      <c r="J59" s="345"/>
      <c r="K59" s="345"/>
      <c r="L59" s="345"/>
      <c r="M59" s="345"/>
      <c r="N59" s="345"/>
      <c r="O59" s="345"/>
      <c r="P59" s="345"/>
      <c r="Q59" s="795"/>
    </row>
    <row r="60" spans="1:17" s="206" customFormat="1" ht="15.75" customHeight="1" thickBot="1" x14ac:dyDescent="0.3">
      <c r="A60" s="1532" t="s">
        <v>114</v>
      </c>
      <c r="B60" s="1533"/>
      <c r="C60" s="1533"/>
      <c r="D60" s="1533"/>
      <c r="E60" s="1533"/>
      <c r="F60" s="1533"/>
      <c r="G60" s="1533"/>
      <c r="H60" s="1533"/>
      <c r="I60" s="1533"/>
      <c r="J60" s="1533"/>
      <c r="K60" s="1533"/>
      <c r="L60" s="1533"/>
      <c r="M60" s="1533"/>
      <c r="N60" s="1533"/>
      <c r="O60" s="1533"/>
      <c r="P60" s="1533"/>
      <c r="Q60" s="1534"/>
    </row>
    <row r="61" spans="1:17" s="206" customFormat="1" ht="24.75" customHeight="1" x14ac:dyDescent="0.25">
      <c r="A61" s="175" t="s">
        <v>491</v>
      </c>
      <c r="B61" s="1163">
        <v>10</v>
      </c>
      <c r="C61" s="1164">
        <v>72</v>
      </c>
      <c r="D61" s="1164">
        <v>73</v>
      </c>
      <c r="E61" s="1164">
        <v>58</v>
      </c>
      <c r="F61" s="1164">
        <v>18</v>
      </c>
      <c r="G61" s="1164">
        <v>2</v>
      </c>
      <c r="H61" s="1164">
        <v>25</v>
      </c>
      <c r="I61" s="1165">
        <v>3052</v>
      </c>
      <c r="J61" s="1164">
        <v>168</v>
      </c>
      <c r="K61" s="1164">
        <v>28</v>
      </c>
      <c r="L61" s="1164">
        <v>959</v>
      </c>
      <c r="M61" s="1164">
        <v>303</v>
      </c>
      <c r="N61" s="1164">
        <v>13</v>
      </c>
      <c r="O61" s="1164">
        <v>122</v>
      </c>
      <c r="P61" s="1166">
        <v>47</v>
      </c>
      <c r="Q61" s="348">
        <f>SUM(B61:P61)</f>
        <v>4950</v>
      </c>
    </row>
    <row r="62" spans="1:17" s="206" customFormat="1" ht="24.75" customHeight="1" x14ac:dyDescent="0.25">
      <c r="A62" s="176" t="s">
        <v>374</v>
      </c>
      <c r="B62" s="1167">
        <v>0</v>
      </c>
      <c r="C62" s="1168">
        <v>2</v>
      </c>
      <c r="D62" s="1168">
        <v>4</v>
      </c>
      <c r="E62" s="1168">
        <v>1</v>
      </c>
      <c r="F62" s="1168">
        <v>0</v>
      </c>
      <c r="G62" s="1168">
        <v>0</v>
      </c>
      <c r="H62" s="1168">
        <v>0</v>
      </c>
      <c r="I62" s="1169">
        <v>31</v>
      </c>
      <c r="J62" s="1168">
        <v>0</v>
      </c>
      <c r="K62" s="1168">
        <v>0</v>
      </c>
      <c r="L62" s="1168">
        <v>62</v>
      </c>
      <c r="M62" s="1168">
        <v>4</v>
      </c>
      <c r="N62" s="1168">
        <v>0</v>
      </c>
      <c r="O62" s="1168">
        <v>1</v>
      </c>
      <c r="P62" s="1170">
        <v>4</v>
      </c>
      <c r="Q62" s="349">
        <f>SUM(B62:P62)</f>
        <v>109</v>
      </c>
    </row>
    <row r="63" spans="1:17" s="206" customFormat="1" ht="26.25" thickBot="1" x14ac:dyDescent="0.3">
      <c r="A63" s="93" t="s">
        <v>492</v>
      </c>
      <c r="B63" s="269">
        <f t="shared" ref="B63:Q63" si="6">SUM(B62/B61)</f>
        <v>0</v>
      </c>
      <c r="C63" s="270">
        <f t="shared" si="6"/>
        <v>2.7777777777777776E-2</v>
      </c>
      <c r="D63" s="270">
        <f t="shared" si="6"/>
        <v>5.4794520547945202E-2</v>
      </c>
      <c r="E63" s="270">
        <f t="shared" si="6"/>
        <v>1.7241379310344827E-2</v>
      </c>
      <c r="F63" s="270">
        <f t="shared" si="6"/>
        <v>0</v>
      </c>
      <c r="G63" s="270">
        <f t="shared" si="6"/>
        <v>0</v>
      </c>
      <c r="H63" s="270">
        <f t="shared" si="6"/>
        <v>0</v>
      </c>
      <c r="I63" s="270">
        <f t="shared" si="6"/>
        <v>1.0157273918741808E-2</v>
      </c>
      <c r="J63" s="270">
        <f t="shared" si="6"/>
        <v>0</v>
      </c>
      <c r="K63" s="270">
        <f t="shared" si="6"/>
        <v>0</v>
      </c>
      <c r="L63" s="270">
        <f t="shared" si="6"/>
        <v>6.4650677789363925E-2</v>
      </c>
      <c r="M63" s="270">
        <f t="shared" si="6"/>
        <v>1.3201320132013201E-2</v>
      </c>
      <c r="N63" s="270">
        <f t="shared" si="6"/>
        <v>0</v>
      </c>
      <c r="O63" s="270">
        <f t="shared" si="6"/>
        <v>8.1967213114754103E-3</v>
      </c>
      <c r="P63" s="174">
        <f t="shared" si="6"/>
        <v>8.5106382978723402E-2</v>
      </c>
      <c r="Q63" s="350">
        <f t="shared" si="6"/>
        <v>2.202020202020202E-2</v>
      </c>
    </row>
    <row r="64" spans="1:17" s="206" customFormat="1" ht="9.75" customHeight="1" thickBot="1" x14ac:dyDescent="0.3">
      <c r="A64" s="793"/>
      <c r="B64" s="345"/>
      <c r="C64" s="345"/>
      <c r="D64" s="345"/>
      <c r="E64" s="345"/>
      <c r="F64" s="345"/>
      <c r="G64" s="345"/>
      <c r="H64" s="345"/>
      <c r="I64" s="345"/>
      <c r="J64" s="345"/>
      <c r="K64" s="345"/>
      <c r="L64" s="345"/>
      <c r="M64" s="345"/>
      <c r="N64" s="345"/>
      <c r="O64" s="345"/>
      <c r="P64" s="345"/>
      <c r="Q64" s="795"/>
    </row>
    <row r="65" spans="1:17" s="206" customFormat="1" ht="15.75" customHeight="1" thickBot="1" x14ac:dyDescent="0.3">
      <c r="A65" s="1532" t="s">
        <v>116</v>
      </c>
      <c r="B65" s="1533"/>
      <c r="C65" s="1533"/>
      <c r="D65" s="1533"/>
      <c r="E65" s="1533"/>
      <c r="F65" s="1533"/>
      <c r="G65" s="1533"/>
      <c r="H65" s="1533"/>
      <c r="I65" s="1533"/>
      <c r="J65" s="1533"/>
      <c r="K65" s="1533"/>
      <c r="L65" s="1533"/>
      <c r="M65" s="1533"/>
      <c r="N65" s="1533"/>
      <c r="O65" s="1533"/>
      <c r="P65" s="1533"/>
      <c r="Q65" s="1534"/>
    </row>
    <row r="66" spans="1:17" s="206" customFormat="1" ht="24.75" customHeight="1" x14ac:dyDescent="0.25">
      <c r="A66" s="175" t="s">
        <v>491</v>
      </c>
      <c r="B66" s="1163">
        <v>10</v>
      </c>
      <c r="C66" s="1164">
        <v>72</v>
      </c>
      <c r="D66" s="1164">
        <v>73</v>
      </c>
      <c r="E66" s="1164">
        <v>58</v>
      </c>
      <c r="F66" s="1164">
        <v>18</v>
      </c>
      <c r="G66" s="1164">
        <v>2</v>
      </c>
      <c r="H66" s="1164">
        <v>25</v>
      </c>
      <c r="I66" s="1165">
        <v>3052</v>
      </c>
      <c r="J66" s="1164">
        <v>168</v>
      </c>
      <c r="K66" s="1164">
        <v>28</v>
      </c>
      <c r="L66" s="1164">
        <v>959</v>
      </c>
      <c r="M66" s="1164">
        <v>303</v>
      </c>
      <c r="N66" s="1164">
        <v>13</v>
      </c>
      <c r="O66" s="1164">
        <v>122</v>
      </c>
      <c r="P66" s="1166">
        <v>47</v>
      </c>
      <c r="Q66" s="348">
        <f>SUM(B66:P66)</f>
        <v>4950</v>
      </c>
    </row>
    <row r="67" spans="1:17" s="206" customFormat="1" ht="24.75" customHeight="1" x14ac:dyDescent="0.25">
      <c r="A67" s="176" t="s">
        <v>396</v>
      </c>
      <c r="B67" s="1167">
        <v>0</v>
      </c>
      <c r="C67" s="1168">
        <v>8</v>
      </c>
      <c r="D67" s="1168">
        <v>5</v>
      </c>
      <c r="E67" s="1168">
        <v>2</v>
      </c>
      <c r="F67" s="1168">
        <v>0</v>
      </c>
      <c r="G67" s="1168">
        <v>0</v>
      </c>
      <c r="H67" s="1168">
        <v>0</v>
      </c>
      <c r="I67" s="1169">
        <v>99</v>
      </c>
      <c r="J67" s="1168">
        <v>2</v>
      </c>
      <c r="K67" s="1168">
        <v>1</v>
      </c>
      <c r="L67" s="1168">
        <v>48</v>
      </c>
      <c r="M67" s="1168">
        <v>5</v>
      </c>
      <c r="N67" s="1168">
        <v>0</v>
      </c>
      <c r="O67" s="1168">
        <v>2</v>
      </c>
      <c r="P67" s="1170">
        <v>4</v>
      </c>
      <c r="Q67" s="349">
        <f>SUM(B67:P67)</f>
        <v>176</v>
      </c>
    </row>
    <row r="68" spans="1:17" s="206" customFormat="1" ht="26.25" thickBot="1" x14ac:dyDescent="0.3">
      <c r="A68" s="93" t="s">
        <v>493</v>
      </c>
      <c r="B68" s="269">
        <f t="shared" ref="B68:Q68" si="7">SUM(B67/B66)</f>
        <v>0</v>
      </c>
      <c r="C68" s="270">
        <f t="shared" si="7"/>
        <v>0.1111111111111111</v>
      </c>
      <c r="D68" s="270">
        <f t="shared" si="7"/>
        <v>6.8493150684931503E-2</v>
      </c>
      <c r="E68" s="270">
        <f t="shared" si="7"/>
        <v>3.4482758620689655E-2</v>
      </c>
      <c r="F68" s="270">
        <f t="shared" si="7"/>
        <v>0</v>
      </c>
      <c r="G68" s="270">
        <f t="shared" si="7"/>
        <v>0</v>
      </c>
      <c r="H68" s="270">
        <f t="shared" si="7"/>
        <v>0</v>
      </c>
      <c r="I68" s="270">
        <f t="shared" si="7"/>
        <v>3.2437745740498035E-2</v>
      </c>
      <c r="J68" s="270">
        <f t="shared" si="7"/>
        <v>1.1904761904761904E-2</v>
      </c>
      <c r="K68" s="270">
        <f t="shared" si="7"/>
        <v>3.5714285714285712E-2</v>
      </c>
      <c r="L68" s="270">
        <f t="shared" si="7"/>
        <v>5.0052137643378521E-2</v>
      </c>
      <c r="M68" s="270">
        <f t="shared" si="7"/>
        <v>1.65016501650165E-2</v>
      </c>
      <c r="N68" s="270">
        <f t="shared" si="7"/>
        <v>0</v>
      </c>
      <c r="O68" s="270">
        <f t="shared" si="7"/>
        <v>1.6393442622950821E-2</v>
      </c>
      <c r="P68" s="174">
        <f t="shared" si="7"/>
        <v>8.5106382978723402E-2</v>
      </c>
      <c r="Q68" s="350">
        <f t="shared" si="7"/>
        <v>3.5555555555555556E-2</v>
      </c>
    </row>
    <row r="69" spans="1:17" s="206" customFormat="1" ht="9.75" customHeight="1" thickBot="1" x14ac:dyDescent="0.3">
      <c r="A69" s="793"/>
      <c r="B69" s="345"/>
      <c r="C69" s="345"/>
      <c r="D69" s="345"/>
      <c r="E69" s="345"/>
      <c r="F69" s="345"/>
      <c r="G69" s="345"/>
      <c r="H69" s="345"/>
      <c r="I69" s="345"/>
      <c r="J69" s="345"/>
      <c r="K69" s="345"/>
      <c r="L69" s="345"/>
      <c r="M69" s="345"/>
      <c r="N69" s="345"/>
      <c r="O69" s="345"/>
      <c r="P69" s="345"/>
      <c r="Q69" s="795"/>
    </row>
    <row r="70" spans="1:17" s="206" customFormat="1" ht="15.75" customHeight="1" thickBot="1" x14ac:dyDescent="0.3">
      <c r="A70" s="1532" t="s">
        <v>117</v>
      </c>
      <c r="B70" s="1533"/>
      <c r="C70" s="1533"/>
      <c r="D70" s="1533"/>
      <c r="E70" s="1533"/>
      <c r="F70" s="1533"/>
      <c r="G70" s="1533"/>
      <c r="H70" s="1533"/>
      <c r="I70" s="1533"/>
      <c r="J70" s="1533"/>
      <c r="K70" s="1533"/>
      <c r="L70" s="1533"/>
      <c r="M70" s="1533"/>
      <c r="N70" s="1533"/>
      <c r="O70" s="1533"/>
      <c r="P70" s="1533"/>
      <c r="Q70" s="1534"/>
    </row>
    <row r="71" spans="1:17" s="206" customFormat="1" ht="24.75" customHeight="1" x14ac:dyDescent="0.25">
      <c r="A71" s="175" t="s">
        <v>491</v>
      </c>
      <c r="B71" s="1163">
        <v>10</v>
      </c>
      <c r="C71" s="1164">
        <v>72</v>
      </c>
      <c r="D71" s="1164">
        <v>73</v>
      </c>
      <c r="E71" s="1164">
        <v>58</v>
      </c>
      <c r="F71" s="1164">
        <v>18</v>
      </c>
      <c r="G71" s="1164">
        <v>2</v>
      </c>
      <c r="H71" s="1164">
        <v>25</v>
      </c>
      <c r="I71" s="1165">
        <v>3052</v>
      </c>
      <c r="J71" s="1164">
        <v>168</v>
      </c>
      <c r="K71" s="1164">
        <v>28</v>
      </c>
      <c r="L71" s="1164">
        <v>959</v>
      </c>
      <c r="M71" s="1164">
        <v>303</v>
      </c>
      <c r="N71" s="1164">
        <v>13</v>
      </c>
      <c r="O71" s="1164">
        <v>122</v>
      </c>
      <c r="P71" s="1166">
        <v>47</v>
      </c>
      <c r="Q71" s="348">
        <f>SUM(B71:P71)</f>
        <v>4950</v>
      </c>
    </row>
    <row r="72" spans="1:17" s="206" customFormat="1" ht="24.75" customHeight="1" x14ac:dyDescent="0.25">
      <c r="A72" s="176" t="s">
        <v>372</v>
      </c>
      <c r="B72" s="1167">
        <v>1</v>
      </c>
      <c r="C72" s="1168">
        <v>2</v>
      </c>
      <c r="D72" s="1168">
        <v>1</v>
      </c>
      <c r="E72" s="1168">
        <v>0</v>
      </c>
      <c r="F72" s="1168">
        <v>0</v>
      </c>
      <c r="G72" s="1168">
        <v>0</v>
      </c>
      <c r="H72" s="1168">
        <v>0</v>
      </c>
      <c r="I72" s="1169">
        <v>80</v>
      </c>
      <c r="J72" s="1168">
        <v>1</v>
      </c>
      <c r="K72" s="1168">
        <v>0</v>
      </c>
      <c r="L72" s="1168">
        <v>62</v>
      </c>
      <c r="M72" s="1168">
        <v>7</v>
      </c>
      <c r="N72" s="1168">
        <v>0</v>
      </c>
      <c r="O72" s="1168">
        <v>7</v>
      </c>
      <c r="P72" s="1170">
        <v>0</v>
      </c>
      <c r="Q72" s="349">
        <f>SUM(B72:P72)</f>
        <v>161</v>
      </c>
    </row>
    <row r="73" spans="1:17" s="206" customFormat="1" ht="27" customHeight="1" thickBot="1" x14ac:dyDescent="0.3">
      <c r="A73" s="93" t="s">
        <v>495</v>
      </c>
      <c r="B73" s="269">
        <f t="shared" ref="B73:Q73" si="8">SUM(B72/B71)</f>
        <v>0.1</v>
      </c>
      <c r="C73" s="270">
        <f t="shared" si="8"/>
        <v>2.7777777777777776E-2</v>
      </c>
      <c r="D73" s="270">
        <f t="shared" si="8"/>
        <v>1.3698630136986301E-2</v>
      </c>
      <c r="E73" s="270">
        <f t="shared" si="8"/>
        <v>0</v>
      </c>
      <c r="F73" s="270">
        <f t="shared" si="8"/>
        <v>0</v>
      </c>
      <c r="G73" s="270">
        <f t="shared" si="8"/>
        <v>0</v>
      </c>
      <c r="H73" s="270">
        <f t="shared" si="8"/>
        <v>0</v>
      </c>
      <c r="I73" s="270">
        <f t="shared" si="8"/>
        <v>2.621231979030144E-2</v>
      </c>
      <c r="J73" s="270">
        <f t="shared" si="8"/>
        <v>5.9523809523809521E-3</v>
      </c>
      <c r="K73" s="270">
        <f t="shared" si="8"/>
        <v>0</v>
      </c>
      <c r="L73" s="270">
        <f t="shared" si="8"/>
        <v>6.4650677789363925E-2</v>
      </c>
      <c r="M73" s="270">
        <f t="shared" si="8"/>
        <v>2.3102310231023101E-2</v>
      </c>
      <c r="N73" s="270">
        <f t="shared" si="8"/>
        <v>0</v>
      </c>
      <c r="O73" s="270">
        <f t="shared" si="8"/>
        <v>5.737704918032787E-2</v>
      </c>
      <c r="P73" s="174">
        <f t="shared" si="8"/>
        <v>0</v>
      </c>
      <c r="Q73" s="350">
        <f t="shared" si="8"/>
        <v>3.2525252525252527E-2</v>
      </c>
    </row>
    <row r="74" spans="1:17" s="206" customFormat="1" ht="19.5" hidden="1" customHeight="1" thickBot="1" x14ac:dyDescent="0.35">
      <c r="A74" s="1596" t="s">
        <v>762</v>
      </c>
      <c r="B74" s="1597"/>
      <c r="C74" s="1597"/>
      <c r="D74" s="1597"/>
      <c r="E74" s="1597"/>
      <c r="F74" s="1597"/>
      <c r="G74" s="1597"/>
      <c r="H74" s="1597"/>
      <c r="I74" s="1597"/>
      <c r="J74" s="1597"/>
      <c r="K74" s="1597"/>
      <c r="L74" s="1597"/>
      <c r="M74" s="1597"/>
      <c r="N74" s="1597"/>
      <c r="O74" s="1597"/>
      <c r="P74" s="1597"/>
      <c r="Q74" s="1598"/>
    </row>
    <row r="75" spans="1:17" s="206" customFormat="1" ht="59.25" hidden="1" customHeight="1" thickBot="1" x14ac:dyDescent="0.3">
      <c r="A75" s="134"/>
      <c r="B75" s="786" t="s">
        <v>81</v>
      </c>
      <c r="C75" s="787" t="s">
        <v>82</v>
      </c>
      <c r="D75" s="787" t="s">
        <v>83</v>
      </c>
      <c r="E75" s="787" t="s">
        <v>84</v>
      </c>
      <c r="F75" s="787" t="s">
        <v>85</v>
      </c>
      <c r="G75" s="787" t="s">
        <v>86</v>
      </c>
      <c r="H75" s="787" t="s">
        <v>87</v>
      </c>
      <c r="I75" s="787" t="s">
        <v>88</v>
      </c>
      <c r="J75" s="787" t="s">
        <v>89</v>
      </c>
      <c r="K75" s="787" t="s">
        <v>90</v>
      </c>
      <c r="L75" s="787" t="s">
        <v>91</v>
      </c>
      <c r="M75" s="787" t="s">
        <v>92</v>
      </c>
      <c r="N75" s="787" t="s">
        <v>93</v>
      </c>
      <c r="O75" s="787" t="s">
        <v>94</v>
      </c>
      <c r="P75" s="788" t="s">
        <v>95</v>
      </c>
      <c r="Q75" s="74" t="s">
        <v>96</v>
      </c>
    </row>
    <row r="76" spans="1:17" s="206" customFormat="1" ht="15.75" hidden="1" thickBot="1" x14ac:dyDescent="0.3">
      <c r="A76" s="1532" t="s">
        <v>272</v>
      </c>
      <c r="B76" s="1533"/>
      <c r="C76" s="1533"/>
      <c r="D76" s="1533"/>
      <c r="E76" s="1533"/>
      <c r="F76" s="1533"/>
      <c r="G76" s="1533"/>
      <c r="H76" s="1533"/>
      <c r="I76" s="1533"/>
      <c r="J76" s="1533"/>
      <c r="K76" s="1533"/>
      <c r="L76" s="1533"/>
      <c r="M76" s="1533"/>
      <c r="N76" s="1533"/>
      <c r="O76" s="1533"/>
      <c r="P76" s="1533"/>
      <c r="Q76" s="1534"/>
    </row>
    <row r="77" spans="1:17" s="206" customFormat="1" ht="24.75" hidden="1" customHeight="1" x14ac:dyDescent="0.25">
      <c r="A77" s="175" t="s">
        <v>490</v>
      </c>
      <c r="B77" s="1163">
        <v>182</v>
      </c>
      <c r="C77" s="1164">
        <v>541</v>
      </c>
      <c r="D77" s="1164">
        <v>532</v>
      </c>
      <c r="E77" s="1164">
        <v>276</v>
      </c>
      <c r="F77" s="1164">
        <v>153</v>
      </c>
      <c r="G77" s="1164">
        <v>51</v>
      </c>
      <c r="H77" s="1164">
        <v>147</v>
      </c>
      <c r="I77" s="1165">
        <v>19199</v>
      </c>
      <c r="J77" s="1164">
        <v>1002</v>
      </c>
      <c r="K77" s="1164">
        <v>453</v>
      </c>
      <c r="L77" s="1165">
        <v>5255</v>
      </c>
      <c r="M77" s="1165">
        <v>1696</v>
      </c>
      <c r="N77" s="1164">
        <v>126</v>
      </c>
      <c r="O77" s="1164">
        <v>791</v>
      </c>
      <c r="P77" s="1166">
        <v>607</v>
      </c>
      <c r="Q77" s="348">
        <f>SUM(B77:P77)</f>
        <v>31011</v>
      </c>
    </row>
    <row r="78" spans="1:17" s="206" customFormat="1" ht="24.75" hidden="1" customHeight="1" thickBot="1" x14ac:dyDescent="0.3">
      <c r="A78" s="93" t="s">
        <v>373</v>
      </c>
      <c r="B78" s="271">
        <f>SUM(B77/Q77)</f>
        <v>5.8688852342717104E-3</v>
      </c>
      <c r="C78" s="302">
        <f>SUM(C77/Q77)</f>
        <v>1.7445422591983489E-2</v>
      </c>
      <c r="D78" s="302">
        <f>SUM(D77/Q77)</f>
        <v>1.7155202992486539E-2</v>
      </c>
      <c r="E78" s="302">
        <f>SUM(E77/Q77)</f>
        <v>8.9000677179065495E-3</v>
      </c>
      <c r="F78" s="302">
        <f>SUM(F77/Q77)</f>
        <v>4.9337331914481959E-3</v>
      </c>
      <c r="G78" s="302">
        <v>1E-3</v>
      </c>
      <c r="H78" s="302">
        <f>SUM(H77/Q77)</f>
        <v>4.7402534584502273E-3</v>
      </c>
      <c r="I78" s="302">
        <f>SUM(I77/Q77)</f>
        <v>0.61910289897133275</v>
      </c>
      <c r="J78" s="302">
        <f>SUM(J77/Q77)</f>
        <v>3.2311115410660736E-2</v>
      </c>
      <c r="K78" s="302">
        <f>SUM(K77/Q77)</f>
        <v>1.4607719841346619E-2</v>
      </c>
      <c r="L78" s="302">
        <f>SUM(L77/Q77)</f>
        <v>0.16945599948405404</v>
      </c>
      <c r="M78" s="302">
        <f>SUM(M77/Q77)</f>
        <v>5.4690271194092421E-2</v>
      </c>
      <c r="N78" s="302">
        <f>SUM(N77/Q77)</f>
        <v>4.0630743929573375E-3</v>
      </c>
      <c r="O78" s="302">
        <f>SUM(O77/Q77)</f>
        <v>2.5507078133565508E-2</v>
      </c>
      <c r="P78" s="303">
        <f>SUM(P77/Q77)</f>
        <v>1.9573699654961144E-2</v>
      </c>
      <c r="Q78" s="789">
        <f>SUM(B78:P78)</f>
        <v>0.99935542226951735</v>
      </c>
    </row>
    <row r="79" spans="1:17" s="206" customFormat="1" ht="9.75" hidden="1" customHeight="1" thickBot="1" x14ac:dyDescent="0.3">
      <c r="A79" s="793"/>
      <c r="B79" s="794"/>
      <c r="C79" s="794"/>
      <c r="D79" s="794"/>
      <c r="E79" s="794"/>
      <c r="F79" s="794"/>
      <c r="G79" s="794"/>
      <c r="H79" s="794"/>
      <c r="I79" s="794"/>
      <c r="J79" s="794"/>
      <c r="K79" s="794"/>
      <c r="L79" s="794"/>
      <c r="M79" s="794"/>
      <c r="N79" s="794"/>
      <c r="O79" s="794"/>
      <c r="P79" s="794"/>
      <c r="Q79" s="795"/>
    </row>
    <row r="80" spans="1:17" s="206" customFormat="1" ht="15.75" hidden="1" thickBot="1" x14ac:dyDescent="0.3">
      <c r="A80" s="1532" t="s">
        <v>276</v>
      </c>
      <c r="B80" s="1533"/>
      <c r="C80" s="1533"/>
      <c r="D80" s="1533"/>
      <c r="E80" s="1533"/>
      <c r="F80" s="1533"/>
      <c r="G80" s="1533"/>
      <c r="H80" s="1533"/>
      <c r="I80" s="1533"/>
      <c r="J80" s="1533"/>
      <c r="K80" s="1533"/>
      <c r="L80" s="1533"/>
      <c r="M80" s="1533"/>
      <c r="N80" s="1533"/>
      <c r="O80" s="1533"/>
      <c r="P80" s="1533"/>
      <c r="Q80" s="1534"/>
    </row>
    <row r="81" spans="1:17" s="206" customFormat="1" ht="24.75" hidden="1" customHeight="1" x14ac:dyDescent="0.25">
      <c r="A81" s="175" t="s">
        <v>491</v>
      </c>
      <c r="B81" s="1163">
        <v>19</v>
      </c>
      <c r="C81" s="1164">
        <v>89</v>
      </c>
      <c r="D81" s="1164">
        <v>93</v>
      </c>
      <c r="E81" s="1164">
        <v>52</v>
      </c>
      <c r="F81" s="1164">
        <v>16</v>
      </c>
      <c r="G81" s="1164">
        <v>7</v>
      </c>
      <c r="H81" s="1164">
        <v>17</v>
      </c>
      <c r="I81" s="1165">
        <v>3077</v>
      </c>
      <c r="J81" s="1164">
        <v>170</v>
      </c>
      <c r="K81" s="1164">
        <v>45</v>
      </c>
      <c r="L81" s="1164">
        <v>876</v>
      </c>
      <c r="M81" s="1164">
        <v>288</v>
      </c>
      <c r="N81" s="1164">
        <v>33</v>
      </c>
      <c r="O81" s="1164">
        <v>123</v>
      </c>
      <c r="P81" s="1166">
        <v>65</v>
      </c>
      <c r="Q81" s="348">
        <f>SUM(B81:P81)</f>
        <v>4970</v>
      </c>
    </row>
    <row r="82" spans="1:17" s="206" customFormat="1" ht="24.75" hidden="1" customHeight="1" thickBot="1" x14ac:dyDescent="0.3">
      <c r="A82" s="93" t="s">
        <v>361</v>
      </c>
      <c r="B82" s="271">
        <f>SUM(B81/Q81)</f>
        <v>3.822937625754527E-3</v>
      </c>
      <c r="C82" s="302">
        <f>SUM(C81/Q81)</f>
        <v>1.790744466800805E-2</v>
      </c>
      <c r="D82" s="302">
        <f>SUM(D81/Q81)</f>
        <v>1.8712273641851105E-2</v>
      </c>
      <c r="E82" s="302">
        <f>SUM(E81/Q81)</f>
        <v>1.0462776659959759E-2</v>
      </c>
      <c r="F82" s="302">
        <f>SUM(F81/Q81)</f>
        <v>3.2193158953722333E-3</v>
      </c>
      <c r="G82" s="302">
        <f>SUM(G81/Q81)</f>
        <v>1.4084507042253522E-3</v>
      </c>
      <c r="H82" s="302">
        <f>SUM(H81/Q81)</f>
        <v>3.420523138832998E-3</v>
      </c>
      <c r="I82" s="302">
        <v>0.62</v>
      </c>
      <c r="J82" s="302">
        <f>SUM(J81/Q81)</f>
        <v>3.4205231388329982E-2</v>
      </c>
      <c r="K82" s="302">
        <f>SUM(K81/Q81)</f>
        <v>9.0543259557344068E-3</v>
      </c>
      <c r="L82" s="302">
        <f>SUM(L81/Q81)</f>
        <v>0.17625754527162979</v>
      </c>
      <c r="M82" s="302">
        <f>SUM(M81/Q81)</f>
        <v>5.7947686116700203E-2</v>
      </c>
      <c r="N82" s="302">
        <f>SUM(N81/Q81)</f>
        <v>6.6398390342052313E-3</v>
      </c>
      <c r="O82" s="302">
        <f>SUM(O81/Q81)</f>
        <v>2.4748490945674044E-2</v>
      </c>
      <c r="P82" s="303">
        <f>SUM(P81/Q81)</f>
        <v>1.3078470824949699E-2</v>
      </c>
      <c r="Q82" s="789">
        <f>SUM(B82:P82)</f>
        <v>1.0008853118712273</v>
      </c>
    </row>
    <row r="83" spans="1:17" s="206" customFormat="1" ht="10.5" hidden="1" customHeight="1" thickBot="1" x14ac:dyDescent="0.3">
      <c r="A83" s="793"/>
      <c r="B83" s="345"/>
      <c r="C83" s="345"/>
      <c r="D83" s="345"/>
      <c r="E83" s="345"/>
      <c r="F83" s="345"/>
      <c r="G83" s="345"/>
      <c r="H83" s="345"/>
      <c r="I83" s="345"/>
      <c r="J83" s="345"/>
      <c r="K83" s="345"/>
      <c r="L83" s="345"/>
      <c r="M83" s="345"/>
      <c r="N83" s="345"/>
      <c r="O83" s="345"/>
      <c r="P83" s="345"/>
      <c r="Q83" s="795"/>
    </row>
    <row r="84" spans="1:17" s="206" customFormat="1" ht="15.75" hidden="1" customHeight="1" thickBot="1" x14ac:dyDescent="0.3">
      <c r="A84" s="1532" t="s">
        <v>114</v>
      </c>
      <c r="B84" s="1533"/>
      <c r="C84" s="1533"/>
      <c r="D84" s="1533"/>
      <c r="E84" s="1533"/>
      <c r="F84" s="1533"/>
      <c r="G84" s="1533"/>
      <c r="H84" s="1533"/>
      <c r="I84" s="1533"/>
      <c r="J84" s="1533"/>
      <c r="K84" s="1533"/>
      <c r="L84" s="1533"/>
      <c r="M84" s="1533"/>
      <c r="N84" s="1533"/>
      <c r="O84" s="1533"/>
      <c r="P84" s="1533"/>
      <c r="Q84" s="1534"/>
    </row>
    <row r="85" spans="1:17" s="206" customFormat="1" ht="24.75" hidden="1" customHeight="1" x14ac:dyDescent="0.25">
      <c r="A85" s="175" t="s">
        <v>491</v>
      </c>
      <c r="B85" s="1163">
        <v>19</v>
      </c>
      <c r="C85" s="1164">
        <v>89</v>
      </c>
      <c r="D85" s="1164">
        <v>93</v>
      </c>
      <c r="E85" s="1164">
        <v>52</v>
      </c>
      <c r="F85" s="1164">
        <v>16</v>
      </c>
      <c r="G85" s="1164">
        <v>7</v>
      </c>
      <c r="H85" s="1164">
        <v>17</v>
      </c>
      <c r="I85" s="1165">
        <v>3077</v>
      </c>
      <c r="J85" s="1164">
        <v>170</v>
      </c>
      <c r="K85" s="1164">
        <v>45</v>
      </c>
      <c r="L85" s="1164">
        <v>876</v>
      </c>
      <c r="M85" s="1164">
        <v>288</v>
      </c>
      <c r="N85" s="1164">
        <v>33</v>
      </c>
      <c r="O85" s="1164">
        <v>123</v>
      </c>
      <c r="P85" s="1166">
        <v>65</v>
      </c>
      <c r="Q85" s="348">
        <f>SUM(B85:P85)</f>
        <v>4970</v>
      </c>
    </row>
    <row r="86" spans="1:17" s="206" customFormat="1" ht="24.75" hidden="1" customHeight="1" x14ac:dyDescent="0.25">
      <c r="A86" s="176" t="s">
        <v>374</v>
      </c>
      <c r="B86" s="1167">
        <v>0</v>
      </c>
      <c r="C86" s="1168">
        <v>1</v>
      </c>
      <c r="D86" s="1168">
        <v>6</v>
      </c>
      <c r="E86" s="1168">
        <v>0</v>
      </c>
      <c r="F86" s="1168">
        <v>0</v>
      </c>
      <c r="G86" s="1168">
        <v>0</v>
      </c>
      <c r="H86" s="1168">
        <v>0</v>
      </c>
      <c r="I86" s="1169">
        <v>53</v>
      </c>
      <c r="J86" s="1168">
        <v>0</v>
      </c>
      <c r="K86" s="1168">
        <v>0</v>
      </c>
      <c r="L86" s="1168">
        <v>49</v>
      </c>
      <c r="M86" s="1168">
        <v>1</v>
      </c>
      <c r="N86" s="1168">
        <v>0</v>
      </c>
      <c r="O86" s="1168">
        <v>1</v>
      </c>
      <c r="P86" s="1170">
        <v>4</v>
      </c>
      <c r="Q86" s="349">
        <f>SUM(B86:P86)</f>
        <v>115</v>
      </c>
    </row>
    <row r="87" spans="1:17" s="206" customFormat="1" ht="26.25" hidden="1" thickBot="1" x14ac:dyDescent="0.3">
      <c r="A87" s="93" t="s">
        <v>492</v>
      </c>
      <c r="B87" s="269">
        <f t="shared" ref="B87:Q87" si="9">SUM(B86/B85)</f>
        <v>0</v>
      </c>
      <c r="C87" s="270">
        <f t="shared" si="9"/>
        <v>1.1235955056179775E-2</v>
      </c>
      <c r="D87" s="270">
        <f t="shared" si="9"/>
        <v>6.4516129032258063E-2</v>
      </c>
      <c r="E87" s="270">
        <f t="shared" si="9"/>
        <v>0</v>
      </c>
      <c r="F87" s="270">
        <f t="shared" si="9"/>
        <v>0</v>
      </c>
      <c r="G87" s="270">
        <f t="shared" si="9"/>
        <v>0</v>
      </c>
      <c r="H87" s="270">
        <f t="shared" si="9"/>
        <v>0</v>
      </c>
      <c r="I87" s="270">
        <f t="shared" si="9"/>
        <v>1.7224569385765356E-2</v>
      </c>
      <c r="J87" s="270">
        <f t="shared" si="9"/>
        <v>0</v>
      </c>
      <c r="K87" s="270">
        <f t="shared" si="9"/>
        <v>0</v>
      </c>
      <c r="L87" s="270">
        <f t="shared" si="9"/>
        <v>5.5936073059360727E-2</v>
      </c>
      <c r="M87" s="270">
        <f t="shared" si="9"/>
        <v>3.472222222222222E-3</v>
      </c>
      <c r="N87" s="270">
        <f t="shared" si="9"/>
        <v>0</v>
      </c>
      <c r="O87" s="270">
        <f t="shared" si="9"/>
        <v>8.130081300813009E-3</v>
      </c>
      <c r="P87" s="174">
        <f t="shared" si="9"/>
        <v>6.1538461538461542E-2</v>
      </c>
      <c r="Q87" s="350">
        <f t="shared" si="9"/>
        <v>2.3138832997987926E-2</v>
      </c>
    </row>
    <row r="88" spans="1:17" s="206" customFormat="1" ht="9.75" hidden="1" customHeight="1" thickBot="1" x14ac:dyDescent="0.3">
      <c r="A88" s="793"/>
      <c r="B88" s="345"/>
      <c r="C88" s="345"/>
      <c r="D88" s="345"/>
      <c r="E88" s="345"/>
      <c r="F88" s="345"/>
      <c r="G88" s="345"/>
      <c r="H88" s="345"/>
      <c r="I88" s="345"/>
      <c r="J88" s="345"/>
      <c r="K88" s="345"/>
      <c r="L88" s="345"/>
      <c r="M88" s="345"/>
      <c r="N88" s="345"/>
      <c r="O88" s="345"/>
      <c r="P88" s="345"/>
      <c r="Q88" s="795"/>
    </row>
    <row r="89" spans="1:17" s="206" customFormat="1" ht="15.75" hidden="1" customHeight="1" thickBot="1" x14ac:dyDescent="0.3">
      <c r="A89" s="1532" t="s">
        <v>116</v>
      </c>
      <c r="B89" s="1533"/>
      <c r="C89" s="1533"/>
      <c r="D89" s="1533"/>
      <c r="E89" s="1533"/>
      <c r="F89" s="1533"/>
      <c r="G89" s="1533"/>
      <c r="H89" s="1533"/>
      <c r="I89" s="1533"/>
      <c r="J89" s="1533"/>
      <c r="K89" s="1533"/>
      <c r="L89" s="1533"/>
      <c r="M89" s="1533"/>
      <c r="N89" s="1533"/>
      <c r="O89" s="1533"/>
      <c r="P89" s="1533"/>
      <c r="Q89" s="1534"/>
    </row>
    <row r="90" spans="1:17" s="206" customFormat="1" ht="24.75" hidden="1" customHeight="1" x14ac:dyDescent="0.25">
      <c r="A90" s="175" t="s">
        <v>491</v>
      </c>
      <c r="B90" s="1163">
        <v>19</v>
      </c>
      <c r="C90" s="1164">
        <v>89</v>
      </c>
      <c r="D90" s="1164">
        <v>93</v>
      </c>
      <c r="E90" s="1164">
        <v>52</v>
      </c>
      <c r="F90" s="1164">
        <v>16</v>
      </c>
      <c r="G90" s="1164">
        <v>7</v>
      </c>
      <c r="H90" s="1164">
        <v>17</v>
      </c>
      <c r="I90" s="1165">
        <v>3077</v>
      </c>
      <c r="J90" s="1164">
        <v>170</v>
      </c>
      <c r="K90" s="1164">
        <v>45</v>
      </c>
      <c r="L90" s="1164">
        <v>876</v>
      </c>
      <c r="M90" s="1164">
        <v>288</v>
      </c>
      <c r="N90" s="1164">
        <v>33</v>
      </c>
      <c r="O90" s="1164">
        <v>123</v>
      </c>
      <c r="P90" s="1166">
        <v>65</v>
      </c>
      <c r="Q90" s="348">
        <f>SUM(B90:P90)</f>
        <v>4970</v>
      </c>
    </row>
    <row r="91" spans="1:17" s="206" customFormat="1" ht="24.75" hidden="1" customHeight="1" x14ac:dyDescent="0.25">
      <c r="A91" s="176" t="s">
        <v>396</v>
      </c>
      <c r="B91" s="1167">
        <v>0</v>
      </c>
      <c r="C91" s="1168">
        <v>3</v>
      </c>
      <c r="D91" s="1168">
        <v>1</v>
      </c>
      <c r="E91" s="1168">
        <v>0</v>
      </c>
      <c r="F91" s="1168">
        <v>0</v>
      </c>
      <c r="G91" s="1168">
        <v>0</v>
      </c>
      <c r="H91" s="1168">
        <v>0</v>
      </c>
      <c r="I91" s="1169">
        <v>106</v>
      </c>
      <c r="J91" s="1168">
        <v>10</v>
      </c>
      <c r="K91" s="1168">
        <v>2</v>
      </c>
      <c r="L91" s="1168">
        <v>49</v>
      </c>
      <c r="M91" s="1168">
        <v>7</v>
      </c>
      <c r="N91" s="1168">
        <v>0</v>
      </c>
      <c r="O91" s="1168">
        <v>6</v>
      </c>
      <c r="P91" s="1170">
        <v>0</v>
      </c>
      <c r="Q91" s="349">
        <f>SUM(B91:P91)</f>
        <v>184</v>
      </c>
    </row>
    <row r="92" spans="1:17" s="206" customFormat="1" ht="26.25" hidden="1" thickBot="1" x14ac:dyDescent="0.3">
      <c r="A92" s="93" t="s">
        <v>493</v>
      </c>
      <c r="B92" s="269">
        <f t="shared" ref="B92:Q92" si="10">SUM(B91/B90)</f>
        <v>0</v>
      </c>
      <c r="C92" s="270">
        <f t="shared" si="10"/>
        <v>3.3707865168539325E-2</v>
      </c>
      <c r="D92" s="270">
        <f t="shared" si="10"/>
        <v>1.0752688172043012E-2</v>
      </c>
      <c r="E92" s="270">
        <f t="shared" si="10"/>
        <v>0</v>
      </c>
      <c r="F92" s="270">
        <f t="shared" si="10"/>
        <v>0</v>
      </c>
      <c r="G92" s="270">
        <f t="shared" si="10"/>
        <v>0</v>
      </c>
      <c r="H92" s="270">
        <f t="shared" si="10"/>
        <v>0</v>
      </c>
      <c r="I92" s="270">
        <f t="shared" si="10"/>
        <v>3.4449138771530712E-2</v>
      </c>
      <c r="J92" s="270">
        <f t="shared" si="10"/>
        <v>5.8823529411764705E-2</v>
      </c>
      <c r="K92" s="270">
        <f t="shared" si="10"/>
        <v>4.4444444444444446E-2</v>
      </c>
      <c r="L92" s="270">
        <f t="shared" si="10"/>
        <v>5.5936073059360727E-2</v>
      </c>
      <c r="M92" s="270">
        <f t="shared" si="10"/>
        <v>2.4305555555555556E-2</v>
      </c>
      <c r="N92" s="270">
        <f t="shared" si="10"/>
        <v>0</v>
      </c>
      <c r="O92" s="270">
        <f t="shared" si="10"/>
        <v>4.878048780487805E-2</v>
      </c>
      <c r="P92" s="174">
        <f t="shared" si="10"/>
        <v>0</v>
      </c>
      <c r="Q92" s="350">
        <f t="shared" si="10"/>
        <v>3.7022132796780682E-2</v>
      </c>
    </row>
    <row r="93" spans="1:17" s="206" customFormat="1" ht="9.75" hidden="1" customHeight="1" thickBot="1" x14ac:dyDescent="0.3">
      <c r="A93" s="793"/>
      <c r="B93" s="345"/>
      <c r="C93" s="345"/>
      <c r="D93" s="345"/>
      <c r="E93" s="345"/>
      <c r="F93" s="345"/>
      <c r="G93" s="345"/>
      <c r="H93" s="345"/>
      <c r="I93" s="345"/>
      <c r="J93" s="345"/>
      <c r="K93" s="345"/>
      <c r="L93" s="345"/>
      <c r="M93" s="345"/>
      <c r="N93" s="345"/>
      <c r="O93" s="345"/>
      <c r="P93" s="345"/>
      <c r="Q93" s="795"/>
    </row>
    <row r="94" spans="1:17" s="206" customFormat="1" ht="15.75" hidden="1" customHeight="1" thickBot="1" x14ac:dyDescent="0.3">
      <c r="A94" s="1532" t="s">
        <v>117</v>
      </c>
      <c r="B94" s="1533"/>
      <c r="C94" s="1533"/>
      <c r="D94" s="1533"/>
      <c r="E94" s="1533"/>
      <c r="F94" s="1533"/>
      <c r="G94" s="1533"/>
      <c r="H94" s="1533"/>
      <c r="I94" s="1533"/>
      <c r="J94" s="1533"/>
      <c r="K94" s="1533"/>
      <c r="L94" s="1533"/>
      <c r="M94" s="1533"/>
      <c r="N94" s="1533"/>
      <c r="O94" s="1533"/>
      <c r="P94" s="1533"/>
      <c r="Q94" s="1534"/>
    </row>
    <row r="95" spans="1:17" s="206" customFormat="1" ht="24.75" hidden="1" customHeight="1" x14ac:dyDescent="0.25">
      <c r="A95" s="175" t="s">
        <v>494</v>
      </c>
      <c r="B95" s="1163">
        <v>19</v>
      </c>
      <c r="C95" s="1164">
        <v>89</v>
      </c>
      <c r="D95" s="1164">
        <v>93</v>
      </c>
      <c r="E95" s="1164">
        <v>52</v>
      </c>
      <c r="F95" s="1164">
        <v>16</v>
      </c>
      <c r="G95" s="1164">
        <v>7</v>
      </c>
      <c r="H95" s="1164">
        <v>17</v>
      </c>
      <c r="I95" s="1165">
        <v>3077</v>
      </c>
      <c r="J95" s="1164">
        <v>170</v>
      </c>
      <c r="K95" s="1164">
        <v>45</v>
      </c>
      <c r="L95" s="1164">
        <v>876</v>
      </c>
      <c r="M95" s="1164">
        <v>288</v>
      </c>
      <c r="N95" s="1164">
        <v>33</v>
      </c>
      <c r="O95" s="1164">
        <v>123</v>
      </c>
      <c r="P95" s="1166">
        <v>65</v>
      </c>
      <c r="Q95" s="348">
        <f>SUM(B95:P95)</f>
        <v>4970</v>
      </c>
    </row>
    <row r="96" spans="1:17" s="206" customFormat="1" ht="24.75" hidden="1" customHeight="1" x14ac:dyDescent="0.25">
      <c r="A96" s="176" t="s">
        <v>372</v>
      </c>
      <c r="B96" s="1167">
        <v>0</v>
      </c>
      <c r="C96" s="1168">
        <v>2</v>
      </c>
      <c r="D96" s="1168">
        <v>1</v>
      </c>
      <c r="E96" s="1168">
        <v>1</v>
      </c>
      <c r="F96" s="1168">
        <v>0</v>
      </c>
      <c r="G96" s="1168">
        <v>0</v>
      </c>
      <c r="H96" s="1168">
        <v>0</v>
      </c>
      <c r="I96" s="1169">
        <v>96</v>
      </c>
      <c r="J96" s="1168">
        <v>7</v>
      </c>
      <c r="K96" s="1168">
        <v>1</v>
      </c>
      <c r="L96" s="1168">
        <v>42</v>
      </c>
      <c r="M96" s="1168">
        <v>7</v>
      </c>
      <c r="N96" s="1168">
        <v>0</v>
      </c>
      <c r="O96" s="1168">
        <v>14</v>
      </c>
      <c r="P96" s="1170">
        <v>1</v>
      </c>
      <c r="Q96" s="349">
        <f>SUM(B96:P96)</f>
        <v>172</v>
      </c>
    </row>
    <row r="97" spans="1:17" s="206" customFormat="1" ht="27" hidden="1" customHeight="1" thickBot="1" x14ac:dyDescent="0.3">
      <c r="A97" s="93" t="s">
        <v>495</v>
      </c>
      <c r="B97" s="269">
        <f t="shared" ref="B97:Q97" si="11">SUM(B96/B95)</f>
        <v>0</v>
      </c>
      <c r="C97" s="270">
        <f t="shared" si="11"/>
        <v>2.247191011235955E-2</v>
      </c>
      <c r="D97" s="270">
        <f t="shared" si="11"/>
        <v>1.0752688172043012E-2</v>
      </c>
      <c r="E97" s="270">
        <f t="shared" si="11"/>
        <v>1.9230769230769232E-2</v>
      </c>
      <c r="F97" s="270">
        <f t="shared" si="11"/>
        <v>0</v>
      </c>
      <c r="G97" s="270">
        <f t="shared" si="11"/>
        <v>0</v>
      </c>
      <c r="H97" s="270">
        <f t="shared" si="11"/>
        <v>0</v>
      </c>
      <c r="I97" s="270">
        <f t="shared" si="11"/>
        <v>3.1199220019499513E-2</v>
      </c>
      <c r="J97" s="270">
        <f t="shared" si="11"/>
        <v>4.1176470588235294E-2</v>
      </c>
      <c r="K97" s="270">
        <f t="shared" si="11"/>
        <v>2.2222222222222223E-2</v>
      </c>
      <c r="L97" s="270">
        <f t="shared" si="11"/>
        <v>4.7945205479452052E-2</v>
      </c>
      <c r="M97" s="270">
        <f t="shared" si="11"/>
        <v>2.4305555555555556E-2</v>
      </c>
      <c r="N97" s="270">
        <f t="shared" si="11"/>
        <v>0</v>
      </c>
      <c r="O97" s="270">
        <f t="shared" si="11"/>
        <v>0.11382113821138211</v>
      </c>
      <c r="P97" s="174">
        <f t="shared" si="11"/>
        <v>1.5384615384615385E-2</v>
      </c>
      <c r="Q97" s="350">
        <f t="shared" si="11"/>
        <v>3.460764587525151E-2</v>
      </c>
    </row>
    <row r="98" spans="1:17" s="206" customFormat="1" ht="27" hidden="1" customHeight="1" thickBot="1" x14ac:dyDescent="0.3">
      <c r="A98" s="1592" t="s">
        <v>356</v>
      </c>
      <c r="B98" s="1592"/>
      <c r="C98" s="1592"/>
      <c r="D98" s="1592"/>
      <c r="E98" s="1592"/>
      <c r="F98" s="1592"/>
      <c r="G98" s="1592"/>
      <c r="H98" s="1592"/>
      <c r="I98" s="1592"/>
      <c r="J98" s="1592"/>
      <c r="K98" s="1592"/>
      <c r="L98" s="1592"/>
      <c r="M98" s="1592"/>
      <c r="N98" s="1592"/>
      <c r="O98" s="1592"/>
      <c r="P98" s="1592"/>
      <c r="Q98" s="1592"/>
    </row>
    <row r="99" spans="1:17" s="206" customFormat="1" ht="21.75" hidden="1" thickBot="1" x14ac:dyDescent="0.4">
      <c r="A99" s="1593" t="s">
        <v>448</v>
      </c>
      <c r="B99" s="1594"/>
      <c r="C99" s="1594"/>
      <c r="D99" s="1594"/>
      <c r="E99" s="1594"/>
      <c r="F99" s="1594"/>
      <c r="G99" s="1594"/>
      <c r="H99" s="1594"/>
      <c r="I99" s="1594"/>
      <c r="J99" s="1594"/>
      <c r="K99" s="1594"/>
      <c r="L99" s="1594"/>
      <c r="M99" s="1594"/>
      <c r="N99" s="1594"/>
      <c r="O99" s="1594"/>
      <c r="P99" s="1594"/>
      <c r="Q99" s="1595"/>
    </row>
    <row r="100" spans="1:17" s="206" customFormat="1" ht="19.5" hidden="1" customHeight="1" thickBot="1" x14ac:dyDescent="0.35">
      <c r="A100" s="1596" t="s">
        <v>778</v>
      </c>
      <c r="B100" s="1597"/>
      <c r="C100" s="1597"/>
      <c r="D100" s="1597"/>
      <c r="E100" s="1597"/>
      <c r="F100" s="1597"/>
      <c r="G100" s="1597"/>
      <c r="H100" s="1597"/>
      <c r="I100" s="1597"/>
      <c r="J100" s="1597"/>
      <c r="K100" s="1597"/>
      <c r="L100" s="1597"/>
      <c r="M100" s="1597"/>
      <c r="N100" s="1597"/>
      <c r="O100" s="1597"/>
      <c r="P100" s="1597"/>
      <c r="Q100" s="1598"/>
    </row>
    <row r="101" spans="1:17" s="206" customFormat="1" ht="59.25" hidden="1" customHeight="1" thickBot="1" x14ac:dyDescent="0.3">
      <c r="A101" s="134"/>
      <c r="B101" s="786" t="s">
        <v>81</v>
      </c>
      <c r="C101" s="787" t="s">
        <v>82</v>
      </c>
      <c r="D101" s="787" t="s">
        <v>83</v>
      </c>
      <c r="E101" s="787" t="s">
        <v>84</v>
      </c>
      <c r="F101" s="787" t="s">
        <v>85</v>
      </c>
      <c r="G101" s="787" t="s">
        <v>86</v>
      </c>
      <c r="H101" s="787" t="s">
        <v>87</v>
      </c>
      <c r="I101" s="787" t="s">
        <v>88</v>
      </c>
      <c r="J101" s="787" t="s">
        <v>89</v>
      </c>
      <c r="K101" s="787" t="s">
        <v>90</v>
      </c>
      <c r="L101" s="787" t="s">
        <v>91</v>
      </c>
      <c r="M101" s="787" t="s">
        <v>92</v>
      </c>
      <c r="N101" s="787" t="s">
        <v>93</v>
      </c>
      <c r="O101" s="787" t="s">
        <v>94</v>
      </c>
      <c r="P101" s="788" t="s">
        <v>95</v>
      </c>
      <c r="Q101" s="74" t="s">
        <v>96</v>
      </c>
    </row>
    <row r="102" spans="1:17" s="206" customFormat="1" ht="15.75" hidden="1" thickBot="1" x14ac:dyDescent="0.3">
      <c r="A102" s="1532" t="s">
        <v>272</v>
      </c>
      <c r="B102" s="1533"/>
      <c r="C102" s="1533"/>
      <c r="D102" s="1533"/>
      <c r="E102" s="1533"/>
      <c r="F102" s="1533"/>
      <c r="G102" s="1533"/>
      <c r="H102" s="1533"/>
      <c r="I102" s="1533"/>
      <c r="J102" s="1533"/>
      <c r="K102" s="1533"/>
      <c r="L102" s="1533"/>
      <c r="M102" s="1533"/>
      <c r="N102" s="1533"/>
      <c r="O102" s="1533"/>
      <c r="P102" s="1533"/>
      <c r="Q102" s="1534"/>
    </row>
    <row r="103" spans="1:17" s="206" customFormat="1" ht="24.75" hidden="1" customHeight="1" x14ac:dyDescent="0.25">
      <c r="A103" s="175" t="s">
        <v>490</v>
      </c>
      <c r="B103" s="886">
        <v>141</v>
      </c>
      <c r="C103" s="887">
        <v>542</v>
      </c>
      <c r="D103" s="887">
        <v>517</v>
      </c>
      <c r="E103" s="887">
        <v>298</v>
      </c>
      <c r="F103" s="887">
        <v>186</v>
      </c>
      <c r="G103" s="887">
        <v>45</v>
      </c>
      <c r="H103" s="887">
        <v>107</v>
      </c>
      <c r="I103" s="374">
        <v>19784</v>
      </c>
      <c r="J103" s="887">
        <v>949</v>
      </c>
      <c r="K103" s="887">
        <v>465</v>
      </c>
      <c r="L103" s="374">
        <v>5469</v>
      </c>
      <c r="M103" s="374">
        <v>1761</v>
      </c>
      <c r="N103" s="887">
        <v>108</v>
      </c>
      <c r="O103" s="887">
        <v>820</v>
      </c>
      <c r="P103" s="888">
        <v>591</v>
      </c>
      <c r="Q103" s="889">
        <f>SUM(B103:P103)</f>
        <v>31783</v>
      </c>
    </row>
    <row r="104" spans="1:17" s="206" customFormat="1" ht="24.75" hidden="1" customHeight="1" thickBot="1" x14ac:dyDescent="0.3">
      <c r="A104" s="93" t="s">
        <v>580</v>
      </c>
      <c r="B104" s="897">
        <f>SUM(B103/Q103)</f>
        <v>4.4363338891860431E-3</v>
      </c>
      <c r="C104" s="898">
        <f>SUM(C103/Q103)</f>
        <v>1.7053141616587483E-2</v>
      </c>
      <c r="D104" s="898">
        <f>SUM(D103/Q103)</f>
        <v>1.6266557593682156E-2</v>
      </c>
      <c r="E104" s="898">
        <f>SUM(E103/Q103)</f>
        <v>9.3760815530314952E-3</v>
      </c>
      <c r="F104" s="898">
        <f>SUM(F103/Q103)</f>
        <v>5.8521851304156308E-3</v>
      </c>
      <c r="G104" s="898">
        <f>SUM(G103/Q103)</f>
        <v>1.415851241229588E-3</v>
      </c>
      <c r="H104" s="898">
        <f>SUM(H103/Q103)</f>
        <v>3.3665796180347984E-3</v>
      </c>
      <c r="I104" s="898">
        <v>0.623</v>
      </c>
      <c r="J104" s="898">
        <f>SUM(J103/Q103)</f>
        <v>2.9858729509486204E-2</v>
      </c>
      <c r="K104" s="898">
        <f>SUM(K103/Q103)</f>
        <v>1.4630462826039078E-2</v>
      </c>
      <c r="L104" s="898">
        <v>0.17299999999999999</v>
      </c>
      <c r="M104" s="898">
        <f>SUM(M103/Q103)</f>
        <v>5.5406978573451213E-2</v>
      </c>
      <c r="N104" s="898">
        <f>SUM(N103/Q103)</f>
        <v>3.3980429789510114E-3</v>
      </c>
      <c r="O104" s="898">
        <f>SUM(O103/Q103)</f>
        <v>2.5799955951294716E-2</v>
      </c>
      <c r="P104" s="899">
        <f>SUM(P103/Q103)</f>
        <v>1.8594846301481924E-2</v>
      </c>
      <c r="Q104" s="900">
        <f>SUM(B104:P104)</f>
        <v>1.0014557467828713</v>
      </c>
    </row>
    <row r="105" spans="1:17" s="206" customFormat="1" ht="9.75" hidden="1" customHeight="1" thickBot="1" x14ac:dyDescent="0.3">
      <c r="A105" s="793"/>
      <c r="B105" s="794"/>
      <c r="C105" s="794"/>
      <c r="D105" s="794"/>
      <c r="E105" s="794"/>
      <c r="F105" s="794"/>
      <c r="G105" s="794"/>
      <c r="H105" s="794"/>
      <c r="I105" s="794"/>
      <c r="J105" s="794"/>
      <c r="K105" s="794"/>
      <c r="L105" s="794"/>
      <c r="M105" s="794"/>
      <c r="N105" s="794"/>
      <c r="O105" s="794"/>
      <c r="P105" s="794"/>
      <c r="Q105" s="795"/>
    </row>
    <row r="106" spans="1:17" s="206" customFormat="1" ht="15.75" hidden="1" thickBot="1" x14ac:dyDescent="0.3">
      <c r="A106" s="1532" t="s">
        <v>276</v>
      </c>
      <c r="B106" s="1533"/>
      <c r="C106" s="1533"/>
      <c r="D106" s="1533"/>
      <c r="E106" s="1533"/>
      <c r="F106" s="1533"/>
      <c r="G106" s="1533"/>
      <c r="H106" s="1533"/>
      <c r="I106" s="1533"/>
      <c r="J106" s="1533"/>
      <c r="K106" s="1533"/>
      <c r="L106" s="1533"/>
      <c r="M106" s="1533"/>
      <c r="N106" s="1533"/>
      <c r="O106" s="1533"/>
      <c r="P106" s="1533"/>
      <c r="Q106" s="1534"/>
    </row>
    <row r="107" spans="1:17" s="206" customFormat="1" ht="24.75" hidden="1" customHeight="1" x14ac:dyDescent="0.25">
      <c r="A107" s="175" t="s">
        <v>491</v>
      </c>
      <c r="B107" s="886">
        <v>28</v>
      </c>
      <c r="C107" s="887">
        <v>50</v>
      </c>
      <c r="D107" s="887">
        <v>58</v>
      </c>
      <c r="E107" s="887">
        <v>44</v>
      </c>
      <c r="F107" s="887">
        <v>7</v>
      </c>
      <c r="G107" s="887">
        <v>1</v>
      </c>
      <c r="H107" s="887">
        <v>21</v>
      </c>
      <c r="I107" s="374">
        <v>2855</v>
      </c>
      <c r="J107" s="887">
        <v>206</v>
      </c>
      <c r="K107" s="887">
        <v>35</v>
      </c>
      <c r="L107" s="887">
        <v>742</v>
      </c>
      <c r="M107" s="887">
        <v>292</v>
      </c>
      <c r="N107" s="887">
        <v>14</v>
      </c>
      <c r="O107" s="887">
        <v>145</v>
      </c>
      <c r="P107" s="888">
        <v>61</v>
      </c>
      <c r="Q107" s="889">
        <f>SUM(B107:P107)</f>
        <v>4559</v>
      </c>
    </row>
    <row r="108" spans="1:17" s="206" customFormat="1" ht="24.75" hidden="1" customHeight="1" thickBot="1" x14ac:dyDescent="0.3">
      <c r="A108" s="93" t="s">
        <v>581</v>
      </c>
      <c r="B108" s="897">
        <f>SUM(B107/Q107)</f>
        <v>6.1416977407326165E-3</v>
      </c>
      <c r="C108" s="898">
        <f>SUM(C107/Q107)</f>
        <v>1.0967317394165387E-2</v>
      </c>
      <c r="D108" s="898">
        <f>SUM(D107/Q107)</f>
        <v>1.2722088177231848E-2</v>
      </c>
      <c r="E108" s="898">
        <f>SUM(E107/Q107)</f>
        <v>9.6512393068655406E-3</v>
      </c>
      <c r="F108" s="898">
        <f>SUM(F107/Q107)</f>
        <v>1.5354244351831541E-3</v>
      </c>
      <c r="G108" s="898">
        <f>SUM(G107/Q107)</f>
        <v>2.1934634788330776E-4</v>
      </c>
      <c r="H108" s="898">
        <f>SUM(H107/Q107)</f>
        <v>4.6062733055494626E-3</v>
      </c>
      <c r="I108" s="898">
        <v>0.625</v>
      </c>
      <c r="J108" s="898">
        <f>SUM(J107/Q107)</f>
        <v>4.5185347663961394E-2</v>
      </c>
      <c r="K108" s="898">
        <f>SUM(K107/Q107)</f>
        <v>7.6771221759157713E-3</v>
      </c>
      <c r="L108" s="898">
        <f>SUM(L107/Q107)</f>
        <v>0.16275499012941436</v>
      </c>
      <c r="M108" s="898">
        <f>SUM(M107/Q107)</f>
        <v>6.4049133581925863E-2</v>
      </c>
      <c r="N108" s="898">
        <f>SUM(N107/Q107)</f>
        <v>3.0708488703663083E-3</v>
      </c>
      <c r="O108" s="898">
        <f>SUM(O107/Q107)</f>
        <v>3.1805220443079624E-2</v>
      </c>
      <c r="P108" s="899">
        <f>SUM(P107/Q107)</f>
        <v>1.3380127220881772E-2</v>
      </c>
      <c r="Q108" s="900">
        <f>SUM(B108:P108)</f>
        <v>0.99876617679315649</v>
      </c>
    </row>
    <row r="109" spans="1:17" s="206" customFormat="1" ht="10.5" hidden="1" customHeight="1" thickBot="1" x14ac:dyDescent="0.3">
      <c r="A109" s="793"/>
      <c r="B109" s="345"/>
      <c r="C109" s="345"/>
      <c r="D109" s="345"/>
      <c r="E109" s="345"/>
      <c r="F109" s="345"/>
      <c r="G109" s="345"/>
      <c r="H109" s="345"/>
      <c r="I109" s="345"/>
      <c r="J109" s="345"/>
      <c r="K109" s="345"/>
      <c r="L109" s="345"/>
      <c r="M109" s="345"/>
      <c r="N109" s="345"/>
      <c r="O109" s="345"/>
      <c r="P109" s="345"/>
      <c r="Q109" s="795"/>
    </row>
    <row r="110" spans="1:17" s="206" customFormat="1" ht="15.75" hidden="1" customHeight="1" thickBot="1" x14ac:dyDescent="0.3">
      <c r="A110" s="1532" t="s">
        <v>114</v>
      </c>
      <c r="B110" s="1533"/>
      <c r="C110" s="1533"/>
      <c r="D110" s="1533"/>
      <c r="E110" s="1533"/>
      <c r="F110" s="1533"/>
      <c r="G110" s="1533"/>
      <c r="H110" s="1533"/>
      <c r="I110" s="1533"/>
      <c r="J110" s="1533"/>
      <c r="K110" s="1533"/>
      <c r="L110" s="1533"/>
      <c r="M110" s="1533"/>
      <c r="N110" s="1533"/>
      <c r="O110" s="1533"/>
      <c r="P110" s="1533"/>
      <c r="Q110" s="1534"/>
    </row>
    <row r="111" spans="1:17" s="206" customFormat="1" ht="24.75" hidden="1" customHeight="1" x14ac:dyDescent="0.25">
      <c r="A111" s="175" t="s">
        <v>491</v>
      </c>
      <c r="B111" s="886">
        <v>28</v>
      </c>
      <c r="C111" s="887">
        <v>50</v>
      </c>
      <c r="D111" s="887">
        <v>58</v>
      </c>
      <c r="E111" s="887">
        <v>44</v>
      </c>
      <c r="F111" s="887">
        <v>7</v>
      </c>
      <c r="G111" s="887">
        <v>1</v>
      </c>
      <c r="H111" s="887">
        <v>21</v>
      </c>
      <c r="I111" s="374">
        <v>2855</v>
      </c>
      <c r="J111" s="887">
        <v>206</v>
      </c>
      <c r="K111" s="887">
        <v>35</v>
      </c>
      <c r="L111" s="887">
        <v>742</v>
      </c>
      <c r="M111" s="887">
        <v>292</v>
      </c>
      <c r="N111" s="887">
        <v>14</v>
      </c>
      <c r="O111" s="887">
        <v>145</v>
      </c>
      <c r="P111" s="888">
        <v>61</v>
      </c>
      <c r="Q111" s="889">
        <f>SUM(B111:P111)</f>
        <v>4559</v>
      </c>
    </row>
    <row r="112" spans="1:17" s="206" customFormat="1" ht="24.75" hidden="1" customHeight="1" x14ac:dyDescent="0.25">
      <c r="A112" s="176" t="s">
        <v>374</v>
      </c>
      <c r="B112" s="890">
        <v>0</v>
      </c>
      <c r="C112" s="891">
        <v>0</v>
      </c>
      <c r="D112" s="891">
        <v>0</v>
      </c>
      <c r="E112" s="891">
        <v>0</v>
      </c>
      <c r="F112" s="891">
        <v>0</v>
      </c>
      <c r="G112" s="891">
        <v>0</v>
      </c>
      <c r="H112" s="891">
        <v>3</v>
      </c>
      <c r="I112" s="892">
        <v>74</v>
      </c>
      <c r="J112" s="891">
        <v>0</v>
      </c>
      <c r="K112" s="891">
        <v>2</v>
      </c>
      <c r="L112" s="891">
        <v>49</v>
      </c>
      <c r="M112" s="891">
        <v>0</v>
      </c>
      <c r="N112" s="891">
        <v>0</v>
      </c>
      <c r="O112" s="891">
        <v>5</v>
      </c>
      <c r="P112" s="893">
        <v>1</v>
      </c>
      <c r="Q112" s="894">
        <f>SUM(B112:P112)</f>
        <v>134</v>
      </c>
    </row>
    <row r="113" spans="1:17" s="206" customFormat="1" ht="26.25" hidden="1" thickBot="1" x14ac:dyDescent="0.3">
      <c r="A113" s="93" t="s">
        <v>492</v>
      </c>
      <c r="B113" s="880">
        <f t="shared" ref="B113:Q113" si="12">SUM(B112/B111)</f>
        <v>0</v>
      </c>
      <c r="C113" s="881">
        <f t="shared" si="12"/>
        <v>0</v>
      </c>
      <c r="D113" s="881">
        <f t="shared" si="12"/>
        <v>0</v>
      </c>
      <c r="E113" s="881">
        <f t="shared" si="12"/>
        <v>0</v>
      </c>
      <c r="F113" s="881">
        <f t="shared" si="12"/>
        <v>0</v>
      </c>
      <c r="G113" s="881">
        <f t="shared" si="12"/>
        <v>0</v>
      </c>
      <c r="H113" s="881">
        <f t="shared" si="12"/>
        <v>0.14285714285714285</v>
      </c>
      <c r="I113" s="881">
        <f t="shared" si="12"/>
        <v>2.5919439579684764E-2</v>
      </c>
      <c r="J113" s="881">
        <f t="shared" si="12"/>
        <v>0</v>
      </c>
      <c r="K113" s="881">
        <f t="shared" si="12"/>
        <v>5.7142857142857141E-2</v>
      </c>
      <c r="L113" s="881">
        <f t="shared" si="12"/>
        <v>6.6037735849056603E-2</v>
      </c>
      <c r="M113" s="881">
        <f t="shared" si="12"/>
        <v>0</v>
      </c>
      <c r="N113" s="881">
        <f t="shared" si="12"/>
        <v>0</v>
      </c>
      <c r="O113" s="881">
        <f t="shared" si="12"/>
        <v>3.4482758620689655E-2</v>
      </c>
      <c r="P113" s="895">
        <f t="shared" si="12"/>
        <v>1.6393442622950821E-2</v>
      </c>
      <c r="Q113" s="896">
        <f t="shared" si="12"/>
        <v>2.9392410616363239E-2</v>
      </c>
    </row>
    <row r="114" spans="1:17" s="206" customFormat="1" ht="9.75" hidden="1" customHeight="1" thickBot="1" x14ac:dyDescent="0.3">
      <c r="A114" s="793"/>
      <c r="B114" s="345"/>
      <c r="C114" s="345"/>
      <c r="D114" s="345"/>
      <c r="E114" s="345"/>
      <c r="F114" s="345"/>
      <c r="G114" s="345"/>
      <c r="H114" s="345"/>
      <c r="I114" s="345"/>
      <c r="J114" s="345"/>
      <c r="K114" s="345"/>
      <c r="L114" s="345"/>
      <c r="M114" s="345"/>
      <c r="N114" s="345"/>
      <c r="O114" s="345"/>
      <c r="P114" s="345"/>
      <c r="Q114" s="795"/>
    </row>
    <row r="115" spans="1:17" s="206" customFormat="1" ht="15.75" hidden="1" customHeight="1" thickBot="1" x14ac:dyDescent="0.3">
      <c r="A115" s="1532" t="s">
        <v>116</v>
      </c>
      <c r="B115" s="1533"/>
      <c r="C115" s="1533"/>
      <c r="D115" s="1533"/>
      <c r="E115" s="1533"/>
      <c r="F115" s="1533"/>
      <c r="G115" s="1533"/>
      <c r="H115" s="1533"/>
      <c r="I115" s="1533"/>
      <c r="J115" s="1533"/>
      <c r="K115" s="1533"/>
      <c r="L115" s="1533"/>
      <c r="M115" s="1533"/>
      <c r="N115" s="1533"/>
      <c r="O115" s="1533"/>
      <c r="P115" s="1533"/>
      <c r="Q115" s="1534"/>
    </row>
    <row r="116" spans="1:17" s="206" customFormat="1" ht="24.75" hidden="1" customHeight="1" x14ac:dyDescent="0.25">
      <c r="A116" s="175" t="s">
        <v>491</v>
      </c>
      <c r="B116" s="886">
        <v>28</v>
      </c>
      <c r="C116" s="887">
        <v>50</v>
      </c>
      <c r="D116" s="887">
        <v>58</v>
      </c>
      <c r="E116" s="887">
        <v>44</v>
      </c>
      <c r="F116" s="887">
        <v>7</v>
      </c>
      <c r="G116" s="887">
        <v>1</v>
      </c>
      <c r="H116" s="887">
        <v>21</v>
      </c>
      <c r="I116" s="374">
        <v>2855</v>
      </c>
      <c r="J116" s="887">
        <v>206</v>
      </c>
      <c r="K116" s="887">
        <v>35</v>
      </c>
      <c r="L116" s="887">
        <v>742</v>
      </c>
      <c r="M116" s="887">
        <v>292</v>
      </c>
      <c r="N116" s="887">
        <v>14</v>
      </c>
      <c r="O116" s="887">
        <v>145</v>
      </c>
      <c r="P116" s="888">
        <v>61</v>
      </c>
      <c r="Q116" s="889">
        <f>SUM(B116:P116)</f>
        <v>4559</v>
      </c>
    </row>
    <row r="117" spans="1:17" s="206" customFormat="1" ht="24.75" hidden="1" customHeight="1" x14ac:dyDescent="0.25">
      <c r="A117" s="176" t="s">
        <v>396</v>
      </c>
      <c r="B117" s="890">
        <v>0</v>
      </c>
      <c r="C117" s="891">
        <v>2</v>
      </c>
      <c r="D117" s="891">
        <v>6</v>
      </c>
      <c r="E117" s="891">
        <v>0</v>
      </c>
      <c r="F117" s="891">
        <v>0</v>
      </c>
      <c r="G117" s="891">
        <v>0</v>
      </c>
      <c r="H117" s="891">
        <v>0</v>
      </c>
      <c r="I117" s="892">
        <v>136</v>
      </c>
      <c r="J117" s="891">
        <v>12</v>
      </c>
      <c r="K117" s="891">
        <v>0</v>
      </c>
      <c r="L117" s="891">
        <v>37</v>
      </c>
      <c r="M117" s="891">
        <v>14</v>
      </c>
      <c r="N117" s="891">
        <v>3</v>
      </c>
      <c r="O117" s="891">
        <v>1</v>
      </c>
      <c r="P117" s="893">
        <v>7</v>
      </c>
      <c r="Q117" s="894">
        <f>SUM(B117:P117)</f>
        <v>218</v>
      </c>
    </row>
    <row r="118" spans="1:17" s="206" customFormat="1" ht="26.25" hidden="1" thickBot="1" x14ac:dyDescent="0.3">
      <c r="A118" s="93" t="s">
        <v>493</v>
      </c>
      <c r="B118" s="880">
        <f>SUM(B117/B116)</f>
        <v>0</v>
      </c>
      <c r="C118" s="881">
        <f>SUM(C117/C116)</f>
        <v>0.04</v>
      </c>
      <c r="D118" s="881">
        <f t="shared" ref="D118:O118" si="13">SUM(D117/D116)</f>
        <v>0.10344827586206896</v>
      </c>
      <c r="E118" s="881">
        <f t="shared" si="13"/>
        <v>0</v>
      </c>
      <c r="F118" s="881">
        <f t="shared" si="13"/>
        <v>0</v>
      </c>
      <c r="G118" s="881">
        <f t="shared" si="13"/>
        <v>0</v>
      </c>
      <c r="H118" s="881">
        <f t="shared" si="13"/>
        <v>0</v>
      </c>
      <c r="I118" s="881">
        <f t="shared" si="13"/>
        <v>4.7635726795096325E-2</v>
      </c>
      <c r="J118" s="881">
        <f t="shared" si="13"/>
        <v>5.8252427184466021E-2</v>
      </c>
      <c r="K118" s="881">
        <f t="shared" si="13"/>
        <v>0</v>
      </c>
      <c r="L118" s="881">
        <f t="shared" si="13"/>
        <v>4.9865229110512131E-2</v>
      </c>
      <c r="M118" s="881">
        <f t="shared" si="13"/>
        <v>4.7945205479452052E-2</v>
      </c>
      <c r="N118" s="881">
        <f t="shared" si="13"/>
        <v>0.21428571428571427</v>
      </c>
      <c r="O118" s="881">
        <f t="shared" si="13"/>
        <v>6.8965517241379309E-3</v>
      </c>
      <c r="P118" s="895">
        <f>SUM(P117/P116)</f>
        <v>0.11475409836065574</v>
      </c>
      <c r="Q118" s="896">
        <f>SUM(Q117/Q116)</f>
        <v>4.7817503838561086E-2</v>
      </c>
    </row>
    <row r="119" spans="1:17" s="206" customFormat="1" ht="9.75" hidden="1" customHeight="1" thickBot="1" x14ac:dyDescent="0.3">
      <c r="A119" s="793"/>
      <c r="B119" s="345"/>
      <c r="C119" s="345"/>
      <c r="D119" s="345"/>
      <c r="E119" s="345"/>
      <c r="F119" s="345"/>
      <c r="G119" s="345"/>
      <c r="H119" s="345"/>
      <c r="I119" s="345"/>
      <c r="J119" s="345"/>
      <c r="K119" s="345"/>
      <c r="L119" s="345"/>
      <c r="M119" s="345"/>
      <c r="N119" s="345"/>
      <c r="O119" s="345"/>
      <c r="P119" s="345"/>
      <c r="Q119" s="795"/>
    </row>
    <row r="120" spans="1:17" s="206" customFormat="1" ht="15.75" hidden="1" customHeight="1" thickBot="1" x14ac:dyDescent="0.3">
      <c r="A120" s="1532" t="s">
        <v>117</v>
      </c>
      <c r="B120" s="1533"/>
      <c r="C120" s="1533"/>
      <c r="D120" s="1533"/>
      <c r="E120" s="1533"/>
      <c r="F120" s="1533"/>
      <c r="G120" s="1533"/>
      <c r="H120" s="1533"/>
      <c r="I120" s="1533"/>
      <c r="J120" s="1533"/>
      <c r="K120" s="1533"/>
      <c r="L120" s="1533"/>
      <c r="M120" s="1533"/>
      <c r="N120" s="1533"/>
      <c r="O120" s="1533"/>
      <c r="P120" s="1533"/>
      <c r="Q120" s="1534"/>
    </row>
    <row r="121" spans="1:17" s="206" customFormat="1" ht="24.75" hidden="1" customHeight="1" x14ac:dyDescent="0.25">
      <c r="A121" s="175" t="s">
        <v>494</v>
      </c>
      <c r="B121" s="886">
        <v>28</v>
      </c>
      <c r="C121" s="887">
        <v>50</v>
      </c>
      <c r="D121" s="887">
        <v>58</v>
      </c>
      <c r="E121" s="887">
        <v>44</v>
      </c>
      <c r="F121" s="887">
        <v>7</v>
      </c>
      <c r="G121" s="887">
        <v>1</v>
      </c>
      <c r="H121" s="887">
        <v>21</v>
      </c>
      <c r="I121" s="374">
        <v>2855</v>
      </c>
      <c r="J121" s="887">
        <v>206</v>
      </c>
      <c r="K121" s="887">
        <v>35</v>
      </c>
      <c r="L121" s="887">
        <v>742</v>
      </c>
      <c r="M121" s="887">
        <v>292</v>
      </c>
      <c r="N121" s="887">
        <v>14</v>
      </c>
      <c r="O121" s="887">
        <v>145</v>
      </c>
      <c r="P121" s="888">
        <v>61</v>
      </c>
      <c r="Q121" s="889">
        <f>SUM(B121:P121)</f>
        <v>4559</v>
      </c>
    </row>
    <row r="122" spans="1:17" s="206" customFormat="1" ht="24.75" hidden="1" customHeight="1" x14ac:dyDescent="0.25">
      <c r="A122" s="176" t="s">
        <v>372</v>
      </c>
      <c r="B122" s="890">
        <v>0</v>
      </c>
      <c r="C122" s="891">
        <v>3</v>
      </c>
      <c r="D122" s="891">
        <v>0</v>
      </c>
      <c r="E122" s="891">
        <v>2</v>
      </c>
      <c r="F122" s="891">
        <v>0</v>
      </c>
      <c r="G122" s="891">
        <v>0</v>
      </c>
      <c r="H122" s="891">
        <v>0</v>
      </c>
      <c r="I122" s="892">
        <v>92</v>
      </c>
      <c r="J122" s="891">
        <v>11</v>
      </c>
      <c r="K122" s="891">
        <v>0</v>
      </c>
      <c r="L122" s="891">
        <v>50</v>
      </c>
      <c r="M122" s="891">
        <v>8</v>
      </c>
      <c r="N122" s="891">
        <v>0</v>
      </c>
      <c r="O122" s="891">
        <v>6</v>
      </c>
      <c r="P122" s="893">
        <v>3</v>
      </c>
      <c r="Q122" s="894">
        <f>SUM(B122:P122)</f>
        <v>175</v>
      </c>
    </row>
    <row r="123" spans="1:17" s="206" customFormat="1" ht="27" hidden="1" customHeight="1" thickBot="1" x14ac:dyDescent="0.3">
      <c r="A123" s="93" t="s">
        <v>495</v>
      </c>
      <c r="B123" s="880">
        <f>SUM(B122/B121)</f>
        <v>0</v>
      </c>
      <c r="C123" s="881">
        <f>SUM(C122/C121)</f>
        <v>0.06</v>
      </c>
      <c r="D123" s="881">
        <f t="shared" ref="D123:P123" si="14">SUM(D122/D121)</f>
        <v>0</v>
      </c>
      <c r="E123" s="881">
        <f t="shared" si="14"/>
        <v>4.5454545454545456E-2</v>
      </c>
      <c r="F123" s="881">
        <f t="shared" si="14"/>
        <v>0</v>
      </c>
      <c r="G123" s="881">
        <f t="shared" si="14"/>
        <v>0</v>
      </c>
      <c r="H123" s="881">
        <f t="shared" si="14"/>
        <v>0</v>
      </c>
      <c r="I123" s="881">
        <f t="shared" si="14"/>
        <v>3.222416812609457E-2</v>
      </c>
      <c r="J123" s="881">
        <f t="shared" si="14"/>
        <v>5.3398058252427182E-2</v>
      </c>
      <c r="K123" s="881">
        <f t="shared" si="14"/>
        <v>0</v>
      </c>
      <c r="L123" s="881">
        <f t="shared" si="14"/>
        <v>6.7385444743935305E-2</v>
      </c>
      <c r="M123" s="881">
        <f t="shared" si="14"/>
        <v>2.7397260273972601E-2</v>
      </c>
      <c r="N123" s="881">
        <f t="shared" si="14"/>
        <v>0</v>
      </c>
      <c r="O123" s="881">
        <f t="shared" si="14"/>
        <v>4.1379310344827586E-2</v>
      </c>
      <c r="P123" s="881">
        <f t="shared" si="14"/>
        <v>4.9180327868852458E-2</v>
      </c>
      <c r="Q123" s="896">
        <f>SUM(Q122/Q121)</f>
        <v>3.8385610879578855E-2</v>
      </c>
    </row>
    <row r="124" spans="1:17" s="206" customFormat="1" ht="27" hidden="1" customHeight="1" thickBot="1" x14ac:dyDescent="0.3">
      <c r="A124" s="1592" t="s">
        <v>356</v>
      </c>
      <c r="B124" s="1592"/>
      <c r="C124" s="1592"/>
      <c r="D124" s="1592"/>
      <c r="E124" s="1592"/>
      <c r="F124" s="1592"/>
      <c r="G124" s="1592"/>
      <c r="H124" s="1592"/>
      <c r="I124" s="1592"/>
      <c r="J124" s="1592"/>
      <c r="K124" s="1592"/>
      <c r="L124" s="1592"/>
      <c r="M124" s="1592"/>
      <c r="N124" s="1592"/>
      <c r="O124" s="1592"/>
      <c r="P124" s="1592"/>
      <c r="Q124" s="1592"/>
    </row>
    <row r="125" spans="1:17" ht="21.75" hidden="1" thickBot="1" x14ac:dyDescent="0.4">
      <c r="A125" s="1593" t="s">
        <v>448</v>
      </c>
      <c r="B125" s="1594"/>
      <c r="C125" s="1594"/>
      <c r="D125" s="1594"/>
      <c r="E125" s="1594"/>
      <c r="F125" s="1594"/>
      <c r="G125" s="1594"/>
      <c r="H125" s="1594"/>
      <c r="I125" s="1594"/>
      <c r="J125" s="1594"/>
      <c r="K125" s="1594"/>
      <c r="L125" s="1594"/>
      <c r="M125" s="1594"/>
      <c r="N125" s="1594"/>
      <c r="O125" s="1594"/>
      <c r="P125" s="1594"/>
      <c r="Q125" s="1595"/>
    </row>
    <row r="126" spans="1:17" ht="19.5" hidden="1" customHeight="1" thickBot="1" x14ac:dyDescent="0.35">
      <c r="A126" s="1596" t="s">
        <v>766</v>
      </c>
      <c r="B126" s="1597"/>
      <c r="C126" s="1597"/>
      <c r="D126" s="1597"/>
      <c r="E126" s="1597"/>
      <c r="F126" s="1597"/>
      <c r="G126" s="1597"/>
      <c r="H126" s="1597"/>
      <c r="I126" s="1597"/>
      <c r="J126" s="1597"/>
      <c r="K126" s="1597"/>
      <c r="L126" s="1597"/>
      <c r="M126" s="1597"/>
      <c r="N126" s="1597"/>
      <c r="O126" s="1597"/>
      <c r="P126" s="1597"/>
      <c r="Q126" s="1598"/>
    </row>
    <row r="127" spans="1:17" ht="59.25" hidden="1" customHeight="1" thickBot="1" x14ac:dyDescent="0.3">
      <c r="A127" s="134"/>
      <c r="B127" s="786" t="s">
        <v>81</v>
      </c>
      <c r="C127" s="787" t="s">
        <v>82</v>
      </c>
      <c r="D127" s="787" t="s">
        <v>83</v>
      </c>
      <c r="E127" s="787" t="s">
        <v>84</v>
      </c>
      <c r="F127" s="787" t="s">
        <v>85</v>
      </c>
      <c r="G127" s="787" t="s">
        <v>86</v>
      </c>
      <c r="H127" s="787" t="s">
        <v>87</v>
      </c>
      <c r="I127" s="787" t="s">
        <v>88</v>
      </c>
      <c r="J127" s="787" t="s">
        <v>89</v>
      </c>
      <c r="K127" s="787" t="s">
        <v>90</v>
      </c>
      <c r="L127" s="787" t="s">
        <v>91</v>
      </c>
      <c r="M127" s="787" t="s">
        <v>92</v>
      </c>
      <c r="N127" s="787" t="s">
        <v>93</v>
      </c>
      <c r="O127" s="787" t="s">
        <v>94</v>
      </c>
      <c r="P127" s="788" t="s">
        <v>95</v>
      </c>
      <c r="Q127" s="74" t="s">
        <v>96</v>
      </c>
    </row>
    <row r="128" spans="1:17" s="206" customFormat="1" ht="15.75" hidden="1" thickBot="1" x14ac:dyDescent="0.3">
      <c r="A128" s="1532" t="s">
        <v>272</v>
      </c>
      <c r="B128" s="1533"/>
      <c r="C128" s="1533"/>
      <c r="D128" s="1533"/>
      <c r="E128" s="1533"/>
      <c r="F128" s="1533"/>
      <c r="G128" s="1533"/>
      <c r="H128" s="1533"/>
      <c r="I128" s="1533"/>
      <c r="J128" s="1533"/>
      <c r="K128" s="1533"/>
      <c r="L128" s="1533"/>
      <c r="M128" s="1533"/>
      <c r="N128" s="1533"/>
      <c r="O128" s="1533"/>
      <c r="P128" s="1533"/>
      <c r="Q128" s="1534"/>
    </row>
    <row r="129" spans="1:17" s="206" customFormat="1" ht="24.75" hidden="1" customHeight="1" x14ac:dyDescent="0.25">
      <c r="A129" s="175" t="s">
        <v>490</v>
      </c>
      <c r="B129" s="886">
        <v>113</v>
      </c>
      <c r="C129" s="887">
        <v>636</v>
      </c>
      <c r="D129" s="887">
        <v>536</v>
      </c>
      <c r="E129" s="887">
        <v>277</v>
      </c>
      <c r="F129" s="887">
        <v>224</v>
      </c>
      <c r="G129" s="887">
        <v>0</v>
      </c>
      <c r="H129" s="887">
        <v>75</v>
      </c>
      <c r="I129" s="374">
        <v>18366</v>
      </c>
      <c r="J129" s="887">
        <v>1169</v>
      </c>
      <c r="K129" s="887">
        <v>493</v>
      </c>
      <c r="L129" s="887">
        <v>5586</v>
      </c>
      <c r="M129" s="887">
        <v>1819</v>
      </c>
      <c r="N129" s="887">
        <v>81</v>
      </c>
      <c r="O129" s="887">
        <v>941</v>
      </c>
      <c r="P129" s="888">
        <v>627</v>
      </c>
      <c r="Q129" s="889">
        <f>SUM(B129:P129)</f>
        <v>30943</v>
      </c>
    </row>
    <row r="130" spans="1:17" s="206" customFormat="1" ht="24.75" hidden="1" customHeight="1" thickBot="1" x14ac:dyDescent="0.3">
      <c r="A130" s="93" t="s">
        <v>580</v>
      </c>
      <c r="B130" s="901">
        <f>SUM(B129/Q129)</f>
        <v>3.651876030119898E-3</v>
      </c>
      <c r="C130" s="902">
        <f>SUM(C129/Q129)</f>
        <v>2.0553921727046506E-2</v>
      </c>
      <c r="D130" s="902">
        <f>SUM(D129/Q129)</f>
        <v>1.7322173027825356E-2</v>
      </c>
      <c r="E130" s="902">
        <f>SUM(E129/Q129)</f>
        <v>8.9519438968425815E-3</v>
      </c>
      <c r="F130" s="902">
        <f>SUM(F129/Q129)</f>
        <v>7.2391170862553724E-3</v>
      </c>
      <c r="G130" s="902">
        <f>SUM(G129/Q129)</f>
        <v>0</v>
      </c>
      <c r="H130" s="902">
        <f>SUM(H129/Q129)</f>
        <v>2.4238115244158615E-3</v>
      </c>
      <c r="I130" s="902">
        <v>0.59299999999999997</v>
      </c>
      <c r="J130" s="902">
        <f>SUM(J129/Q129)</f>
        <v>3.7779142293895229E-2</v>
      </c>
      <c r="K130" s="902">
        <f>SUM(K129/Q129)</f>
        <v>1.5932521087160263E-2</v>
      </c>
      <c r="L130" s="902">
        <f>SUM(L129/Q129)</f>
        <v>0.18052548233849336</v>
      </c>
      <c r="M130" s="902">
        <f>SUM(M129/Q129)</f>
        <v>5.8785508838832691E-2</v>
      </c>
      <c r="N130" s="902">
        <f>SUM(N129/Q129)</f>
        <v>2.6177164463691304E-3</v>
      </c>
      <c r="O130" s="902">
        <f>SUM(O129/Q129)</f>
        <v>3.0410755259671008E-2</v>
      </c>
      <c r="P130" s="903">
        <f>SUM(P129/Q129)</f>
        <v>2.0263064344116601E-2</v>
      </c>
      <c r="Q130" s="900">
        <f>SUM(B130:P130)</f>
        <v>0.99945703390104379</v>
      </c>
    </row>
    <row r="131" spans="1:17" s="206" customFormat="1" ht="9.75" hidden="1" customHeight="1" thickBot="1" x14ac:dyDescent="0.3">
      <c r="A131" s="793"/>
      <c r="B131" s="794"/>
      <c r="C131" s="794"/>
      <c r="D131" s="794"/>
      <c r="E131" s="794"/>
      <c r="F131" s="794"/>
      <c r="G131" s="794"/>
      <c r="H131" s="794"/>
      <c r="I131" s="794"/>
      <c r="J131" s="794"/>
      <c r="K131" s="794"/>
      <c r="L131" s="794"/>
      <c r="M131" s="794"/>
      <c r="N131" s="794"/>
      <c r="O131" s="794"/>
      <c r="P131" s="794"/>
      <c r="Q131" s="795"/>
    </row>
    <row r="132" spans="1:17" s="206" customFormat="1" ht="15.75" hidden="1" thickBot="1" x14ac:dyDescent="0.3">
      <c r="A132" s="1532" t="s">
        <v>276</v>
      </c>
      <c r="B132" s="1533"/>
      <c r="C132" s="1533"/>
      <c r="D132" s="1533"/>
      <c r="E132" s="1533"/>
      <c r="F132" s="1533"/>
      <c r="G132" s="1533"/>
      <c r="H132" s="1533"/>
      <c r="I132" s="1533"/>
      <c r="J132" s="1533"/>
      <c r="K132" s="1533"/>
      <c r="L132" s="1533"/>
      <c r="M132" s="1533"/>
      <c r="N132" s="1533"/>
      <c r="O132" s="1533"/>
      <c r="P132" s="1533"/>
      <c r="Q132" s="1534"/>
    </row>
    <row r="133" spans="1:17" s="206" customFormat="1" ht="24.75" hidden="1" customHeight="1" x14ac:dyDescent="0.25">
      <c r="A133" s="175" t="s">
        <v>491</v>
      </c>
      <c r="B133" s="886">
        <v>18</v>
      </c>
      <c r="C133" s="887">
        <v>73</v>
      </c>
      <c r="D133" s="887">
        <v>53</v>
      </c>
      <c r="E133" s="887">
        <v>38</v>
      </c>
      <c r="F133" s="887">
        <v>7</v>
      </c>
      <c r="G133" s="887">
        <v>0</v>
      </c>
      <c r="H133" s="887">
        <v>16</v>
      </c>
      <c r="I133" s="374">
        <v>2895</v>
      </c>
      <c r="J133" s="887">
        <v>253</v>
      </c>
      <c r="K133" s="887">
        <v>27</v>
      </c>
      <c r="L133" s="887">
        <v>832</v>
      </c>
      <c r="M133" s="887">
        <v>344</v>
      </c>
      <c r="N133" s="887">
        <v>16</v>
      </c>
      <c r="O133" s="887">
        <v>135</v>
      </c>
      <c r="P133" s="888">
        <v>90</v>
      </c>
      <c r="Q133" s="889">
        <f>SUM(B133:P133)</f>
        <v>4797</v>
      </c>
    </row>
    <row r="134" spans="1:17" s="206" customFormat="1" ht="24.75" hidden="1" customHeight="1" thickBot="1" x14ac:dyDescent="0.3">
      <c r="A134" s="93" t="s">
        <v>581</v>
      </c>
      <c r="B134" s="901">
        <f>SUM(B133/Q133)</f>
        <v>3.7523452157598499E-3</v>
      </c>
      <c r="C134" s="902">
        <f>SUM(C133/Q133)</f>
        <v>1.521784448613717E-2</v>
      </c>
      <c r="D134" s="902">
        <f>SUM(D133/Q133)</f>
        <v>1.1048572024181781E-2</v>
      </c>
      <c r="E134" s="902">
        <f>SUM(E133/Q133)</f>
        <v>7.9216176777152387E-3</v>
      </c>
      <c r="F134" s="902">
        <f>SUM(F133/Q133)</f>
        <v>1.4592453616843861E-3</v>
      </c>
      <c r="G134" s="902">
        <f>SUM(G133/Q133)</f>
        <v>0</v>
      </c>
      <c r="H134" s="902">
        <f>SUM(H133/Q133)</f>
        <v>3.335417969564311E-3</v>
      </c>
      <c r="I134" s="902">
        <f>SUM(I133/Q133)</f>
        <v>0.60350218886804252</v>
      </c>
      <c r="J134" s="902">
        <f>SUM(J133/Q133)</f>
        <v>5.2741296643735669E-2</v>
      </c>
      <c r="K134" s="902">
        <f>SUM(K133/Q133)</f>
        <v>5.6285178236397749E-3</v>
      </c>
      <c r="L134" s="902">
        <f>SUM(L133/Q133)</f>
        <v>0.17344173441734417</v>
      </c>
      <c r="M134" s="902">
        <f>SUM(M133/Q133)</f>
        <v>7.1711486345632694E-2</v>
      </c>
      <c r="N134" s="902">
        <f>SUM(N133/Q133)</f>
        <v>3.335417969564311E-3</v>
      </c>
      <c r="O134" s="902">
        <f>SUM(O133/Q133)</f>
        <v>2.8142589118198873E-2</v>
      </c>
      <c r="P134" s="903">
        <f>SUM(P133/Q133)</f>
        <v>1.8761726078799251E-2</v>
      </c>
      <c r="Q134" s="900">
        <f>SUM(B134:P134)</f>
        <v>0.99999999999999989</v>
      </c>
    </row>
    <row r="135" spans="1:17" s="206" customFormat="1" ht="10.5" hidden="1" customHeight="1" thickBot="1" x14ac:dyDescent="0.3">
      <c r="A135" s="793"/>
      <c r="B135" s="345"/>
      <c r="C135" s="345"/>
      <c r="D135" s="345"/>
      <c r="E135" s="345"/>
      <c r="F135" s="345"/>
      <c r="G135" s="345"/>
      <c r="H135" s="345"/>
      <c r="I135" s="345"/>
      <c r="J135" s="345"/>
      <c r="K135" s="345"/>
      <c r="L135" s="345"/>
      <c r="M135" s="345"/>
      <c r="N135" s="345"/>
      <c r="O135" s="345"/>
      <c r="P135" s="345"/>
      <c r="Q135" s="795"/>
    </row>
    <row r="136" spans="1:17" s="206" customFormat="1" ht="15.75" hidden="1" customHeight="1" thickBot="1" x14ac:dyDescent="0.3">
      <c r="A136" s="1532" t="s">
        <v>114</v>
      </c>
      <c r="B136" s="1533"/>
      <c r="C136" s="1533"/>
      <c r="D136" s="1533"/>
      <c r="E136" s="1533"/>
      <c r="F136" s="1533"/>
      <c r="G136" s="1533"/>
      <c r="H136" s="1533"/>
      <c r="I136" s="1533"/>
      <c r="J136" s="1533"/>
      <c r="K136" s="1533"/>
      <c r="L136" s="1533"/>
      <c r="M136" s="1533"/>
      <c r="N136" s="1533"/>
      <c r="O136" s="1533"/>
      <c r="P136" s="1533"/>
      <c r="Q136" s="1534"/>
    </row>
    <row r="137" spans="1:17" s="206" customFormat="1" ht="24.75" hidden="1" customHeight="1" x14ac:dyDescent="0.25">
      <c r="A137" s="175" t="s">
        <v>491</v>
      </c>
      <c r="B137" s="886">
        <v>18</v>
      </c>
      <c r="C137" s="887">
        <v>73</v>
      </c>
      <c r="D137" s="887">
        <v>53</v>
      </c>
      <c r="E137" s="887">
        <v>38</v>
      </c>
      <c r="F137" s="887">
        <v>7</v>
      </c>
      <c r="G137" s="887">
        <v>0</v>
      </c>
      <c r="H137" s="887">
        <v>16</v>
      </c>
      <c r="I137" s="374">
        <v>2895</v>
      </c>
      <c r="J137" s="887">
        <v>253</v>
      </c>
      <c r="K137" s="887">
        <v>27</v>
      </c>
      <c r="L137" s="887">
        <v>832</v>
      </c>
      <c r="M137" s="887">
        <v>344</v>
      </c>
      <c r="N137" s="887">
        <v>16</v>
      </c>
      <c r="O137" s="887">
        <v>135</v>
      </c>
      <c r="P137" s="888">
        <v>90</v>
      </c>
      <c r="Q137" s="889">
        <f>SUM(B137:P137)</f>
        <v>4797</v>
      </c>
    </row>
    <row r="138" spans="1:17" s="206" customFormat="1" ht="24.75" hidden="1" customHeight="1" x14ac:dyDescent="0.25">
      <c r="A138" s="176" t="s">
        <v>374</v>
      </c>
      <c r="B138" s="890">
        <v>0</v>
      </c>
      <c r="C138" s="891">
        <v>1</v>
      </c>
      <c r="D138" s="891">
        <v>0</v>
      </c>
      <c r="E138" s="891">
        <v>2</v>
      </c>
      <c r="F138" s="891">
        <v>1</v>
      </c>
      <c r="G138" s="891">
        <v>0</v>
      </c>
      <c r="H138" s="891">
        <v>0</v>
      </c>
      <c r="I138" s="892">
        <v>73</v>
      </c>
      <c r="J138" s="891">
        <v>8</v>
      </c>
      <c r="K138" s="891">
        <v>1</v>
      </c>
      <c r="L138" s="891">
        <v>67</v>
      </c>
      <c r="M138" s="891">
        <v>2</v>
      </c>
      <c r="N138" s="891">
        <v>5</v>
      </c>
      <c r="O138" s="891">
        <v>17</v>
      </c>
      <c r="P138" s="893">
        <v>14</v>
      </c>
      <c r="Q138" s="894">
        <f>SUM(B138:P138)</f>
        <v>191</v>
      </c>
    </row>
    <row r="139" spans="1:17" s="206" customFormat="1" ht="26.25" hidden="1" thickBot="1" x14ac:dyDescent="0.3">
      <c r="A139" s="93" t="s">
        <v>492</v>
      </c>
      <c r="B139" s="880">
        <f>SUM(B138/B137)</f>
        <v>0</v>
      </c>
      <c r="C139" s="881">
        <f>SUM(C138/C137)</f>
        <v>1.3698630136986301E-2</v>
      </c>
      <c r="D139" s="881">
        <f>SUM(D138/D137)</f>
        <v>0</v>
      </c>
      <c r="E139" s="881">
        <f>SUM(E138/E137)</f>
        <v>5.2631578947368418E-2</v>
      </c>
      <c r="F139" s="881">
        <f>SUM(F138/F137)</f>
        <v>0.14285714285714285</v>
      </c>
      <c r="G139" s="881">
        <v>0</v>
      </c>
      <c r="H139" s="881">
        <f t="shared" ref="H139:Q139" si="15">SUM(H138/H137)</f>
        <v>0</v>
      </c>
      <c r="I139" s="881">
        <f t="shared" si="15"/>
        <v>2.5215889464594129E-2</v>
      </c>
      <c r="J139" s="881">
        <f t="shared" si="15"/>
        <v>3.1620553359683792E-2</v>
      </c>
      <c r="K139" s="881">
        <f t="shared" si="15"/>
        <v>3.7037037037037035E-2</v>
      </c>
      <c r="L139" s="881">
        <f t="shared" si="15"/>
        <v>8.0528846153846159E-2</v>
      </c>
      <c r="M139" s="881">
        <f t="shared" si="15"/>
        <v>5.8139534883720929E-3</v>
      </c>
      <c r="N139" s="881">
        <f t="shared" si="15"/>
        <v>0.3125</v>
      </c>
      <c r="O139" s="881">
        <f t="shared" si="15"/>
        <v>0.12592592592592591</v>
      </c>
      <c r="P139" s="895">
        <f t="shared" si="15"/>
        <v>0.15555555555555556</v>
      </c>
      <c r="Q139" s="896">
        <f t="shared" si="15"/>
        <v>3.9816552011673965E-2</v>
      </c>
    </row>
    <row r="140" spans="1:17" s="206" customFormat="1" ht="9.75" hidden="1" customHeight="1" thickBot="1" x14ac:dyDescent="0.3">
      <c r="A140" s="793"/>
      <c r="B140" s="345"/>
      <c r="C140" s="345"/>
      <c r="D140" s="345"/>
      <c r="E140" s="345"/>
      <c r="F140" s="345"/>
      <c r="G140" s="345"/>
      <c r="H140" s="345"/>
      <c r="I140" s="345"/>
      <c r="J140" s="345"/>
      <c r="K140" s="345"/>
      <c r="L140" s="345"/>
      <c r="M140" s="345"/>
      <c r="N140" s="345"/>
      <c r="O140" s="345"/>
      <c r="P140" s="345"/>
      <c r="Q140" s="795"/>
    </row>
    <row r="141" spans="1:17" s="206" customFormat="1" ht="15.75" hidden="1" customHeight="1" thickBot="1" x14ac:dyDescent="0.3">
      <c r="A141" s="1532" t="s">
        <v>116</v>
      </c>
      <c r="B141" s="1533"/>
      <c r="C141" s="1533"/>
      <c r="D141" s="1533"/>
      <c r="E141" s="1533"/>
      <c r="F141" s="1533"/>
      <c r="G141" s="1533"/>
      <c r="H141" s="1533"/>
      <c r="I141" s="1533"/>
      <c r="J141" s="1533"/>
      <c r="K141" s="1533"/>
      <c r="L141" s="1533"/>
      <c r="M141" s="1533"/>
      <c r="N141" s="1533"/>
      <c r="O141" s="1533"/>
      <c r="P141" s="1533"/>
      <c r="Q141" s="1534"/>
    </row>
    <row r="142" spans="1:17" s="206" customFormat="1" ht="24.75" hidden="1" customHeight="1" x14ac:dyDescent="0.25">
      <c r="A142" s="175" t="s">
        <v>491</v>
      </c>
      <c r="B142" s="886">
        <v>18</v>
      </c>
      <c r="C142" s="887">
        <v>73</v>
      </c>
      <c r="D142" s="887">
        <v>53</v>
      </c>
      <c r="E142" s="887">
        <v>38</v>
      </c>
      <c r="F142" s="887">
        <v>7</v>
      </c>
      <c r="G142" s="887">
        <v>0</v>
      </c>
      <c r="H142" s="887">
        <v>16</v>
      </c>
      <c r="I142" s="374">
        <v>2895</v>
      </c>
      <c r="J142" s="887">
        <v>253</v>
      </c>
      <c r="K142" s="887">
        <v>27</v>
      </c>
      <c r="L142" s="887">
        <v>832</v>
      </c>
      <c r="M142" s="887">
        <v>344</v>
      </c>
      <c r="N142" s="887">
        <v>16</v>
      </c>
      <c r="O142" s="887">
        <v>135</v>
      </c>
      <c r="P142" s="888">
        <v>90</v>
      </c>
      <c r="Q142" s="889">
        <f>SUM(B142:P142)</f>
        <v>4797</v>
      </c>
    </row>
    <row r="143" spans="1:17" s="206" customFormat="1" ht="24.75" hidden="1" customHeight="1" x14ac:dyDescent="0.25">
      <c r="A143" s="176" t="s">
        <v>396</v>
      </c>
      <c r="B143" s="890">
        <v>1</v>
      </c>
      <c r="C143" s="891">
        <v>2</v>
      </c>
      <c r="D143" s="891">
        <v>3</v>
      </c>
      <c r="E143" s="891">
        <v>4</v>
      </c>
      <c r="F143" s="891">
        <v>0</v>
      </c>
      <c r="G143" s="891">
        <v>0</v>
      </c>
      <c r="H143" s="891">
        <v>0</v>
      </c>
      <c r="I143" s="892">
        <v>136</v>
      </c>
      <c r="J143" s="891">
        <v>15</v>
      </c>
      <c r="K143" s="891">
        <v>0</v>
      </c>
      <c r="L143" s="891">
        <v>66</v>
      </c>
      <c r="M143" s="891">
        <v>24</v>
      </c>
      <c r="N143" s="891">
        <v>0</v>
      </c>
      <c r="O143" s="891">
        <v>7</v>
      </c>
      <c r="P143" s="893">
        <v>4</v>
      </c>
      <c r="Q143" s="894">
        <f>SUM(B143:P143)</f>
        <v>262</v>
      </c>
    </row>
    <row r="144" spans="1:17" s="206" customFormat="1" ht="26.25" hidden="1" thickBot="1" x14ac:dyDescent="0.3">
      <c r="A144" s="93" t="s">
        <v>493</v>
      </c>
      <c r="B144" s="880">
        <f>SUM(B143/B142)</f>
        <v>5.5555555555555552E-2</v>
      </c>
      <c r="C144" s="881">
        <f>SUM(C143/C142)</f>
        <v>2.7397260273972601E-2</v>
      </c>
      <c r="D144" s="881">
        <f>SUM(D143/D142)</f>
        <v>5.6603773584905662E-2</v>
      </c>
      <c r="E144" s="881">
        <f>SUM(E143/E142)</f>
        <v>0.10526315789473684</v>
      </c>
      <c r="F144" s="881">
        <f>SUM(F143/F142)</f>
        <v>0</v>
      </c>
      <c r="G144" s="881">
        <v>0</v>
      </c>
      <c r="H144" s="881">
        <f t="shared" ref="H144:Q144" si="16">SUM(H143/H142)</f>
        <v>0</v>
      </c>
      <c r="I144" s="881">
        <f t="shared" si="16"/>
        <v>4.6977547495682212E-2</v>
      </c>
      <c r="J144" s="881">
        <f t="shared" si="16"/>
        <v>5.9288537549407112E-2</v>
      </c>
      <c r="K144" s="881">
        <f t="shared" si="16"/>
        <v>0</v>
      </c>
      <c r="L144" s="881">
        <f t="shared" si="16"/>
        <v>7.9326923076923073E-2</v>
      </c>
      <c r="M144" s="881">
        <f t="shared" si="16"/>
        <v>6.9767441860465115E-2</v>
      </c>
      <c r="N144" s="881">
        <f t="shared" si="16"/>
        <v>0</v>
      </c>
      <c r="O144" s="881">
        <f t="shared" si="16"/>
        <v>5.185185185185185E-2</v>
      </c>
      <c r="P144" s="895">
        <f t="shared" si="16"/>
        <v>4.4444444444444446E-2</v>
      </c>
      <c r="Q144" s="896">
        <f t="shared" si="16"/>
        <v>5.4617469251615591E-2</v>
      </c>
    </row>
    <row r="145" spans="1:17" s="206" customFormat="1" ht="9.75" hidden="1" customHeight="1" thickBot="1" x14ac:dyDescent="0.3">
      <c r="A145" s="793"/>
      <c r="B145" s="345"/>
      <c r="C145" s="345"/>
      <c r="D145" s="345"/>
      <c r="E145" s="345"/>
      <c r="F145" s="345"/>
      <c r="G145" s="345"/>
      <c r="H145" s="345"/>
      <c r="I145" s="345"/>
      <c r="J145" s="345"/>
      <c r="K145" s="345"/>
      <c r="L145" s="345"/>
      <c r="M145" s="345"/>
      <c r="N145" s="345"/>
      <c r="O145" s="345"/>
      <c r="P145" s="345"/>
      <c r="Q145" s="795"/>
    </row>
    <row r="146" spans="1:17" s="206" customFormat="1" ht="15.75" hidden="1" customHeight="1" thickBot="1" x14ac:dyDescent="0.3">
      <c r="A146" s="1532" t="s">
        <v>117</v>
      </c>
      <c r="B146" s="1533"/>
      <c r="C146" s="1533"/>
      <c r="D146" s="1533"/>
      <c r="E146" s="1533"/>
      <c r="F146" s="1533"/>
      <c r="G146" s="1533"/>
      <c r="H146" s="1533"/>
      <c r="I146" s="1533"/>
      <c r="J146" s="1533"/>
      <c r="K146" s="1533"/>
      <c r="L146" s="1533"/>
      <c r="M146" s="1533"/>
      <c r="N146" s="1533"/>
      <c r="O146" s="1533"/>
      <c r="P146" s="1533"/>
      <c r="Q146" s="1534"/>
    </row>
    <row r="147" spans="1:17" s="206" customFormat="1" ht="24.75" hidden="1" customHeight="1" x14ac:dyDescent="0.25">
      <c r="A147" s="175" t="s">
        <v>494</v>
      </c>
      <c r="B147" s="886">
        <v>18</v>
      </c>
      <c r="C147" s="887">
        <v>73</v>
      </c>
      <c r="D147" s="887">
        <v>53</v>
      </c>
      <c r="E147" s="887">
        <v>38</v>
      </c>
      <c r="F147" s="887">
        <v>7</v>
      </c>
      <c r="G147" s="887">
        <v>0</v>
      </c>
      <c r="H147" s="887">
        <v>16</v>
      </c>
      <c r="I147" s="374">
        <v>2895</v>
      </c>
      <c r="J147" s="887">
        <v>253</v>
      </c>
      <c r="K147" s="887">
        <v>27</v>
      </c>
      <c r="L147" s="887">
        <v>832</v>
      </c>
      <c r="M147" s="887">
        <v>344</v>
      </c>
      <c r="N147" s="887">
        <v>16</v>
      </c>
      <c r="O147" s="887">
        <v>135</v>
      </c>
      <c r="P147" s="888">
        <v>90</v>
      </c>
      <c r="Q147" s="889">
        <f>SUM(B147:P147)</f>
        <v>4797</v>
      </c>
    </row>
    <row r="148" spans="1:17" s="206" customFormat="1" ht="24.75" hidden="1" customHeight="1" x14ac:dyDescent="0.25">
      <c r="A148" s="176" t="s">
        <v>372</v>
      </c>
      <c r="B148" s="890">
        <v>3</v>
      </c>
      <c r="C148" s="891">
        <v>1</v>
      </c>
      <c r="D148" s="891">
        <v>6</v>
      </c>
      <c r="E148" s="891">
        <v>1</v>
      </c>
      <c r="F148" s="891">
        <v>1</v>
      </c>
      <c r="G148" s="891">
        <v>0</v>
      </c>
      <c r="H148" s="891">
        <v>0</v>
      </c>
      <c r="I148" s="892">
        <v>99</v>
      </c>
      <c r="J148" s="891">
        <v>5</v>
      </c>
      <c r="K148" s="891">
        <v>0</v>
      </c>
      <c r="L148" s="891">
        <v>45</v>
      </c>
      <c r="M148" s="891">
        <v>9</v>
      </c>
      <c r="N148" s="891">
        <v>0</v>
      </c>
      <c r="O148" s="891">
        <v>2</v>
      </c>
      <c r="P148" s="893">
        <v>0</v>
      </c>
      <c r="Q148" s="894">
        <f>SUM(B148:P148)</f>
        <v>172</v>
      </c>
    </row>
    <row r="149" spans="1:17" s="206" customFormat="1" ht="27" hidden="1" customHeight="1" thickBot="1" x14ac:dyDescent="0.3">
      <c r="A149" s="93" t="s">
        <v>495</v>
      </c>
      <c r="B149" s="880">
        <f>SUM(B148/B147)</f>
        <v>0.16666666666666666</v>
      </c>
      <c r="C149" s="881">
        <f>SUM(C148/C147)</f>
        <v>1.3698630136986301E-2</v>
      </c>
      <c r="D149" s="881">
        <f>SUM(D148/D147)</f>
        <v>0.11320754716981132</v>
      </c>
      <c r="E149" s="881">
        <f>SUM(E148/E147)</f>
        <v>2.6315789473684209E-2</v>
      </c>
      <c r="F149" s="881">
        <f>SUM(F148/F147)</f>
        <v>0.14285714285714285</v>
      </c>
      <c r="G149" s="881">
        <v>0</v>
      </c>
      <c r="H149" s="881">
        <f t="shared" ref="H149:Q149" si="17">SUM(H148/H147)</f>
        <v>0</v>
      </c>
      <c r="I149" s="881">
        <f t="shared" si="17"/>
        <v>3.4196891191709843E-2</v>
      </c>
      <c r="J149" s="881">
        <f t="shared" si="17"/>
        <v>1.9762845849802372E-2</v>
      </c>
      <c r="K149" s="881">
        <f t="shared" si="17"/>
        <v>0</v>
      </c>
      <c r="L149" s="881">
        <f t="shared" si="17"/>
        <v>5.4086538461538464E-2</v>
      </c>
      <c r="M149" s="881">
        <f t="shared" si="17"/>
        <v>2.616279069767442E-2</v>
      </c>
      <c r="N149" s="881">
        <f t="shared" si="17"/>
        <v>0</v>
      </c>
      <c r="O149" s="881">
        <f t="shared" si="17"/>
        <v>1.4814814814814815E-2</v>
      </c>
      <c r="P149" s="895">
        <f t="shared" si="17"/>
        <v>0</v>
      </c>
      <c r="Q149" s="896">
        <f t="shared" si="17"/>
        <v>3.5855743172816347E-2</v>
      </c>
    </row>
    <row r="150" spans="1:17" s="206" customFormat="1" hidden="1" x14ac:dyDescent="0.25">
      <c r="A150" s="1592" t="s">
        <v>356</v>
      </c>
      <c r="B150" s="1592"/>
      <c r="C150" s="1592"/>
      <c r="D150" s="1592"/>
      <c r="E150" s="1592"/>
      <c r="F150" s="1592"/>
      <c r="G150" s="1592"/>
      <c r="H150" s="1592"/>
      <c r="I150" s="1592"/>
      <c r="J150" s="1592"/>
      <c r="K150" s="1592"/>
      <c r="L150" s="1592"/>
      <c r="M150" s="1592"/>
      <c r="N150" s="1592"/>
      <c r="O150" s="1592"/>
      <c r="P150" s="1592"/>
      <c r="Q150" s="1592"/>
    </row>
    <row r="151" spans="1:17" ht="15.75" hidden="1" thickBot="1" x14ac:dyDescent="0.3">
      <c r="A151" s="726"/>
      <c r="B151" s="345"/>
      <c r="C151" s="345"/>
      <c r="D151" s="345"/>
      <c r="E151" s="345"/>
      <c r="F151" s="345"/>
      <c r="G151" s="345"/>
      <c r="H151" s="972"/>
      <c r="I151" s="345"/>
      <c r="J151" s="345"/>
      <c r="K151" s="345"/>
      <c r="L151" s="345"/>
      <c r="M151" s="345"/>
      <c r="N151" s="345"/>
      <c r="O151" s="345"/>
      <c r="P151" s="345"/>
      <c r="Q151" s="727"/>
    </row>
    <row r="152" spans="1:17" s="206" customFormat="1" ht="17.25" hidden="1" customHeight="1" thickBot="1" x14ac:dyDescent="0.35">
      <c r="A152" s="1596" t="s">
        <v>268</v>
      </c>
      <c r="B152" s="1597"/>
      <c r="C152" s="1597"/>
      <c r="D152" s="1597"/>
      <c r="E152" s="1597"/>
      <c r="F152" s="1597"/>
      <c r="G152" s="1597"/>
      <c r="H152" s="1597"/>
      <c r="I152" s="1597"/>
      <c r="J152" s="1597"/>
      <c r="K152" s="1597"/>
      <c r="L152" s="1597"/>
      <c r="M152" s="1597"/>
      <c r="N152" s="1597"/>
      <c r="O152" s="1597"/>
      <c r="P152" s="1597"/>
      <c r="Q152" s="1598"/>
    </row>
    <row r="153" spans="1:17" s="206" customFormat="1" ht="24.75" hidden="1" customHeight="1" thickBot="1" x14ac:dyDescent="0.3">
      <c r="A153" s="1532" t="s">
        <v>272</v>
      </c>
      <c r="B153" s="1533"/>
      <c r="C153" s="1533"/>
      <c r="D153" s="1533"/>
      <c r="E153" s="1533"/>
      <c r="F153" s="1533"/>
      <c r="G153" s="1533"/>
      <c r="H153" s="1533"/>
      <c r="I153" s="1533"/>
      <c r="J153" s="1533"/>
      <c r="K153" s="1533"/>
      <c r="L153" s="1533"/>
      <c r="M153" s="1533"/>
      <c r="N153" s="1533"/>
      <c r="O153" s="1533"/>
      <c r="P153" s="1533"/>
      <c r="Q153" s="1534"/>
    </row>
    <row r="154" spans="1:17" s="206" customFormat="1" ht="24.75" hidden="1" customHeight="1" x14ac:dyDescent="0.25">
      <c r="A154" s="175" t="s">
        <v>360</v>
      </c>
      <c r="B154" s="366">
        <v>74</v>
      </c>
      <c r="C154" s="367">
        <v>458</v>
      </c>
      <c r="D154" s="367">
        <v>386</v>
      </c>
      <c r="E154" s="367">
        <v>188</v>
      </c>
      <c r="F154" s="367">
        <v>153</v>
      </c>
      <c r="G154" s="367">
        <v>0</v>
      </c>
      <c r="H154" s="367">
        <v>51</v>
      </c>
      <c r="I154" s="368">
        <v>14305</v>
      </c>
      <c r="J154" s="367">
        <v>728</v>
      </c>
      <c r="K154" s="367">
        <v>304</v>
      </c>
      <c r="L154" s="367">
        <v>4332</v>
      </c>
      <c r="M154" s="367">
        <v>1434</v>
      </c>
      <c r="N154" s="367">
        <v>73</v>
      </c>
      <c r="O154" s="367">
        <v>671</v>
      </c>
      <c r="P154" s="369">
        <v>513</v>
      </c>
      <c r="Q154" s="348">
        <f>SUM(B154:P154)</f>
        <v>23670</v>
      </c>
    </row>
    <row r="155" spans="1:17" s="206" customFormat="1" ht="20.25" hidden="1" customHeight="1" thickBot="1" x14ac:dyDescent="0.3">
      <c r="A155" s="93" t="s">
        <v>373</v>
      </c>
      <c r="B155" s="790">
        <f>SUM(B154/Q154)</f>
        <v>3.1263202365863964E-3</v>
      </c>
      <c r="C155" s="791">
        <f>SUM(C154/Q154)</f>
        <v>1.9349387410223913E-2</v>
      </c>
      <c r="D155" s="791">
        <f>SUM(D154/Q154)</f>
        <v>1.6307562315166876E-2</v>
      </c>
      <c r="E155" s="791">
        <f>SUM(E154/Q154)</f>
        <v>7.9425433037600343E-3</v>
      </c>
      <c r="F155" s="791">
        <f>SUM(F154/Q154)</f>
        <v>6.4638783269961976E-3</v>
      </c>
      <c r="G155" s="791">
        <f>SUM(G154/Q154)</f>
        <v>0</v>
      </c>
      <c r="H155" s="791">
        <f>SUM(H154/Q154)</f>
        <v>2.1546261089987325E-3</v>
      </c>
      <c r="I155" s="791">
        <v>0.60499999999999998</v>
      </c>
      <c r="J155" s="791">
        <f>SUM(J154/Q154)</f>
        <v>3.0756231516687792E-2</v>
      </c>
      <c r="K155" s="791">
        <f>SUM(K154/Q154)</f>
        <v>1.2843261512463034E-2</v>
      </c>
      <c r="L155" s="791">
        <f>SUM(L154/Q154)</f>
        <v>0.18301647655259823</v>
      </c>
      <c r="M155" s="791">
        <f>SUM(M154/Q154)</f>
        <v>6.0583016476552599E-2</v>
      </c>
      <c r="N155" s="791">
        <f>SUM(N154/Q154)</f>
        <v>3.0840726658217152E-3</v>
      </c>
      <c r="O155" s="791">
        <f>SUM(O154/Q154)</f>
        <v>2.834811998310097E-2</v>
      </c>
      <c r="P155" s="792">
        <f>SUM(P154/Q154)</f>
        <v>2.167300380228137E-2</v>
      </c>
      <c r="Q155" s="789">
        <f>SUM(B155:P155)</f>
        <v>1.000648500211238</v>
      </c>
    </row>
    <row r="156" spans="1:17" ht="17.25" hidden="1" customHeight="1" thickBot="1" x14ac:dyDescent="0.3">
      <c r="A156" s="793"/>
      <c r="B156" s="345"/>
      <c r="C156" s="345"/>
      <c r="D156" s="345"/>
      <c r="E156" s="345"/>
      <c r="F156" s="345"/>
      <c r="G156" s="345"/>
      <c r="H156" s="345"/>
      <c r="I156" s="345"/>
      <c r="J156" s="345"/>
      <c r="K156" s="345"/>
      <c r="L156" s="345"/>
      <c r="M156" s="345"/>
      <c r="N156" s="345"/>
      <c r="O156" s="345"/>
      <c r="P156" s="345"/>
      <c r="Q156" s="795"/>
    </row>
    <row r="157" spans="1:17" s="206" customFormat="1" ht="24.75" hidden="1" customHeight="1" thickBot="1" x14ac:dyDescent="0.3">
      <c r="A157" s="1532" t="s">
        <v>276</v>
      </c>
      <c r="B157" s="1533"/>
      <c r="C157" s="1533"/>
      <c r="D157" s="1533"/>
      <c r="E157" s="1533"/>
      <c r="F157" s="1533"/>
      <c r="G157" s="1533"/>
      <c r="H157" s="1533"/>
      <c r="I157" s="1533"/>
      <c r="J157" s="1533"/>
      <c r="K157" s="1533"/>
      <c r="L157" s="1533"/>
      <c r="M157" s="1533"/>
      <c r="N157" s="1533"/>
      <c r="O157" s="1533"/>
      <c r="P157" s="1533"/>
      <c r="Q157" s="1534"/>
    </row>
    <row r="158" spans="1:17" s="206" customFormat="1" ht="24.75" hidden="1" customHeight="1" x14ac:dyDescent="0.25">
      <c r="A158" s="175" t="s">
        <v>395</v>
      </c>
      <c r="B158" s="366">
        <v>15</v>
      </c>
      <c r="C158" s="367">
        <v>63</v>
      </c>
      <c r="D158" s="367">
        <v>48</v>
      </c>
      <c r="E158" s="367">
        <v>34</v>
      </c>
      <c r="F158" s="367">
        <v>25</v>
      </c>
      <c r="G158" s="367">
        <v>0</v>
      </c>
      <c r="H158" s="367">
        <v>7</v>
      </c>
      <c r="I158" s="368">
        <v>2705</v>
      </c>
      <c r="J158" s="367">
        <v>202</v>
      </c>
      <c r="K158" s="367">
        <v>28</v>
      </c>
      <c r="L158" s="367">
        <v>964</v>
      </c>
      <c r="M158" s="367">
        <v>284</v>
      </c>
      <c r="N158" s="367">
        <v>22</v>
      </c>
      <c r="O158" s="367">
        <v>117</v>
      </c>
      <c r="P158" s="369">
        <v>86</v>
      </c>
      <c r="Q158" s="348">
        <f>SUM(B158:P158)</f>
        <v>4600</v>
      </c>
    </row>
    <row r="159" spans="1:17" s="206" customFormat="1" ht="20.25" hidden="1" customHeight="1" thickBot="1" x14ac:dyDescent="0.3">
      <c r="A159" s="93" t="s">
        <v>361</v>
      </c>
      <c r="B159" s="790">
        <f>SUM(B158/Q158)</f>
        <v>3.2608695652173911E-3</v>
      </c>
      <c r="C159" s="791">
        <f>SUM(C158/Q158)</f>
        <v>1.3695652173913043E-2</v>
      </c>
      <c r="D159" s="791">
        <f>SUM(D158/Q158)</f>
        <v>1.0434782608695653E-2</v>
      </c>
      <c r="E159" s="791">
        <f>SUM(E158/Q158)</f>
        <v>7.391304347826087E-3</v>
      </c>
      <c r="F159" s="791">
        <f>SUM(F158/Q158)</f>
        <v>5.434782608695652E-3</v>
      </c>
      <c r="G159" s="791">
        <f>SUM(G158/Q158)</f>
        <v>0</v>
      </c>
      <c r="H159" s="791">
        <f>SUM(H158/Q158)</f>
        <v>1.5217391304347826E-3</v>
      </c>
      <c r="I159" s="791">
        <f>SUM(I158/Q158)</f>
        <v>0.58804347826086956</v>
      </c>
      <c r="J159" s="791">
        <f>SUM(J158/Q158)</f>
        <v>4.3913043478260867E-2</v>
      </c>
      <c r="K159" s="791">
        <f>SUM(K158/Q158)</f>
        <v>6.0869565217391303E-3</v>
      </c>
      <c r="L159" s="791">
        <f>SUM(L158/Q158)</f>
        <v>0.20956521739130435</v>
      </c>
      <c r="M159" s="791">
        <f>SUM(M158/Q158)</f>
        <v>6.1739130434782609E-2</v>
      </c>
      <c r="N159" s="791">
        <f>SUM(N158/Q158)</f>
        <v>4.7826086956521737E-3</v>
      </c>
      <c r="O159" s="791">
        <f>SUM(O158/Q158)</f>
        <v>2.5434782608695652E-2</v>
      </c>
      <c r="P159" s="792">
        <f>SUM(P158/Q158)</f>
        <v>1.8695652173913044E-2</v>
      </c>
      <c r="Q159" s="789">
        <f>SUM(B159:P159)</f>
        <v>1</v>
      </c>
    </row>
    <row r="160" spans="1:17" ht="17.25" hidden="1" customHeight="1" thickBot="1" x14ac:dyDescent="0.3">
      <c r="A160" s="793"/>
      <c r="B160" s="345"/>
      <c r="C160" s="345"/>
      <c r="D160" s="345"/>
      <c r="E160" s="345"/>
      <c r="F160" s="345"/>
      <c r="G160" s="345"/>
      <c r="H160" s="345"/>
      <c r="I160" s="345"/>
      <c r="J160" s="345"/>
      <c r="K160" s="345"/>
      <c r="L160" s="345"/>
      <c r="M160" s="345"/>
      <c r="N160" s="345"/>
      <c r="O160" s="345"/>
      <c r="P160" s="345"/>
      <c r="Q160" s="795"/>
    </row>
    <row r="161" spans="1:17" s="206" customFormat="1" ht="24.75" hidden="1" customHeight="1" thickBot="1" x14ac:dyDescent="0.3">
      <c r="A161" s="1532" t="s">
        <v>114</v>
      </c>
      <c r="B161" s="1535"/>
      <c r="C161" s="1535"/>
      <c r="D161" s="1535"/>
      <c r="E161" s="1535"/>
      <c r="F161" s="1535"/>
      <c r="G161" s="1535"/>
      <c r="H161" s="1535"/>
      <c r="I161" s="1535"/>
      <c r="J161" s="1535"/>
      <c r="K161" s="1535"/>
      <c r="L161" s="1535"/>
      <c r="M161" s="1535"/>
      <c r="N161" s="1535"/>
      <c r="O161" s="1535"/>
      <c r="P161" s="1535"/>
      <c r="Q161" s="1534"/>
    </row>
    <row r="162" spans="1:17" s="206" customFormat="1" ht="24.75" hidden="1" customHeight="1" x14ac:dyDescent="0.25">
      <c r="A162" s="175" t="s">
        <v>395</v>
      </c>
      <c r="B162" s="366">
        <v>15</v>
      </c>
      <c r="C162" s="367">
        <v>63</v>
      </c>
      <c r="D162" s="367">
        <v>48</v>
      </c>
      <c r="E162" s="367">
        <v>34</v>
      </c>
      <c r="F162" s="367">
        <v>25</v>
      </c>
      <c r="G162" s="367">
        <v>0</v>
      </c>
      <c r="H162" s="367">
        <v>7</v>
      </c>
      <c r="I162" s="368">
        <v>2705</v>
      </c>
      <c r="J162" s="367">
        <v>202</v>
      </c>
      <c r="K162" s="367">
        <v>28</v>
      </c>
      <c r="L162" s="367">
        <v>964</v>
      </c>
      <c r="M162" s="367">
        <v>284</v>
      </c>
      <c r="N162" s="367">
        <v>22</v>
      </c>
      <c r="O162" s="367">
        <v>117</v>
      </c>
      <c r="P162" s="369">
        <v>86</v>
      </c>
      <c r="Q162" s="348">
        <f>SUM(B162:P162)</f>
        <v>4600</v>
      </c>
    </row>
    <row r="163" spans="1:17" s="206" customFormat="1" ht="20.25" hidden="1" customHeight="1" x14ac:dyDescent="0.25">
      <c r="A163" s="176" t="s">
        <v>374</v>
      </c>
      <c r="B163" s="411">
        <v>0</v>
      </c>
      <c r="C163" s="412">
        <v>0</v>
      </c>
      <c r="D163" s="412">
        <v>0</v>
      </c>
      <c r="E163" s="412">
        <v>0</v>
      </c>
      <c r="F163" s="412">
        <v>0</v>
      </c>
      <c r="G163" s="412">
        <v>0</v>
      </c>
      <c r="H163" s="412">
        <v>0</v>
      </c>
      <c r="I163" s="413">
        <v>57</v>
      </c>
      <c r="J163" s="412">
        <v>5</v>
      </c>
      <c r="K163" s="412">
        <v>1</v>
      </c>
      <c r="L163" s="412">
        <v>58</v>
      </c>
      <c r="M163" s="412">
        <v>2</v>
      </c>
      <c r="N163" s="412">
        <v>2</v>
      </c>
      <c r="O163" s="412">
        <v>7</v>
      </c>
      <c r="P163" s="414">
        <v>8</v>
      </c>
      <c r="Q163" s="349">
        <f>SUM(B163:P163)</f>
        <v>140</v>
      </c>
    </row>
    <row r="164" spans="1:17" s="206" customFormat="1" ht="26.25" hidden="1" thickBot="1" x14ac:dyDescent="0.3">
      <c r="A164" s="93" t="s">
        <v>397</v>
      </c>
      <c r="B164" s="269">
        <f>B163/B158</f>
        <v>0</v>
      </c>
      <c r="C164" s="270">
        <f>C163/C158</f>
        <v>0</v>
      </c>
      <c r="D164" s="270">
        <f t="shared" ref="D164:P164" si="18">D163/D158</f>
        <v>0</v>
      </c>
      <c r="E164" s="270">
        <f t="shared" si="18"/>
        <v>0</v>
      </c>
      <c r="F164" s="270">
        <f t="shared" si="18"/>
        <v>0</v>
      </c>
      <c r="G164" s="270">
        <v>0</v>
      </c>
      <c r="H164" s="270">
        <f t="shared" si="18"/>
        <v>0</v>
      </c>
      <c r="I164" s="270">
        <f t="shared" si="18"/>
        <v>2.1072088724584104E-2</v>
      </c>
      <c r="J164" s="270">
        <f t="shared" si="18"/>
        <v>2.4752475247524754E-2</v>
      </c>
      <c r="K164" s="270">
        <f t="shared" si="18"/>
        <v>3.5714285714285712E-2</v>
      </c>
      <c r="L164" s="270">
        <f t="shared" si="18"/>
        <v>6.0165975103734441E-2</v>
      </c>
      <c r="M164" s="270">
        <f t="shared" si="18"/>
        <v>7.0422535211267607E-3</v>
      </c>
      <c r="N164" s="270">
        <f t="shared" si="18"/>
        <v>9.0909090909090912E-2</v>
      </c>
      <c r="O164" s="270">
        <f t="shared" si="18"/>
        <v>5.9829059829059832E-2</v>
      </c>
      <c r="P164" s="174">
        <f t="shared" si="18"/>
        <v>9.3023255813953487E-2</v>
      </c>
      <c r="Q164" s="350">
        <f>Q163/Q162</f>
        <v>3.0434782608695653E-2</v>
      </c>
    </row>
    <row r="165" spans="1:17" ht="15.75" hidden="1" customHeight="1" thickBot="1" x14ac:dyDescent="0.3">
      <c r="A165" s="793"/>
      <c r="B165" s="345"/>
      <c r="C165" s="345"/>
      <c r="D165" s="345"/>
      <c r="E165" s="345"/>
      <c r="F165" s="345"/>
      <c r="G165" s="345"/>
      <c r="H165" s="345"/>
      <c r="I165" s="345"/>
      <c r="J165" s="345"/>
      <c r="K165" s="345"/>
      <c r="L165" s="345"/>
      <c r="M165" s="345"/>
      <c r="N165" s="345"/>
      <c r="O165" s="345"/>
      <c r="P165" s="345"/>
      <c r="Q165" s="795"/>
    </row>
    <row r="166" spans="1:17" s="206" customFormat="1" ht="24.75" hidden="1" customHeight="1" thickBot="1" x14ac:dyDescent="0.3">
      <c r="A166" s="1532" t="s">
        <v>116</v>
      </c>
      <c r="B166" s="1533"/>
      <c r="C166" s="1533"/>
      <c r="D166" s="1533"/>
      <c r="E166" s="1533"/>
      <c r="F166" s="1533"/>
      <c r="G166" s="1533"/>
      <c r="H166" s="1533"/>
      <c r="I166" s="1533"/>
      <c r="J166" s="1533"/>
      <c r="K166" s="1533"/>
      <c r="L166" s="1533"/>
      <c r="M166" s="1533"/>
      <c r="N166" s="1533"/>
      <c r="O166" s="1533"/>
      <c r="P166" s="1533"/>
      <c r="Q166" s="1534"/>
    </row>
    <row r="167" spans="1:17" s="206" customFormat="1" ht="24.75" hidden="1" customHeight="1" x14ac:dyDescent="0.25">
      <c r="A167" s="175" t="s">
        <v>395</v>
      </c>
      <c r="B167" s="366">
        <v>15</v>
      </c>
      <c r="C167" s="367">
        <v>63</v>
      </c>
      <c r="D167" s="367">
        <v>48</v>
      </c>
      <c r="E167" s="367">
        <v>34</v>
      </c>
      <c r="F167" s="367">
        <v>25</v>
      </c>
      <c r="G167" s="367">
        <v>0</v>
      </c>
      <c r="H167" s="367">
        <v>7</v>
      </c>
      <c r="I167" s="368">
        <v>2705</v>
      </c>
      <c r="J167" s="367">
        <v>202</v>
      </c>
      <c r="K167" s="367">
        <v>28</v>
      </c>
      <c r="L167" s="367">
        <v>964</v>
      </c>
      <c r="M167" s="367">
        <v>284</v>
      </c>
      <c r="N167" s="367">
        <v>22</v>
      </c>
      <c r="O167" s="367">
        <v>117</v>
      </c>
      <c r="P167" s="369">
        <v>86</v>
      </c>
      <c r="Q167" s="348">
        <v>4600</v>
      </c>
    </row>
    <row r="168" spans="1:17" s="206" customFormat="1" ht="25.5" hidden="1" x14ac:dyDescent="0.25">
      <c r="A168" s="176" t="s">
        <v>396</v>
      </c>
      <c r="B168" s="411">
        <v>1</v>
      </c>
      <c r="C168" s="412">
        <v>2</v>
      </c>
      <c r="D168" s="412">
        <v>10</v>
      </c>
      <c r="E168" s="412">
        <v>8</v>
      </c>
      <c r="F168" s="412">
        <v>3</v>
      </c>
      <c r="G168" s="412">
        <v>0</v>
      </c>
      <c r="H168" s="412">
        <v>0</v>
      </c>
      <c r="I168" s="413">
        <v>248</v>
      </c>
      <c r="J168" s="412">
        <v>13</v>
      </c>
      <c r="K168" s="412">
        <v>2</v>
      </c>
      <c r="L168" s="412">
        <v>106</v>
      </c>
      <c r="M168" s="412">
        <v>26</v>
      </c>
      <c r="N168" s="412">
        <v>0</v>
      </c>
      <c r="O168" s="412">
        <v>10</v>
      </c>
      <c r="P168" s="414">
        <v>5</v>
      </c>
      <c r="Q168" s="349">
        <f>SUM(B168:P168)</f>
        <v>434</v>
      </c>
    </row>
    <row r="169" spans="1:17" s="206" customFormat="1" ht="26.25" hidden="1" thickBot="1" x14ac:dyDescent="0.3">
      <c r="A169" s="93" t="s">
        <v>398</v>
      </c>
      <c r="B169" s="269">
        <f>SUM(B168/B158)</f>
        <v>6.6666666666666666E-2</v>
      </c>
      <c r="C169" s="270">
        <f t="shared" ref="C169:P169" si="19">SUM(C168/C158)</f>
        <v>3.1746031746031744E-2</v>
      </c>
      <c r="D169" s="270">
        <f t="shared" si="19"/>
        <v>0.20833333333333334</v>
      </c>
      <c r="E169" s="270">
        <f t="shared" si="19"/>
        <v>0.23529411764705882</v>
      </c>
      <c r="F169" s="270">
        <f t="shared" si="19"/>
        <v>0.12</v>
      </c>
      <c r="G169" s="270">
        <v>0</v>
      </c>
      <c r="H169" s="270">
        <f t="shared" si="19"/>
        <v>0</v>
      </c>
      <c r="I169" s="270">
        <f t="shared" si="19"/>
        <v>9.1682070240295746E-2</v>
      </c>
      <c r="J169" s="270">
        <f t="shared" si="19"/>
        <v>6.4356435643564358E-2</v>
      </c>
      <c r="K169" s="270">
        <f t="shared" si="19"/>
        <v>7.1428571428571425E-2</v>
      </c>
      <c r="L169" s="270">
        <f t="shared" si="19"/>
        <v>0.10995850622406639</v>
      </c>
      <c r="M169" s="270">
        <f t="shared" si="19"/>
        <v>9.154929577464789E-2</v>
      </c>
      <c r="N169" s="270">
        <f t="shared" si="19"/>
        <v>0</v>
      </c>
      <c r="O169" s="270">
        <f t="shared" si="19"/>
        <v>8.5470085470085472E-2</v>
      </c>
      <c r="P169" s="174">
        <f t="shared" si="19"/>
        <v>5.8139534883720929E-2</v>
      </c>
      <c r="Q169" s="350">
        <f>SUM(Q168/Q162)</f>
        <v>9.4347826086956521E-2</v>
      </c>
    </row>
    <row r="170" spans="1:17" ht="15.75" hidden="1" customHeight="1" thickBot="1" x14ac:dyDescent="0.3">
      <c r="A170" s="793"/>
      <c r="B170" s="345"/>
      <c r="C170" s="345"/>
      <c r="D170" s="345"/>
      <c r="E170" s="345"/>
      <c r="F170" s="345"/>
      <c r="G170" s="345"/>
      <c r="H170" s="345"/>
      <c r="I170" s="345"/>
      <c r="J170" s="345"/>
      <c r="K170" s="345"/>
      <c r="L170" s="345"/>
      <c r="M170" s="345"/>
      <c r="N170" s="345"/>
      <c r="O170" s="345"/>
      <c r="P170" s="345"/>
      <c r="Q170" s="795"/>
    </row>
    <row r="171" spans="1:17" ht="24.75" hidden="1" customHeight="1" thickBot="1" x14ac:dyDescent="0.3">
      <c r="A171" s="1532" t="s">
        <v>117</v>
      </c>
      <c r="B171" s="1533"/>
      <c r="C171" s="1533"/>
      <c r="D171" s="1533"/>
      <c r="E171" s="1533"/>
      <c r="F171" s="1533"/>
      <c r="G171" s="1533"/>
      <c r="H171" s="1533"/>
      <c r="I171" s="1533"/>
      <c r="J171" s="1533"/>
      <c r="K171" s="1533"/>
      <c r="L171" s="1533"/>
      <c r="M171" s="1533"/>
      <c r="N171" s="1533"/>
      <c r="O171" s="1533"/>
      <c r="P171" s="1533"/>
      <c r="Q171" s="1534"/>
    </row>
    <row r="172" spans="1:17" ht="24.75" hidden="1" customHeight="1" x14ac:dyDescent="0.25">
      <c r="A172" s="175" t="s">
        <v>115</v>
      </c>
      <c r="B172" s="366">
        <v>15</v>
      </c>
      <c r="C172" s="367">
        <v>63</v>
      </c>
      <c r="D172" s="367">
        <v>48</v>
      </c>
      <c r="E172" s="367">
        <v>34</v>
      </c>
      <c r="F172" s="367">
        <v>25</v>
      </c>
      <c r="G172" s="367">
        <v>0</v>
      </c>
      <c r="H172" s="367">
        <v>7</v>
      </c>
      <c r="I172" s="368">
        <v>2705</v>
      </c>
      <c r="J172" s="367">
        <v>202</v>
      </c>
      <c r="K172" s="367">
        <v>28</v>
      </c>
      <c r="L172" s="367">
        <v>964</v>
      </c>
      <c r="M172" s="367">
        <v>284</v>
      </c>
      <c r="N172" s="367">
        <v>22</v>
      </c>
      <c r="O172" s="367">
        <v>117</v>
      </c>
      <c r="P172" s="369">
        <v>86</v>
      </c>
      <c r="Q172" s="348">
        <v>4600</v>
      </c>
    </row>
    <row r="173" spans="1:17" ht="25.5" hidden="1" x14ac:dyDescent="0.25">
      <c r="A173" s="176" t="s">
        <v>372</v>
      </c>
      <c r="B173" s="411">
        <v>0</v>
      </c>
      <c r="C173" s="412">
        <v>2</v>
      </c>
      <c r="D173" s="412">
        <v>1</v>
      </c>
      <c r="E173" s="412">
        <v>2</v>
      </c>
      <c r="F173" s="412">
        <v>1</v>
      </c>
      <c r="G173" s="412">
        <v>0</v>
      </c>
      <c r="H173" s="412">
        <v>0</v>
      </c>
      <c r="I173" s="413">
        <v>99</v>
      </c>
      <c r="J173" s="412">
        <v>4</v>
      </c>
      <c r="K173" s="412">
        <v>0</v>
      </c>
      <c r="L173" s="412">
        <v>49</v>
      </c>
      <c r="M173" s="412">
        <v>10</v>
      </c>
      <c r="N173" s="412">
        <v>2</v>
      </c>
      <c r="O173" s="412">
        <v>2</v>
      </c>
      <c r="P173" s="414">
        <v>4</v>
      </c>
      <c r="Q173" s="349">
        <f>SUM(B173:P173)</f>
        <v>176</v>
      </c>
    </row>
    <row r="174" spans="1:17" ht="26.25" hidden="1" thickBot="1" x14ac:dyDescent="0.3">
      <c r="A174" s="93" t="s">
        <v>399</v>
      </c>
      <c r="B174" s="269">
        <f>SUM(B173/B158)</f>
        <v>0</v>
      </c>
      <c r="C174" s="270">
        <f t="shared" ref="C174:P174" si="20">SUM(C173/C158)</f>
        <v>3.1746031746031744E-2</v>
      </c>
      <c r="D174" s="270">
        <f t="shared" si="20"/>
        <v>2.0833333333333332E-2</v>
      </c>
      <c r="E174" s="270">
        <f t="shared" si="20"/>
        <v>5.8823529411764705E-2</v>
      </c>
      <c r="F174" s="270">
        <f t="shared" si="20"/>
        <v>0.04</v>
      </c>
      <c r="G174" s="270">
        <v>0</v>
      </c>
      <c r="H174" s="270">
        <f t="shared" si="20"/>
        <v>0</v>
      </c>
      <c r="I174" s="270">
        <f t="shared" si="20"/>
        <v>3.6598890942698706E-2</v>
      </c>
      <c r="J174" s="270">
        <f t="shared" si="20"/>
        <v>1.9801980198019802E-2</v>
      </c>
      <c r="K174" s="270">
        <f t="shared" si="20"/>
        <v>0</v>
      </c>
      <c r="L174" s="270">
        <f t="shared" si="20"/>
        <v>5.0829875518672199E-2</v>
      </c>
      <c r="M174" s="270">
        <f t="shared" si="20"/>
        <v>3.5211267605633804E-2</v>
      </c>
      <c r="N174" s="270">
        <f t="shared" si="20"/>
        <v>9.0909090909090912E-2</v>
      </c>
      <c r="O174" s="270">
        <f t="shared" si="20"/>
        <v>1.7094017094017096E-2</v>
      </c>
      <c r="P174" s="174">
        <f t="shared" si="20"/>
        <v>4.6511627906976744E-2</v>
      </c>
      <c r="Q174" s="350">
        <f>SUM(Q173/Q162)</f>
        <v>3.826086956521739E-2</v>
      </c>
    </row>
    <row r="175" spans="1:17" x14ac:dyDescent="0.25">
      <c r="A175" s="1592" t="s">
        <v>356</v>
      </c>
      <c r="B175" s="1592"/>
      <c r="C175" s="1592"/>
      <c r="D175" s="1592"/>
      <c r="E175" s="1592"/>
      <c r="F175" s="1592"/>
      <c r="G175" s="1592"/>
      <c r="H175" s="1592"/>
      <c r="I175" s="1592"/>
      <c r="J175" s="1592"/>
      <c r="K175" s="1592"/>
      <c r="L175" s="1592"/>
      <c r="M175" s="1592"/>
      <c r="N175" s="1592"/>
      <c r="O175" s="1592"/>
      <c r="P175" s="1592"/>
      <c r="Q175" s="1592"/>
    </row>
  </sheetData>
  <sheetProtection algorithmName="SHA-512" hashValue="cDG9jdSWqnU4t7W+Rr8OmwqLgCRLs4hIYVttczJ3uWsJsc3iIwV8GBXetbFmBLDfFkbm1hATDij2w84tI4OnpQ==" saltValue="Ogr+wqxJ1bjW3cUdQAeTbQ==" spinCount="100000" sheet="1" objects="1" scenarios="1"/>
  <mergeCells count="49">
    <mergeCell ref="A115:Q115"/>
    <mergeCell ref="A120:Q120"/>
    <mergeCell ref="A124:Q124"/>
    <mergeCell ref="A2:Q2"/>
    <mergeCell ref="A4:Q4"/>
    <mergeCell ref="A8:Q8"/>
    <mergeCell ref="A12:Q12"/>
    <mergeCell ref="A17:Q17"/>
    <mergeCell ref="A65:Q65"/>
    <mergeCell ref="A70:Q70"/>
    <mergeCell ref="A98:Q98"/>
    <mergeCell ref="A26:Q26"/>
    <mergeCell ref="A28:Q28"/>
    <mergeCell ref="A32:Q32"/>
    <mergeCell ref="A41:Q41"/>
    <mergeCell ref="A46:Q46"/>
    <mergeCell ref="A36:Q36"/>
    <mergeCell ref="A60:Q60"/>
    <mergeCell ref="A1:Q1"/>
    <mergeCell ref="A100:Q100"/>
    <mergeCell ref="A102:Q102"/>
    <mergeCell ref="A50:Q50"/>
    <mergeCell ref="A52:Q52"/>
    <mergeCell ref="A56:Q56"/>
    <mergeCell ref="A22:Q22"/>
    <mergeCell ref="A106:Q106"/>
    <mergeCell ref="A110:Q110"/>
    <mergeCell ref="A74:Q74"/>
    <mergeCell ref="A76:Q76"/>
    <mergeCell ref="A80:Q80"/>
    <mergeCell ref="A84:Q84"/>
    <mergeCell ref="A89:Q89"/>
    <mergeCell ref="A94:Q94"/>
    <mergeCell ref="A99:Q99"/>
    <mergeCell ref="A175:Q175"/>
    <mergeCell ref="A152:Q152"/>
    <mergeCell ref="A157:Q157"/>
    <mergeCell ref="A161:Q161"/>
    <mergeCell ref="A166:Q166"/>
    <mergeCell ref="A171:Q171"/>
    <mergeCell ref="A153:Q153"/>
    <mergeCell ref="A150:Q150"/>
    <mergeCell ref="A125:Q125"/>
    <mergeCell ref="A141:Q141"/>
    <mergeCell ref="A146:Q146"/>
    <mergeCell ref="A126:Q126"/>
    <mergeCell ref="A132:Q132"/>
    <mergeCell ref="A136:Q136"/>
    <mergeCell ref="A128:Q128"/>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January  01, 2020 through June 30, 2020</oddHeader>
    <oddFooter>&amp;CPage &amp;P</oddFooter>
  </headerFooter>
  <rowBreaks count="4" manualBreakCount="4">
    <brk id="73" max="16383" man="1"/>
    <brk id="98" max="16383" man="1"/>
    <brk id="124" max="16383" man="1"/>
    <brk id="15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88"/>
  <sheetViews>
    <sheetView showGridLines="0" view="pageLayout" zoomScaleNormal="100" workbookViewId="0">
      <selection activeCell="D22" sqref="D22"/>
    </sheetView>
  </sheetViews>
  <sheetFormatPr defaultColWidth="8.85546875" defaultRowHeight="15" x14ac:dyDescent="0.25"/>
  <cols>
    <col min="1" max="1" width="29.42578125" customWidth="1"/>
    <col min="2" max="2" width="17.42578125" style="206" hidden="1" customWidth="1"/>
    <col min="3" max="3" width="12.28515625" style="206" hidden="1" customWidth="1"/>
    <col min="4" max="7" width="17.5703125" style="206" customWidth="1"/>
    <col min="8" max="9" width="17.5703125" style="206" hidden="1" customWidth="1"/>
    <col min="10" max="11" width="18.42578125" style="206" hidden="1" customWidth="1"/>
    <col min="12" max="13" width="17.42578125" hidden="1" customWidth="1"/>
    <col min="14" max="15" width="17.42578125" style="206" hidden="1" customWidth="1"/>
    <col min="16" max="16" width="8.42578125" customWidth="1"/>
    <col min="17" max="17" width="8.85546875" customWidth="1"/>
  </cols>
  <sheetData>
    <row r="1" spans="1:15" ht="24.6" customHeight="1" thickBot="1" x14ac:dyDescent="0.3">
      <c r="A1" s="1615" t="s">
        <v>254</v>
      </c>
      <c r="B1" s="1616"/>
      <c r="C1" s="1616"/>
      <c r="D1" s="1616"/>
      <c r="E1" s="1616"/>
      <c r="F1" s="1616"/>
      <c r="G1" s="1616"/>
      <c r="H1" s="1616"/>
      <c r="I1" s="1616"/>
      <c r="J1" s="1616"/>
      <c r="K1" s="1616"/>
      <c r="L1" s="1616"/>
      <c r="M1" s="1616"/>
      <c r="N1" s="834"/>
      <c r="O1" s="834"/>
    </row>
    <row r="2" spans="1:15" ht="15.75" thickBot="1" x14ac:dyDescent="0.3">
      <c r="A2" s="281"/>
      <c r="B2" s="1599" t="s">
        <v>508</v>
      </c>
      <c r="C2" s="1600"/>
      <c r="D2" s="1599" t="s">
        <v>754</v>
      </c>
      <c r="E2" s="1600"/>
      <c r="F2" s="1599" t="s">
        <v>650</v>
      </c>
      <c r="G2" s="1600"/>
      <c r="H2" s="1599" t="s">
        <v>756</v>
      </c>
      <c r="I2" s="1600"/>
      <c r="J2" s="1599" t="s">
        <v>503</v>
      </c>
      <c r="K2" s="1600"/>
      <c r="L2" s="1599" t="s">
        <v>767</v>
      </c>
      <c r="M2" s="1600"/>
      <c r="N2" s="1599" t="s">
        <v>442</v>
      </c>
      <c r="O2" s="1600"/>
    </row>
    <row r="3" spans="1:15" ht="21" customHeight="1" thickBot="1" x14ac:dyDescent="0.3">
      <c r="A3" s="280"/>
      <c r="B3" s="229" t="s">
        <v>54</v>
      </c>
      <c r="C3" s="228" t="s">
        <v>129</v>
      </c>
      <c r="D3" s="229" t="s">
        <v>54</v>
      </c>
      <c r="E3" s="228" t="s">
        <v>129</v>
      </c>
      <c r="F3" s="229" t="s">
        <v>54</v>
      </c>
      <c r="G3" s="228" t="s">
        <v>129</v>
      </c>
      <c r="H3" s="229" t="s">
        <v>54</v>
      </c>
      <c r="I3" s="228" t="s">
        <v>129</v>
      </c>
      <c r="J3" s="229" t="s">
        <v>54</v>
      </c>
      <c r="K3" s="228" t="s">
        <v>129</v>
      </c>
      <c r="L3" s="229" t="s">
        <v>54</v>
      </c>
      <c r="M3" s="228" t="s">
        <v>129</v>
      </c>
      <c r="N3" s="298" t="s">
        <v>327</v>
      </c>
      <c r="O3" s="228" t="s">
        <v>129</v>
      </c>
    </row>
    <row r="4" spans="1:15" ht="15.75" thickBot="1" x14ac:dyDescent="0.3">
      <c r="A4" s="1609" t="s">
        <v>711</v>
      </c>
      <c r="B4" s="1535"/>
      <c r="C4" s="1535"/>
      <c r="D4" s="1535"/>
      <c r="E4" s="1535"/>
      <c r="F4" s="1535"/>
      <c r="G4" s="1535"/>
      <c r="H4" s="1535"/>
      <c r="I4" s="1535"/>
      <c r="J4" s="1535"/>
      <c r="K4" s="1535"/>
      <c r="L4" s="1535"/>
      <c r="M4" s="1535"/>
      <c r="N4" s="810"/>
      <c r="O4" s="810"/>
    </row>
    <row r="5" spans="1:15" x14ac:dyDescent="0.25">
      <c r="A5" s="95" t="s">
        <v>401</v>
      </c>
      <c r="B5" s="409"/>
      <c r="C5" s="276" t="e">
        <f>SUM(B5/B13)</f>
        <v>#DIV/0!</v>
      </c>
      <c r="D5" s="409">
        <v>1309</v>
      </c>
      <c r="E5" s="276">
        <f>SUM(D5/D13)</f>
        <v>9.2495760316563036E-2</v>
      </c>
      <c r="F5" s="1171">
        <v>1260</v>
      </c>
      <c r="G5" s="276">
        <f>SUM(F5/F13)</f>
        <v>8.9096308867204072E-2</v>
      </c>
      <c r="H5" s="1171">
        <v>1235</v>
      </c>
      <c r="I5" s="276">
        <f>SUM(H5/H13)</f>
        <v>8.6941217881027807E-2</v>
      </c>
      <c r="J5" s="409">
        <v>1154</v>
      </c>
      <c r="K5" s="276">
        <f>SUM(J5/J13)</f>
        <v>8.3732404585691478E-2</v>
      </c>
      <c r="L5" s="409">
        <v>1154</v>
      </c>
      <c r="M5" s="276">
        <f>SUM(L5/L13)</f>
        <v>7.9635635911945349E-2</v>
      </c>
      <c r="N5" s="409">
        <v>1188</v>
      </c>
      <c r="O5" s="276">
        <f>SUM(N5/N13)</f>
        <v>7.9576662870922368E-2</v>
      </c>
    </row>
    <row r="6" spans="1:15" x14ac:dyDescent="0.25">
      <c r="A6" s="96" t="s">
        <v>402</v>
      </c>
      <c r="B6" s="815"/>
      <c r="C6" s="277" t="e">
        <f>SUM(B6/B13)</f>
        <v>#DIV/0!</v>
      </c>
      <c r="D6" s="1464">
        <v>2182</v>
      </c>
      <c r="E6" s="277">
        <f>SUM(D6/D13)</f>
        <v>0.1541831543244771</v>
      </c>
      <c r="F6" s="1027">
        <v>2151</v>
      </c>
      <c r="G6" s="277">
        <f>SUM(F6/F13)</f>
        <v>0.15210012728044123</v>
      </c>
      <c r="H6" s="1027">
        <v>2127</v>
      </c>
      <c r="I6" s="277">
        <f>SUM(H6/H13)</f>
        <v>0.14973600844772966</v>
      </c>
      <c r="J6" s="815">
        <v>2012</v>
      </c>
      <c r="K6" s="277">
        <f>SUM(J6/J13)</f>
        <v>0.14598751995356263</v>
      </c>
      <c r="L6" s="661">
        <v>2132</v>
      </c>
      <c r="M6" s="277">
        <f>SUM(L6/L13)</f>
        <v>0.14712580222206886</v>
      </c>
      <c r="N6" s="1625">
        <v>4707</v>
      </c>
      <c r="O6" s="1627">
        <f>SUM(N6/N13)</f>
        <v>0.31529238395069997</v>
      </c>
    </row>
    <row r="7" spans="1:15" x14ac:dyDescent="0.25">
      <c r="A7" s="96" t="s">
        <v>337</v>
      </c>
      <c r="B7" s="815"/>
      <c r="C7" s="277" t="e">
        <f>SUM(B7/B13)</f>
        <v>#DIV/0!</v>
      </c>
      <c r="D7" s="1464">
        <v>2344</v>
      </c>
      <c r="E7" s="277">
        <f>SUM(D7/D13)</f>
        <v>0.16563029960429621</v>
      </c>
      <c r="F7" s="1027">
        <v>2369</v>
      </c>
      <c r="G7" s="277">
        <f>SUM(F7/F13)</f>
        <v>0.16751520294159242</v>
      </c>
      <c r="H7" s="1027">
        <v>2358</v>
      </c>
      <c r="I7" s="277">
        <f>SUM(H7/H13)</f>
        <v>0.16599788806758184</v>
      </c>
      <c r="J7" s="815">
        <v>2302</v>
      </c>
      <c r="K7" s="277">
        <f>SUM(J7/J13)</f>
        <v>0.16702945871426497</v>
      </c>
      <c r="L7" s="661">
        <v>2437</v>
      </c>
      <c r="M7" s="277">
        <f>SUM(L7/L13)</f>
        <v>0.16817334897522601</v>
      </c>
      <c r="N7" s="1626"/>
      <c r="O7" s="1628"/>
    </row>
    <row r="8" spans="1:15" s="30" customFormat="1" x14ac:dyDescent="0.25">
      <c r="A8" s="96" t="s">
        <v>338</v>
      </c>
      <c r="B8" s="815"/>
      <c r="C8" s="277" t="e">
        <f>SUM(B8/B13)</f>
        <v>#DIV/0!</v>
      </c>
      <c r="D8" s="1464">
        <v>2356</v>
      </c>
      <c r="E8" s="277">
        <f>SUM(D8/D13)</f>
        <v>0.16647823629169023</v>
      </c>
      <c r="F8" s="1027">
        <v>2387</v>
      </c>
      <c r="G8" s="277">
        <f>SUM(F8/F13)</f>
        <v>0.16878800735398106</v>
      </c>
      <c r="H8" s="1027">
        <v>2483</v>
      </c>
      <c r="I8" s="277">
        <f>SUM(H8/H13)</f>
        <v>0.17479760647659276</v>
      </c>
      <c r="J8" s="815">
        <v>2471</v>
      </c>
      <c r="K8" s="277">
        <f>SUM(J8/J13)</f>
        <v>0.17929182992308809</v>
      </c>
      <c r="L8" s="661">
        <v>2626</v>
      </c>
      <c r="M8" s="277">
        <f>SUM(L8/L13)</f>
        <v>0.1812159271271824</v>
      </c>
      <c r="N8" s="1625">
        <v>4677</v>
      </c>
      <c r="O8" s="1627">
        <f>SUM(N7/N13)</f>
        <v>0</v>
      </c>
    </row>
    <row r="9" spans="1:15" x14ac:dyDescent="0.25">
      <c r="A9" s="96" t="s">
        <v>339</v>
      </c>
      <c r="B9" s="815"/>
      <c r="C9" s="277" t="e">
        <f>SUM(B9/B13)</f>
        <v>#DIV/0!</v>
      </c>
      <c r="D9" s="1464">
        <v>1682</v>
      </c>
      <c r="E9" s="277">
        <f>SUM(D9/D13)</f>
        <v>0.11885245901639344</v>
      </c>
      <c r="F9" s="1027">
        <v>1699</v>
      </c>
      <c r="G9" s="277">
        <f>SUM(F9/F13)</f>
        <v>0.12013859425823788</v>
      </c>
      <c r="H9" s="1027">
        <v>1746</v>
      </c>
      <c r="I9" s="277">
        <f>SUM(H9/H13)</f>
        <v>0.12291446673706441</v>
      </c>
      <c r="J9" s="815">
        <v>1739</v>
      </c>
      <c r="K9" s="277">
        <f>SUM(J9/J13)</f>
        <v>0.12617907415469454</v>
      </c>
      <c r="L9" s="661">
        <v>1871</v>
      </c>
      <c r="M9" s="277">
        <f>SUM(L9/L13)</f>
        <v>0.1291146228693672</v>
      </c>
      <c r="N9" s="1626"/>
      <c r="O9" s="1628"/>
    </row>
    <row r="10" spans="1:15" x14ac:dyDescent="0.25">
      <c r="A10" s="96" t="s">
        <v>126</v>
      </c>
      <c r="B10" s="815"/>
      <c r="C10" s="277" t="e">
        <f>SUM(B10/B13)</f>
        <v>#DIV/0!</v>
      </c>
      <c r="D10" s="1464">
        <v>1853</v>
      </c>
      <c r="E10" s="277">
        <f>SUM(D10/D13)</f>
        <v>0.13093555681175806</v>
      </c>
      <c r="F10" s="1027">
        <v>1826</v>
      </c>
      <c r="G10" s="277">
        <f>SUM(F10/F13)</f>
        <v>0.1291189365012021</v>
      </c>
      <c r="H10" s="1027">
        <v>1893</v>
      </c>
      <c r="I10" s="277">
        <f>SUM(H10/H13)</f>
        <v>0.13326293558606125</v>
      </c>
      <c r="J10" s="815">
        <v>1790</v>
      </c>
      <c r="K10" s="277">
        <f>SUM(J10/J13)</f>
        <v>0.12987955304019735</v>
      </c>
      <c r="L10" s="661">
        <v>1866</v>
      </c>
      <c r="M10" s="277">
        <f>SUM(L10/L13)</f>
        <v>0.12876958111931544</v>
      </c>
      <c r="N10" s="1625">
        <v>3514</v>
      </c>
      <c r="O10" s="1627">
        <f>SUM(N8/N13)</f>
        <v>0.31328287226204032</v>
      </c>
    </row>
    <row r="11" spans="1:15" x14ac:dyDescent="0.25">
      <c r="A11" s="96" t="s">
        <v>127</v>
      </c>
      <c r="B11" s="815"/>
      <c r="C11" s="277" t="e">
        <f>SUM(B11/B13)</f>
        <v>#DIV/0!</v>
      </c>
      <c r="D11" s="1464">
        <v>1439</v>
      </c>
      <c r="E11" s="277">
        <f>SUM(D11/D13)</f>
        <v>0.10168174109666478</v>
      </c>
      <c r="F11" s="1027">
        <v>1524</v>
      </c>
      <c r="G11" s="277">
        <f>SUM(F11/F13)</f>
        <v>0.10776410691557065</v>
      </c>
      <c r="H11" s="1027">
        <v>1519</v>
      </c>
      <c r="I11" s="277">
        <f>SUM(H11/H13)</f>
        <v>0.1069341781063006</v>
      </c>
      <c r="J11" s="815">
        <v>1523</v>
      </c>
      <c r="K11" s="277">
        <f>SUM(J11/J13)</f>
        <v>0.11050645769844725</v>
      </c>
      <c r="L11" s="661">
        <v>1584</v>
      </c>
      <c r="M11" s="277">
        <f>SUM(L11/L13)</f>
        <v>0.10930922641639639</v>
      </c>
      <c r="N11" s="1626"/>
      <c r="O11" s="1628"/>
    </row>
    <row r="12" spans="1:15" ht="15.75" thickBot="1" x14ac:dyDescent="0.3">
      <c r="A12" s="97" t="s">
        <v>332</v>
      </c>
      <c r="B12" s="361"/>
      <c r="C12" s="278" t="e">
        <f>SUM(B12/B13)</f>
        <v>#DIV/0!</v>
      </c>
      <c r="D12" s="361">
        <v>987</v>
      </c>
      <c r="E12" s="278">
        <f>SUM(D12/D13)</f>
        <v>6.9742792538157156E-2</v>
      </c>
      <c r="F12" s="1029">
        <v>926</v>
      </c>
      <c r="G12" s="278">
        <f>SUM(F12/F13)</f>
        <v>6.5478715881770608E-2</v>
      </c>
      <c r="H12" s="1029">
        <v>844</v>
      </c>
      <c r="I12" s="278">
        <f>SUM(H12/H13)</f>
        <v>5.9415698697641676E-2</v>
      </c>
      <c r="J12" s="361">
        <v>791</v>
      </c>
      <c r="K12" s="278">
        <f>SUM(J12/J13)</f>
        <v>5.7393701930053692E-2</v>
      </c>
      <c r="L12" s="361">
        <v>821</v>
      </c>
      <c r="M12" s="278">
        <f>SUM(L12/L13)</f>
        <v>5.6655855358498375E-2</v>
      </c>
      <c r="N12" s="361">
        <v>843</v>
      </c>
      <c r="O12" s="278">
        <f>SUM(N9/N13)</f>
        <v>0</v>
      </c>
    </row>
    <row r="13" spans="1:15" ht="16.5" thickTop="1" thickBot="1" x14ac:dyDescent="0.3">
      <c r="A13" s="36" t="s">
        <v>250</v>
      </c>
      <c r="B13" s="112">
        <f t="shared" ref="B13:O13" si="0">SUM(B5:B12)</f>
        <v>0</v>
      </c>
      <c r="C13" s="227" t="e">
        <f t="shared" si="0"/>
        <v>#DIV/0!</v>
      </c>
      <c r="D13" s="363">
        <f t="shared" ref="D13:I13" si="1">SUM(D5:D12)</f>
        <v>14152</v>
      </c>
      <c r="E13" s="227">
        <f t="shared" si="1"/>
        <v>0.99999999999999989</v>
      </c>
      <c r="F13" s="112">
        <f t="shared" si="1"/>
        <v>14142</v>
      </c>
      <c r="G13" s="227">
        <f t="shared" si="1"/>
        <v>0.99999999999999989</v>
      </c>
      <c r="H13" s="112">
        <f t="shared" si="1"/>
        <v>14205</v>
      </c>
      <c r="I13" s="227">
        <f t="shared" si="1"/>
        <v>0.99999999999999989</v>
      </c>
      <c r="J13" s="112">
        <f t="shared" si="0"/>
        <v>13782</v>
      </c>
      <c r="K13" s="227">
        <f t="shared" si="0"/>
        <v>1</v>
      </c>
      <c r="L13" s="112">
        <f t="shared" si="0"/>
        <v>14491</v>
      </c>
      <c r="M13" s="227">
        <f t="shared" si="0"/>
        <v>1</v>
      </c>
      <c r="N13" s="112">
        <f t="shared" si="0"/>
        <v>14929</v>
      </c>
      <c r="O13" s="227">
        <f t="shared" si="0"/>
        <v>0.70815191908366271</v>
      </c>
    </row>
    <row r="14" spans="1:15" ht="5.25" customHeight="1" thickBot="1" x14ac:dyDescent="0.3">
      <c r="A14" s="87"/>
      <c r="B14" s="86"/>
      <c r="C14" s="86"/>
      <c r="D14" s="86"/>
      <c r="E14" s="86"/>
      <c r="F14" s="86"/>
      <c r="G14" s="86"/>
      <c r="H14" s="86"/>
      <c r="I14" s="86"/>
      <c r="J14" s="86"/>
      <c r="K14" s="86"/>
      <c r="L14" s="86"/>
      <c r="M14" s="86"/>
      <c r="N14" s="86"/>
      <c r="O14" s="87"/>
    </row>
    <row r="15" spans="1:15" s="30" customFormat="1" ht="16.5" customHeight="1" thickBot="1" x14ac:dyDescent="0.3">
      <c r="A15" s="1532" t="s">
        <v>712</v>
      </c>
      <c r="B15" s="1535"/>
      <c r="C15" s="1535"/>
      <c r="D15" s="1535"/>
      <c r="E15" s="1535"/>
      <c r="F15" s="1535"/>
      <c r="G15" s="1535"/>
      <c r="H15" s="1535"/>
      <c r="I15" s="1535"/>
      <c r="J15" s="1535"/>
      <c r="K15" s="1535"/>
      <c r="L15" s="1535"/>
      <c r="M15" s="1535"/>
      <c r="N15" s="810"/>
      <c r="O15" s="810"/>
    </row>
    <row r="16" spans="1:15" x14ac:dyDescent="0.25">
      <c r="A16" s="101" t="s">
        <v>120</v>
      </c>
      <c r="B16" s="409"/>
      <c r="C16" s="276" t="e">
        <f>SUM(B16/B22)</f>
        <v>#DIV/0!</v>
      </c>
      <c r="D16" s="409">
        <v>2354</v>
      </c>
      <c r="E16" s="276">
        <f>SUM(D16/D22)</f>
        <v>0.16633691351045787</v>
      </c>
      <c r="F16" s="1171">
        <v>2383</v>
      </c>
      <c r="G16" s="276">
        <f>SUM(F16/F22)</f>
        <v>0.1685051619290058</v>
      </c>
      <c r="H16" s="1171">
        <v>2344</v>
      </c>
      <c r="I16" s="276">
        <f>SUM(H16/H22)</f>
        <v>0.16501231960577262</v>
      </c>
      <c r="J16" s="409">
        <v>2256</v>
      </c>
      <c r="K16" s="276">
        <f>SUM(J16/J22)</f>
        <v>0.16369177187636047</v>
      </c>
      <c r="L16" s="409">
        <v>2360</v>
      </c>
      <c r="M16" s="276">
        <f>SUM(L16/L22)</f>
        <v>0.16285970602442895</v>
      </c>
      <c r="N16" s="409">
        <v>2381</v>
      </c>
      <c r="O16" s="276">
        <f>SUM(N16/N22)</f>
        <v>0.15948824435662134</v>
      </c>
    </row>
    <row r="17" spans="1:15" x14ac:dyDescent="0.25">
      <c r="A17" s="102" t="s">
        <v>121</v>
      </c>
      <c r="B17" s="815"/>
      <c r="C17" s="277" t="e">
        <f>SUM(B17/B22)</f>
        <v>#DIV/0!</v>
      </c>
      <c r="D17" s="1464">
        <v>1128</v>
      </c>
      <c r="E17" s="277">
        <f>SUM(D17/D22)</f>
        <v>7.9706048615036745E-2</v>
      </c>
      <c r="F17" s="1027">
        <v>1133</v>
      </c>
      <c r="G17" s="277">
        <f>SUM(F17/F22)</f>
        <v>8.0115966624239851E-2</v>
      </c>
      <c r="H17" s="1027">
        <v>1195</v>
      </c>
      <c r="I17" s="277">
        <f>SUM(H17/H22)</f>
        <v>8.412530799014431E-2</v>
      </c>
      <c r="J17" s="815">
        <v>1160</v>
      </c>
      <c r="K17" s="277">
        <f>SUM(J17/J22)</f>
        <v>8.4167755042809461E-2</v>
      </c>
      <c r="L17" s="661">
        <v>1181</v>
      </c>
      <c r="M17" s="277">
        <f>SUM(L17/L22)</f>
        <v>8.1498861362224825E-2</v>
      </c>
      <c r="N17" s="815">
        <v>1144</v>
      </c>
      <c r="O17" s="277">
        <f>SUM(N17/N22)</f>
        <v>7.6629379060888209E-2</v>
      </c>
    </row>
    <row r="18" spans="1:15" x14ac:dyDescent="0.25">
      <c r="A18" s="102" t="s">
        <v>122</v>
      </c>
      <c r="B18" s="815"/>
      <c r="C18" s="277" t="e">
        <f>SUM(B18/B22)</f>
        <v>#DIV/0!</v>
      </c>
      <c r="D18" s="1464">
        <v>131</v>
      </c>
      <c r="E18" s="277">
        <f>SUM(D18/D22)</f>
        <v>9.2566421707179197E-3</v>
      </c>
      <c r="F18" s="1027">
        <v>138</v>
      </c>
      <c r="G18" s="277">
        <f>SUM(F18/F22)</f>
        <v>9.7581671616461599E-3</v>
      </c>
      <c r="H18" s="1027">
        <v>138</v>
      </c>
      <c r="I18" s="277">
        <f>SUM(H18/H22)</f>
        <v>9.7148891235480459E-3</v>
      </c>
      <c r="J18" s="815">
        <v>145</v>
      </c>
      <c r="K18" s="277">
        <f>SUM(J18/J22)</f>
        <v>1.0520969380351183E-2</v>
      </c>
      <c r="L18" s="661">
        <v>141</v>
      </c>
      <c r="M18" s="277">
        <f>SUM(L18/L22)</f>
        <v>9.730177351459526E-3</v>
      </c>
      <c r="N18" s="815">
        <v>166</v>
      </c>
      <c r="O18" s="277">
        <f>SUM(N18/N22)</f>
        <v>1.1119298010583428E-2</v>
      </c>
    </row>
    <row r="19" spans="1:15" x14ac:dyDescent="0.25">
      <c r="A19" s="102" t="s">
        <v>123</v>
      </c>
      <c r="B19" s="815"/>
      <c r="C19" s="277" t="e">
        <f>SUM(B19/B22)</f>
        <v>#DIV/0!</v>
      </c>
      <c r="D19" s="1464">
        <v>4745</v>
      </c>
      <c r="E19" s="277">
        <f>SUM(D19/D22)</f>
        <v>0.33528829847371394</v>
      </c>
      <c r="F19" s="1027">
        <v>4666</v>
      </c>
      <c r="G19" s="277">
        <f>SUM(F19/F22)</f>
        <v>0.32993918823363033</v>
      </c>
      <c r="H19" s="1027">
        <v>4663</v>
      </c>
      <c r="I19" s="277">
        <f>SUM(H19/H22)</f>
        <v>0.32826469552974302</v>
      </c>
      <c r="J19" s="815">
        <v>4629</v>
      </c>
      <c r="K19" s="277">
        <f>SUM(J19/J22)</f>
        <v>0.33587287766652157</v>
      </c>
      <c r="L19" s="661">
        <v>4985</v>
      </c>
      <c r="M19" s="277">
        <f>SUM(L19/L22)</f>
        <v>0.34400662480160099</v>
      </c>
      <c r="N19" s="815">
        <v>5216</v>
      </c>
      <c r="O19" s="277">
        <f>SUM(N19/N22)</f>
        <v>0.34938709893495878</v>
      </c>
    </row>
    <row r="20" spans="1:15" x14ac:dyDescent="0.25">
      <c r="A20" s="102" t="s">
        <v>351</v>
      </c>
      <c r="B20" s="815"/>
      <c r="C20" s="277" t="e">
        <f>SUM(B20/B22)</f>
        <v>#DIV/0!</v>
      </c>
      <c r="D20" s="1464">
        <v>4760</v>
      </c>
      <c r="E20" s="277">
        <f>SUM(D20/D22)</f>
        <v>0.3363482193329565</v>
      </c>
      <c r="F20" s="1027">
        <v>4792</v>
      </c>
      <c r="G20" s="277">
        <f>SUM(F20/F22)</f>
        <v>0.33884881912035075</v>
      </c>
      <c r="H20" s="1027">
        <v>4869</v>
      </c>
      <c r="I20" s="277">
        <f>SUM(H20/H22)</f>
        <v>0.34276663146779301</v>
      </c>
      <c r="J20" s="815">
        <v>4664</v>
      </c>
      <c r="K20" s="277">
        <f>SUM(J20/J22)</f>
        <v>0.33841242199970978</v>
      </c>
      <c r="L20" s="661">
        <v>4983</v>
      </c>
      <c r="M20" s="277">
        <f>SUM(L20/L22)</f>
        <v>0.34386860810158026</v>
      </c>
      <c r="N20" s="815">
        <v>5114</v>
      </c>
      <c r="O20" s="277">
        <f>SUM(N20/N22)</f>
        <v>0.34255475919351597</v>
      </c>
    </row>
    <row r="21" spans="1:15" ht="15.75" thickBot="1" x14ac:dyDescent="0.3">
      <c r="A21" s="103" t="s">
        <v>125</v>
      </c>
      <c r="B21" s="361"/>
      <c r="C21" s="278" t="e">
        <f>SUM(B21/B22)</f>
        <v>#DIV/0!</v>
      </c>
      <c r="D21" s="361">
        <v>1034</v>
      </c>
      <c r="E21" s="278">
        <f>SUM(D21/D22)</f>
        <v>7.3063877897117019E-2</v>
      </c>
      <c r="F21" s="1029">
        <v>1030</v>
      </c>
      <c r="G21" s="278">
        <f>SUM(F21/F22)</f>
        <v>7.2832696931127136E-2</v>
      </c>
      <c r="H21" s="1029">
        <v>996</v>
      </c>
      <c r="I21" s="278">
        <f>SUM(H21/H22)</f>
        <v>7.0116156282998943E-2</v>
      </c>
      <c r="J21" s="361">
        <v>928</v>
      </c>
      <c r="K21" s="278">
        <f>SUM(J21/J22)</f>
        <v>6.7334204034247572E-2</v>
      </c>
      <c r="L21" s="361">
        <v>841</v>
      </c>
      <c r="M21" s="278">
        <f>SUM(L21/L22)</f>
        <v>5.8036022358705405E-2</v>
      </c>
      <c r="N21" s="361">
        <v>908</v>
      </c>
      <c r="O21" s="278">
        <f>SUM(N21/N22)</f>
        <v>6.0821220443432245E-2</v>
      </c>
    </row>
    <row r="22" spans="1:15" ht="16.5" thickTop="1" thickBot="1" x14ac:dyDescent="0.3">
      <c r="A22" s="36" t="s">
        <v>250</v>
      </c>
      <c r="B22" s="112">
        <f>SUM(B14:B21)</f>
        <v>0</v>
      </c>
      <c r="C22" s="227" t="e">
        <f>SUM(C16:C21)</f>
        <v>#DIV/0!</v>
      </c>
      <c r="D22" s="363">
        <f>SUM(D14:D21)</f>
        <v>14152</v>
      </c>
      <c r="E22" s="227">
        <f>SUM(E16:E21)</f>
        <v>0.99999999999999989</v>
      </c>
      <c r="F22" s="112">
        <f>SUM(F14:F21)</f>
        <v>14142</v>
      </c>
      <c r="G22" s="227">
        <f>SUM(G16:G21)</f>
        <v>1</v>
      </c>
      <c r="H22" s="112">
        <f>SUM(H14:H21)</f>
        <v>14205</v>
      </c>
      <c r="I22" s="227">
        <f>SUM(I16:I21)</f>
        <v>0.99999999999999989</v>
      </c>
      <c r="J22" s="112">
        <f>SUM(J14:J21)</f>
        <v>13782</v>
      </c>
      <c r="K22" s="227">
        <f>SUM(K16:K21)</f>
        <v>1</v>
      </c>
      <c r="L22" s="112">
        <f>SUM(L14:L21)</f>
        <v>14491</v>
      </c>
      <c r="M22" s="227">
        <f>SUM(M16:M21)</f>
        <v>1</v>
      </c>
      <c r="N22" s="112">
        <f>SUM(N14:N21)</f>
        <v>14929</v>
      </c>
      <c r="O22" s="227">
        <f>SUM(O14:O21)</f>
        <v>1</v>
      </c>
    </row>
    <row r="23" spans="1:15" ht="5.25" customHeight="1" thickBot="1" x14ac:dyDescent="0.3">
      <c r="A23" s="87"/>
      <c r="B23" s="86"/>
      <c r="C23" s="86"/>
      <c r="D23" s="86"/>
      <c r="E23" s="86"/>
      <c r="F23" s="86"/>
      <c r="G23" s="86"/>
      <c r="H23" s="86"/>
      <c r="I23" s="86"/>
      <c r="J23" s="86"/>
      <c r="K23" s="86"/>
      <c r="L23" s="86"/>
      <c r="M23" s="86"/>
      <c r="N23" s="86"/>
      <c r="O23" s="87"/>
    </row>
    <row r="24" spans="1:15" ht="15.75" thickBot="1" x14ac:dyDescent="0.3">
      <c r="A24" s="1532" t="s">
        <v>713</v>
      </c>
      <c r="B24" s="1535"/>
      <c r="C24" s="1535"/>
      <c r="D24" s="1535"/>
      <c r="E24" s="1535"/>
      <c r="F24" s="1535"/>
      <c r="G24" s="1535"/>
      <c r="H24" s="1535"/>
      <c r="I24" s="1535"/>
      <c r="J24" s="1535"/>
      <c r="K24" s="1535"/>
      <c r="L24" s="1535"/>
      <c r="M24" s="1535"/>
      <c r="N24" s="810"/>
      <c r="O24" s="810"/>
    </row>
    <row r="25" spans="1:15" x14ac:dyDescent="0.25">
      <c r="A25" s="101" t="s">
        <v>321</v>
      </c>
      <c r="B25" s="409"/>
      <c r="C25" s="276" t="e">
        <f>SUM(B25/B32)</f>
        <v>#DIV/0!</v>
      </c>
      <c r="D25" s="409">
        <v>7799</v>
      </c>
      <c r="E25" s="276">
        <f>SUM(D25/D32)</f>
        <v>0.55108818541548898</v>
      </c>
      <c r="F25" s="1171">
        <v>7771</v>
      </c>
      <c r="G25" s="276">
        <f>SUM(F25/F32)</f>
        <v>0.54949794937066898</v>
      </c>
      <c r="H25" s="1171">
        <v>7556</v>
      </c>
      <c r="I25" s="276">
        <f>SUM(H25/H32)</f>
        <v>0.53192537838789156</v>
      </c>
      <c r="J25" s="409">
        <v>7221</v>
      </c>
      <c r="K25" s="276">
        <v>0.52500000000000002</v>
      </c>
      <c r="L25" s="409">
        <v>7587</v>
      </c>
      <c r="M25" s="276">
        <v>0.52300000000000002</v>
      </c>
      <c r="N25" s="409">
        <v>7872</v>
      </c>
      <c r="O25" s="276">
        <f>SUM(N25/N32)</f>
        <v>0.52729586710429366</v>
      </c>
    </row>
    <row r="26" spans="1:15" x14ac:dyDescent="0.25">
      <c r="A26" s="102" t="s">
        <v>322</v>
      </c>
      <c r="B26" s="815"/>
      <c r="C26" s="277" t="e">
        <f>SUM(B26/B32)</f>
        <v>#DIV/0!</v>
      </c>
      <c r="D26" s="1464">
        <v>280</v>
      </c>
      <c r="E26" s="277">
        <f>SUM(D26/D32)</f>
        <v>1.9785189372526851E-2</v>
      </c>
      <c r="F26" s="1027">
        <v>280</v>
      </c>
      <c r="G26" s="277">
        <f>SUM(F26/F32)</f>
        <v>1.9799179748267573E-2</v>
      </c>
      <c r="H26" s="1027">
        <v>298</v>
      </c>
      <c r="I26" s="277">
        <f>SUM(H26/H32)</f>
        <v>2.0978528687082013E-2</v>
      </c>
      <c r="J26" s="815">
        <v>248</v>
      </c>
      <c r="K26" s="277">
        <f>SUM(J26/J32)</f>
        <v>1.7994485560876506E-2</v>
      </c>
      <c r="L26" s="661">
        <v>300</v>
      </c>
      <c r="M26" s="277">
        <f>SUM(L26/L32)</f>
        <v>2.0702505003105377E-2</v>
      </c>
      <c r="N26" s="815">
        <v>204</v>
      </c>
      <c r="O26" s="277">
        <f>SUM(N26/N32)</f>
        <v>1.3664679482885659E-2</v>
      </c>
    </row>
    <row r="27" spans="1:15" x14ac:dyDescent="0.25">
      <c r="A27" s="102" t="s">
        <v>138</v>
      </c>
      <c r="B27" s="815"/>
      <c r="C27" s="277" t="e">
        <f>SUM(B27/B32)</f>
        <v>#DIV/0!</v>
      </c>
      <c r="D27" s="1464">
        <v>4105</v>
      </c>
      <c r="E27" s="277">
        <f>SUM(D27/D32)</f>
        <v>0.29006500847936689</v>
      </c>
      <c r="F27" s="1027">
        <v>4098</v>
      </c>
      <c r="G27" s="277">
        <f>SUM(F27/F32)</f>
        <v>0.28977513788714465</v>
      </c>
      <c r="H27" s="1027">
        <v>4394</v>
      </c>
      <c r="I27" s="277">
        <f>SUM(H27/H32)</f>
        <v>0.30932770151355155</v>
      </c>
      <c r="J27" s="815">
        <v>4235</v>
      </c>
      <c r="K27" s="277">
        <f>SUM(J27/J32)</f>
        <v>0.30728486431577418</v>
      </c>
      <c r="L27" s="661">
        <v>4613</v>
      </c>
      <c r="M27" s="277">
        <f>SUM(L27/L32)</f>
        <v>0.31833551859775033</v>
      </c>
      <c r="N27" s="815">
        <v>4476</v>
      </c>
      <c r="O27" s="277">
        <f>SUM(N27/N32)</f>
        <v>0.29981914394802062</v>
      </c>
    </row>
    <row r="28" spans="1:15" x14ac:dyDescent="0.25">
      <c r="A28" s="102" t="s">
        <v>323</v>
      </c>
      <c r="B28" s="815"/>
      <c r="C28" s="277" t="e">
        <f>SUM(B28/B32)</f>
        <v>#DIV/0!</v>
      </c>
      <c r="D28" s="1464">
        <v>0</v>
      </c>
      <c r="E28" s="277">
        <f>SUM(D28/D32)</f>
        <v>0</v>
      </c>
      <c r="F28" s="1027">
        <v>0</v>
      </c>
      <c r="G28" s="277">
        <f>SUM(F28/F32)</f>
        <v>0</v>
      </c>
      <c r="H28" s="1027">
        <v>1</v>
      </c>
      <c r="I28" s="277">
        <f>SUM(H28/H32)</f>
        <v>7.0397747272087292E-5</v>
      </c>
      <c r="J28" s="815">
        <v>0</v>
      </c>
      <c r="K28" s="277">
        <f>SUM(J28/J32)</f>
        <v>0</v>
      </c>
      <c r="L28" s="661">
        <v>23</v>
      </c>
      <c r="M28" s="277">
        <v>1E-3</v>
      </c>
      <c r="N28" s="815">
        <v>0</v>
      </c>
      <c r="O28" s="277">
        <f>SUM(N28/N32)</f>
        <v>0</v>
      </c>
    </row>
    <row r="29" spans="1:15" x14ac:dyDescent="0.25">
      <c r="A29" s="102" t="s">
        <v>132</v>
      </c>
      <c r="B29" s="815"/>
      <c r="C29" s="277" t="e">
        <f>SUM(B29/B32)</f>
        <v>#DIV/0!</v>
      </c>
      <c r="D29" s="1464">
        <v>1712</v>
      </c>
      <c r="E29" s="277">
        <f>SUM(D29/D32)</f>
        <v>0.12097230073487847</v>
      </c>
      <c r="F29" s="1027">
        <v>1693</v>
      </c>
      <c r="G29" s="277">
        <f>SUM(F29/F32)</f>
        <v>0.119714326120775</v>
      </c>
      <c r="H29" s="1027">
        <v>1622</v>
      </c>
      <c r="I29" s="277">
        <f>SUM(H29/H32)</f>
        <v>0.11418514607532559</v>
      </c>
      <c r="J29" s="815">
        <v>1423</v>
      </c>
      <c r="K29" s="277">
        <f>SUM(J29/J32)</f>
        <v>0.10325061674648092</v>
      </c>
      <c r="L29" s="661">
        <v>1084</v>
      </c>
      <c r="M29" s="277">
        <f>SUM(L29/L32)</f>
        <v>7.4805051411220763E-2</v>
      </c>
      <c r="N29" s="815">
        <v>1544</v>
      </c>
      <c r="O29" s="277">
        <f>SUM(N29/N32)</f>
        <v>0.10342286824301694</v>
      </c>
    </row>
    <row r="30" spans="1:15" x14ac:dyDescent="0.25">
      <c r="A30" s="102" t="s">
        <v>139</v>
      </c>
      <c r="B30" s="815"/>
      <c r="C30" s="277" t="e">
        <f>SUM(B30/B32)</f>
        <v>#DIV/0!</v>
      </c>
      <c r="D30" s="1464">
        <v>33</v>
      </c>
      <c r="E30" s="277">
        <f>SUM(D30/D32)</f>
        <v>2.3318258903335218E-3</v>
      </c>
      <c r="F30" s="1027">
        <v>39</v>
      </c>
      <c r="G30" s="277">
        <f>SUM(F30/F32)</f>
        <v>2.7577428935086977E-3</v>
      </c>
      <c r="H30" s="1027">
        <v>40</v>
      </c>
      <c r="I30" s="277">
        <f>SUM(H30/H32)</f>
        <v>2.8159098908834917E-3</v>
      </c>
      <c r="J30" s="815">
        <v>46</v>
      </c>
      <c r="K30" s="277">
        <f>SUM(J30/J32)</f>
        <v>3.337686837904513E-3</v>
      </c>
      <c r="L30" s="661">
        <v>55</v>
      </c>
      <c r="M30" s="277">
        <f>SUM(L30/L32)</f>
        <v>3.7954592505693189E-3</v>
      </c>
      <c r="N30" s="815">
        <v>51</v>
      </c>
      <c r="O30" s="277">
        <f>SUM(N30/N32)</f>
        <v>3.4161698707214148E-3</v>
      </c>
    </row>
    <row r="31" spans="1:15" ht="15.75" thickBot="1" x14ac:dyDescent="0.3">
      <c r="A31" s="103" t="s">
        <v>324</v>
      </c>
      <c r="B31" s="361"/>
      <c r="C31" s="278" t="e">
        <f>SUM(B31/B32)</f>
        <v>#DIV/0!</v>
      </c>
      <c r="D31" s="361">
        <v>223</v>
      </c>
      <c r="E31" s="278">
        <f>SUM(D31/D32)</f>
        <v>1.5757490107405313E-2</v>
      </c>
      <c r="F31" s="1029">
        <v>261</v>
      </c>
      <c r="G31" s="278">
        <f>SUM(F31/F32)</f>
        <v>1.8455663979635131E-2</v>
      </c>
      <c r="H31" s="1029">
        <v>294</v>
      </c>
      <c r="I31" s="278">
        <f>SUM(H31/H32)</f>
        <v>2.0696937697993665E-2</v>
      </c>
      <c r="J31" s="361">
        <v>609</v>
      </c>
      <c r="K31" s="278">
        <f>SUM(J31/J32)</f>
        <v>4.4188071397474965E-2</v>
      </c>
      <c r="L31" s="361">
        <v>829</v>
      </c>
      <c r="M31" s="278">
        <v>5.8000000000000003E-2</v>
      </c>
      <c r="N31" s="361">
        <v>782</v>
      </c>
      <c r="O31" s="278">
        <f>SUM(N31/N32)</f>
        <v>5.2381271351061694E-2</v>
      </c>
    </row>
    <row r="32" spans="1:15" ht="16.5" thickTop="1" thickBot="1" x14ac:dyDescent="0.3">
      <c r="A32" s="36" t="s">
        <v>250</v>
      </c>
      <c r="B32" s="112">
        <f t="shared" ref="B32:O32" si="2">SUM(B25:B31)</f>
        <v>0</v>
      </c>
      <c r="C32" s="227" t="e">
        <f t="shared" si="2"/>
        <v>#DIV/0!</v>
      </c>
      <c r="D32" s="363">
        <f t="shared" ref="D32:I32" si="3">SUM(D25:D31)</f>
        <v>14152</v>
      </c>
      <c r="E32" s="227">
        <f t="shared" si="3"/>
        <v>1</v>
      </c>
      <c r="F32" s="112">
        <f t="shared" si="3"/>
        <v>14142</v>
      </c>
      <c r="G32" s="227">
        <f t="shared" si="3"/>
        <v>1.0000000000000002</v>
      </c>
      <c r="H32" s="112">
        <f t="shared" si="3"/>
        <v>14205</v>
      </c>
      <c r="I32" s="227">
        <f t="shared" si="3"/>
        <v>1</v>
      </c>
      <c r="J32" s="112">
        <f t="shared" si="2"/>
        <v>13782</v>
      </c>
      <c r="K32" s="227">
        <f t="shared" si="2"/>
        <v>1.001055724858511</v>
      </c>
      <c r="L32" s="112">
        <f t="shared" si="2"/>
        <v>14491</v>
      </c>
      <c r="M32" s="227">
        <f t="shared" si="2"/>
        <v>0.99963853426264582</v>
      </c>
      <c r="N32" s="112">
        <f t="shared" si="2"/>
        <v>14929</v>
      </c>
      <c r="O32" s="227">
        <f t="shared" si="2"/>
        <v>1</v>
      </c>
    </row>
    <row r="33" spans="1:15" ht="5.25" customHeight="1" thickBot="1" x14ac:dyDescent="0.3">
      <c r="A33" s="87"/>
      <c r="B33" s="86"/>
      <c r="C33" s="86"/>
      <c r="D33" s="86"/>
      <c r="E33" s="86"/>
      <c r="F33" s="86"/>
      <c r="G33" s="86"/>
      <c r="H33" s="86"/>
      <c r="I33" s="86"/>
      <c r="J33" s="86"/>
      <c r="K33" s="86"/>
      <c r="L33" s="86"/>
      <c r="M33" s="86"/>
      <c r="N33" s="86"/>
      <c r="O33" s="87"/>
    </row>
    <row r="34" spans="1:15" ht="15.75" thickBot="1" x14ac:dyDescent="0.3">
      <c r="A34" s="1532" t="s">
        <v>714</v>
      </c>
      <c r="B34" s="1535"/>
      <c r="C34" s="1535"/>
      <c r="D34" s="1535"/>
      <c r="E34" s="1535"/>
      <c r="F34" s="1535"/>
      <c r="G34" s="1535"/>
      <c r="H34" s="1535"/>
      <c r="I34" s="1535"/>
      <c r="J34" s="1535"/>
      <c r="K34" s="1535"/>
      <c r="L34" s="1535"/>
      <c r="M34" s="1535"/>
      <c r="N34" s="810"/>
      <c r="O34" s="810"/>
    </row>
    <row r="35" spans="1:15" x14ac:dyDescent="0.25">
      <c r="A35" s="95" t="s">
        <v>406</v>
      </c>
      <c r="B35" s="409"/>
      <c r="C35" s="276" t="e">
        <f>SUM(B35/B39)</f>
        <v>#DIV/0!</v>
      </c>
      <c r="D35" s="409">
        <v>691</v>
      </c>
      <c r="E35" s="276">
        <f>SUM(D35/D39)</f>
        <v>4.8827020915771624E-2</v>
      </c>
      <c r="F35" s="1171">
        <v>661</v>
      </c>
      <c r="G35" s="276">
        <f>SUM(F35/F39)</f>
        <v>4.6740206477160234E-2</v>
      </c>
      <c r="H35" s="1171">
        <v>727</v>
      </c>
      <c r="I35" s="1172">
        <f>SUM(H35/H39)</f>
        <v>5.1179162266807465E-2</v>
      </c>
      <c r="J35" s="409">
        <v>616</v>
      </c>
      <c r="K35" s="276">
        <f>SUM(J35/J39)</f>
        <v>4.469598026411261E-2</v>
      </c>
      <c r="L35" s="409">
        <v>678</v>
      </c>
      <c r="M35" s="276">
        <f>SUM(L35/L39)</f>
        <v>4.6787661307018148E-2</v>
      </c>
      <c r="N35" s="409">
        <v>704</v>
      </c>
      <c r="O35" s="276">
        <f>SUM(N35/N39)</f>
        <v>4.715654096054659E-2</v>
      </c>
    </row>
    <row r="36" spans="1:15" x14ac:dyDescent="0.25">
      <c r="A36" s="96" t="s">
        <v>328</v>
      </c>
      <c r="B36" s="815"/>
      <c r="C36" s="277" t="e">
        <f>SUM(B36/B39)</f>
        <v>#DIV/0!</v>
      </c>
      <c r="D36" s="1464">
        <v>6405</v>
      </c>
      <c r="E36" s="277">
        <f>SUM(D36/D39)</f>
        <v>0.45258620689655171</v>
      </c>
      <c r="F36" s="1027">
        <v>6814</v>
      </c>
      <c r="G36" s="277">
        <f>SUM(F36/F39)</f>
        <v>0.48182718144534015</v>
      </c>
      <c r="H36" s="1027">
        <v>6548</v>
      </c>
      <c r="I36" s="1028">
        <f>SUM(H36/H39)</f>
        <v>0.46096444913762757</v>
      </c>
      <c r="J36" s="815">
        <v>6194</v>
      </c>
      <c r="K36" s="277">
        <f>SUM(J36/J39)</f>
        <v>0.44942678856479468</v>
      </c>
      <c r="L36" s="661">
        <v>6182</v>
      </c>
      <c r="M36" s="277">
        <f>SUM(L36/L39)</f>
        <v>0.42660961976399142</v>
      </c>
      <c r="N36" s="815">
        <v>6304</v>
      </c>
      <c r="O36" s="277">
        <f>SUM(N36/N39)</f>
        <v>0.42226538951034898</v>
      </c>
    </row>
    <row r="37" spans="1:15" x14ac:dyDescent="0.25">
      <c r="A37" s="96" t="s">
        <v>329</v>
      </c>
      <c r="B37" s="815"/>
      <c r="C37" s="277" t="e">
        <f>SUM(B37/B39)</f>
        <v>#DIV/0!</v>
      </c>
      <c r="D37" s="1464">
        <v>3935</v>
      </c>
      <c r="E37" s="277">
        <f>SUM(D37/D39)</f>
        <v>0.27805257207461842</v>
      </c>
      <c r="F37" s="1027">
        <v>3589</v>
      </c>
      <c r="G37" s="277">
        <f>SUM(F37/F39)</f>
        <v>0.25378305755904396</v>
      </c>
      <c r="H37" s="1027">
        <v>3745</v>
      </c>
      <c r="I37" s="1028">
        <f>SUM(H37/H39)</f>
        <v>0.26363956353396689</v>
      </c>
      <c r="J37" s="815">
        <v>3716</v>
      </c>
      <c r="K37" s="277">
        <f>SUM(J37/J39)</f>
        <v>0.26962704977506891</v>
      </c>
      <c r="L37" s="661">
        <v>4189</v>
      </c>
      <c r="M37" s="277">
        <f>SUM(L37/L39)</f>
        <v>0.28907597819336139</v>
      </c>
      <c r="N37" s="815">
        <v>4293</v>
      </c>
      <c r="O37" s="277">
        <f>SUM(N37/N39)</f>
        <v>0.28756112264719674</v>
      </c>
    </row>
    <row r="38" spans="1:15" ht="15.75" thickBot="1" x14ac:dyDescent="0.3">
      <c r="A38" s="114" t="s">
        <v>333</v>
      </c>
      <c r="B38" s="361"/>
      <c r="C38" s="278" t="e">
        <f>SUM(B38/B39)</f>
        <v>#DIV/0!</v>
      </c>
      <c r="D38" s="361">
        <v>3121</v>
      </c>
      <c r="E38" s="278">
        <f>SUM(D38/D39)</f>
        <v>0.22053420011305822</v>
      </c>
      <c r="F38" s="1029">
        <v>3078</v>
      </c>
      <c r="G38" s="278">
        <f>SUM(F38/F39)</f>
        <v>0.21764955451845566</v>
      </c>
      <c r="H38" s="1029">
        <v>3185</v>
      </c>
      <c r="I38" s="1030">
        <f>SUM(H38/H39)</f>
        <v>0.22421682506159804</v>
      </c>
      <c r="J38" s="361">
        <v>3256</v>
      </c>
      <c r="K38" s="278">
        <f>SUM(J38/J39)</f>
        <v>0.2362501813960238</v>
      </c>
      <c r="L38" s="361">
        <v>3442</v>
      </c>
      <c r="M38" s="278">
        <v>0.23699999999999999</v>
      </c>
      <c r="N38" s="361">
        <v>3628</v>
      </c>
      <c r="O38" s="278">
        <f>SUM(N38/N39)</f>
        <v>0.2430169468819077</v>
      </c>
    </row>
    <row r="39" spans="1:15" ht="16.5" thickTop="1" thickBot="1" x14ac:dyDescent="0.3">
      <c r="A39" s="36" t="s">
        <v>250</v>
      </c>
      <c r="B39" s="112">
        <f t="shared" ref="B39:O39" si="4">SUM(B35:B38)</f>
        <v>0</v>
      </c>
      <c r="C39" s="227" t="e">
        <f t="shared" si="4"/>
        <v>#DIV/0!</v>
      </c>
      <c r="D39" s="363">
        <f>SUM(D35:D38)</f>
        <v>14152</v>
      </c>
      <c r="E39" s="227">
        <f>SUM(E35:E38)</f>
        <v>1</v>
      </c>
      <c r="F39" s="112">
        <v>14142</v>
      </c>
      <c r="G39" s="227">
        <f>SUM(G35:G38)</f>
        <v>1</v>
      </c>
      <c r="H39" s="1031">
        <f>SUM(H35:H38)</f>
        <v>14205</v>
      </c>
      <c r="I39" s="1173">
        <f>SUM(I35:I38)</f>
        <v>1</v>
      </c>
      <c r="J39" s="112">
        <f t="shared" si="4"/>
        <v>13782</v>
      </c>
      <c r="K39" s="227">
        <f t="shared" si="4"/>
        <v>1</v>
      </c>
      <c r="L39" s="112">
        <f t="shared" si="4"/>
        <v>14491</v>
      </c>
      <c r="M39" s="227">
        <f t="shared" si="4"/>
        <v>0.99947325926437103</v>
      </c>
      <c r="N39" s="112">
        <f t="shared" si="4"/>
        <v>14929</v>
      </c>
      <c r="O39" s="227">
        <f t="shared" si="4"/>
        <v>1</v>
      </c>
    </row>
    <row r="40" spans="1:15" x14ac:dyDescent="0.25">
      <c r="A40" s="95" t="s">
        <v>334</v>
      </c>
      <c r="B40" s="1621"/>
      <c r="C40" s="1622"/>
      <c r="D40" s="1621">
        <v>3.09</v>
      </c>
      <c r="E40" s="1622"/>
      <c r="F40" s="1601">
        <v>3.03</v>
      </c>
      <c r="G40" s="1602"/>
      <c r="H40" s="1601">
        <v>3</v>
      </c>
      <c r="I40" s="1602"/>
      <c r="J40" s="1621">
        <v>2.98</v>
      </c>
      <c r="K40" s="1622"/>
      <c r="L40" s="1621">
        <v>4.04</v>
      </c>
      <c r="M40" s="1622"/>
      <c r="N40" s="1629">
        <v>2.6</v>
      </c>
      <c r="O40" s="1630"/>
    </row>
    <row r="41" spans="1:15" x14ac:dyDescent="0.25">
      <c r="A41" s="99" t="s">
        <v>152</v>
      </c>
      <c r="B41" s="1623"/>
      <c r="C41" s="1624"/>
      <c r="D41" s="1623">
        <v>2</v>
      </c>
      <c r="E41" s="1624"/>
      <c r="F41" s="1603">
        <v>2</v>
      </c>
      <c r="G41" s="1604"/>
      <c r="H41" s="1603">
        <v>2</v>
      </c>
      <c r="I41" s="1604"/>
      <c r="J41" s="1623">
        <v>2</v>
      </c>
      <c r="K41" s="1624"/>
      <c r="L41" s="1623">
        <v>3</v>
      </c>
      <c r="M41" s="1624"/>
      <c r="N41" s="1623">
        <v>2</v>
      </c>
      <c r="O41" s="1624"/>
    </row>
    <row r="42" spans="1:15" x14ac:dyDescent="0.25">
      <c r="A42" s="96" t="s">
        <v>335</v>
      </c>
      <c r="B42" s="1623"/>
      <c r="C42" s="1624"/>
      <c r="D42" s="1623">
        <v>1</v>
      </c>
      <c r="E42" s="1624"/>
      <c r="F42" s="1603">
        <v>1</v>
      </c>
      <c r="G42" s="1604"/>
      <c r="H42" s="1603">
        <v>1</v>
      </c>
      <c r="I42" s="1604"/>
      <c r="J42" s="1623">
        <v>1</v>
      </c>
      <c r="K42" s="1624"/>
      <c r="L42" s="1623">
        <v>1</v>
      </c>
      <c r="M42" s="1624"/>
      <c r="N42" s="1623">
        <v>1</v>
      </c>
      <c r="O42" s="1624"/>
    </row>
    <row r="43" spans="1:15" ht="15.75" thickBot="1" x14ac:dyDescent="0.3">
      <c r="A43" s="100" t="s">
        <v>555</v>
      </c>
      <c r="B43" s="1619"/>
      <c r="C43" s="1620"/>
      <c r="D43" s="1619">
        <v>64</v>
      </c>
      <c r="E43" s="1620"/>
      <c r="F43" s="1605">
        <v>62</v>
      </c>
      <c r="G43" s="1606"/>
      <c r="H43" s="1605">
        <v>61</v>
      </c>
      <c r="I43" s="1606"/>
      <c r="J43" s="1619">
        <v>58</v>
      </c>
      <c r="K43" s="1620"/>
      <c r="L43" s="1619">
        <v>58</v>
      </c>
      <c r="M43" s="1620"/>
      <c r="N43" s="1619">
        <v>61</v>
      </c>
      <c r="O43" s="1620"/>
    </row>
    <row r="44" spans="1:15" s="279" customFormat="1" ht="17.25" customHeight="1" x14ac:dyDescent="0.25">
      <c r="A44" s="1611" t="s">
        <v>557</v>
      </c>
      <c r="B44" s="1611"/>
      <c r="C44" s="1611"/>
      <c r="D44" s="1611"/>
      <c r="E44" s="1611"/>
      <c r="F44" s="1611"/>
      <c r="G44" s="1611"/>
      <c r="H44" s="1611"/>
      <c r="I44" s="1611"/>
      <c r="J44" s="1611"/>
      <c r="K44" s="1611"/>
      <c r="L44" s="1611"/>
      <c r="M44" s="1611"/>
      <c r="N44" s="813"/>
      <c r="O44" s="813"/>
    </row>
    <row r="45" spans="1:15" s="279" customFormat="1" ht="17.25" customHeight="1" thickBot="1" x14ac:dyDescent="0.3">
      <c r="A45" s="970"/>
      <c r="B45" s="970"/>
      <c r="C45" s="970"/>
      <c r="D45" s="1413"/>
      <c r="E45" s="1413"/>
      <c r="F45" s="1283"/>
      <c r="G45" s="1283"/>
      <c r="H45" s="975"/>
      <c r="I45" s="975"/>
      <c r="J45" s="970"/>
      <c r="K45" s="973"/>
      <c r="L45" s="970"/>
      <c r="M45" s="970"/>
      <c r="N45" s="970"/>
      <c r="O45" s="970"/>
    </row>
    <row r="46" spans="1:15" ht="21.75" thickBot="1" x14ac:dyDescent="0.3">
      <c r="A46" s="1617" t="s">
        <v>254</v>
      </c>
      <c r="B46" s="1618"/>
      <c r="C46" s="1618"/>
      <c r="D46" s="1618"/>
      <c r="E46" s="1618"/>
      <c r="F46" s="1618"/>
      <c r="G46" s="1618"/>
      <c r="H46" s="1618"/>
      <c r="I46" s="1618"/>
      <c r="J46" s="1618"/>
      <c r="K46" s="1618"/>
      <c r="L46" s="1618"/>
      <c r="M46" s="1618"/>
      <c r="N46" s="834"/>
      <c r="O46" s="834"/>
    </row>
    <row r="47" spans="1:15" ht="15.75" thickBot="1" x14ac:dyDescent="0.3">
      <c r="A47" s="662"/>
      <c r="B47" s="1599" t="s">
        <v>755</v>
      </c>
      <c r="C47" s="1600"/>
      <c r="D47" s="1599" t="s">
        <v>754</v>
      </c>
      <c r="E47" s="1600"/>
      <c r="F47" s="1599" t="s">
        <v>650</v>
      </c>
      <c r="G47" s="1600"/>
      <c r="H47" s="1599" t="s">
        <v>768</v>
      </c>
      <c r="I47" s="1600"/>
      <c r="J47" s="1599" t="s">
        <v>503</v>
      </c>
      <c r="K47" s="1600"/>
      <c r="L47" s="1599" t="s">
        <v>769</v>
      </c>
      <c r="M47" s="1600"/>
      <c r="N47" s="1599" t="s">
        <v>271</v>
      </c>
      <c r="O47" s="1600"/>
    </row>
    <row r="48" spans="1:15" ht="29.25" customHeight="1" thickBot="1" x14ac:dyDescent="0.3">
      <c r="A48" s="280"/>
      <c r="B48" s="83" t="s">
        <v>54</v>
      </c>
      <c r="C48" s="84" t="s">
        <v>129</v>
      </c>
      <c r="D48" s="83" t="s">
        <v>54</v>
      </c>
      <c r="E48" s="84" t="s">
        <v>129</v>
      </c>
      <c r="F48" s="83" t="s">
        <v>54</v>
      </c>
      <c r="G48" s="84" t="s">
        <v>129</v>
      </c>
      <c r="H48" s="83" t="s">
        <v>54</v>
      </c>
      <c r="I48" s="84" t="s">
        <v>129</v>
      </c>
      <c r="J48" s="83" t="s">
        <v>54</v>
      </c>
      <c r="K48" s="84" t="s">
        <v>129</v>
      </c>
      <c r="L48" s="83" t="s">
        <v>54</v>
      </c>
      <c r="M48" s="84" t="s">
        <v>129</v>
      </c>
      <c r="N48" s="85" t="s">
        <v>54</v>
      </c>
      <c r="O48" s="85" t="s">
        <v>129</v>
      </c>
    </row>
    <row r="49" spans="1:15" ht="15.75" customHeight="1" thickBot="1" x14ac:dyDescent="0.3">
      <c r="A49" s="1609" t="s">
        <v>716</v>
      </c>
      <c r="B49" s="1535"/>
      <c r="C49" s="1535"/>
      <c r="D49" s="1535"/>
      <c r="E49" s="1535"/>
      <c r="F49" s="1535"/>
      <c r="G49" s="1535"/>
      <c r="H49" s="1535"/>
      <c r="I49" s="1535"/>
      <c r="J49" s="1535"/>
      <c r="K49" s="1535"/>
      <c r="L49" s="1535"/>
      <c r="M49" s="1535"/>
      <c r="N49" s="810"/>
      <c r="O49" s="810"/>
    </row>
    <row r="50" spans="1:15" x14ac:dyDescent="0.25">
      <c r="A50" s="105" t="s">
        <v>245</v>
      </c>
      <c r="B50" s="409"/>
      <c r="C50" s="828" t="e">
        <f>SUM(B50/B57)</f>
        <v>#DIV/0!</v>
      </c>
      <c r="D50" s="409">
        <v>6511</v>
      </c>
      <c r="E50" s="828">
        <f>SUM(D50/D57)</f>
        <v>0.49456893277630082</v>
      </c>
      <c r="F50" s="1171">
        <v>5633</v>
      </c>
      <c r="G50" s="828">
        <f>SUM(F50/F57)</f>
        <v>0.42622578692493945</v>
      </c>
      <c r="H50" s="1171">
        <v>5037</v>
      </c>
      <c r="I50" s="828">
        <f>SUM(H50/H57)</f>
        <v>0.37699274006436645</v>
      </c>
      <c r="J50" s="409">
        <v>5138</v>
      </c>
      <c r="K50" s="828">
        <f>SUM(J50/J57)</f>
        <v>0.39550458009391115</v>
      </c>
      <c r="L50" s="409">
        <v>5574</v>
      </c>
      <c r="M50" s="276">
        <f>SUM(L50/L57)</f>
        <v>0.4077542062911485</v>
      </c>
      <c r="N50" s="409">
        <v>6512</v>
      </c>
      <c r="O50" s="276">
        <f>SUM(N50/N57)</f>
        <v>0.46233581824636139</v>
      </c>
    </row>
    <row r="51" spans="1:15" x14ac:dyDescent="0.25">
      <c r="A51" s="102" t="s">
        <v>246</v>
      </c>
      <c r="B51" s="815"/>
      <c r="C51" s="829" t="e">
        <f>SUM(B51/B57)</f>
        <v>#DIV/0!</v>
      </c>
      <c r="D51" s="1464">
        <v>2105</v>
      </c>
      <c r="E51" s="829">
        <f>SUM(D51/D57)</f>
        <v>0.15989365742499051</v>
      </c>
      <c r="F51" s="1027">
        <v>2226</v>
      </c>
      <c r="G51" s="829">
        <f>SUM(F51/F57)</f>
        <v>0.1684322033898305</v>
      </c>
      <c r="H51" s="1027">
        <v>2339</v>
      </c>
      <c r="I51" s="829">
        <f>SUM(H51/H57)</f>
        <v>0.1750617468752339</v>
      </c>
      <c r="J51" s="815">
        <v>2487</v>
      </c>
      <c r="K51" s="829">
        <f>SUM(J51/J57)</f>
        <v>0.19144022785005002</v>
      </c>
      <c r="L51" s="661">
        <v>1506</v>
      </c>
      <c r="M51" s="277">
        <f>SUM(L51/L57)</f>
        <v>0.11016825164594002</v>
      </c>
      <c r="N51" s="815">
        <v>1740</v>
      </c>
      <c r="O51" s="277">
        <f>SUM(N51/N57)</f>
        <v>0.1235356762513312</v>
      </c>
    </row>
    <row r="52" spans="1:15" x14ac:dyDescent="0.25">
      <c r="A52" s="102" t="s">
        <v>247</v>
      </c>
      <c r="B52" s="815"/>
      <c r="C52" s="829" t="e">
        <f>SUM(B52/B57)</f>
        <v>#DIV/0!</v>
      </c>
      <c r="D52" s="1464">
        <v>3518</v>
      </c>
      <c r="E52" s="829">
        <f>SUM(D52/D57)</f>
        <v>0.26722369920243066</v>
      </c>
      <c r="F52" s="1027">
        <v>4392</v>
      </c>
      <c r="G52" s="829">
        <f>SUM(F52/F57)</f>
        <v>0.33232445520581116</v>
      </c>
      <c r="H52" s="1027">
        <v>4968</v>
      </c>
      <c r="I52" s="829">
        <f>SUM(H52/H57)</f>
        <v>0.37182845595389569</v>
      </c>
      <c r="J52" s="815">
        <v>4473</v>
      </c>
      <c r="K52" s="829">
        <f>SUM(J52/J57)</f>
        <v>0.34431529520437226</v>
      </c>
      <c r="L52" s="661">
        <v>4207</v>
      </c>
      <c r="M52" s="277">
        <f>SUM(L52/L57)</f>
        <v>0.30775420629114852</v>
      </c>
      <c r="N52" s="815">
        <v>3477</v>
      </c>
      <c r="O52" s="277">
        <f>SUM(N52/N57)</f>
        <v>0.24685835995740149</v>
      </c>
    </row>
    <row r="53" spans="1:15" x14ac:dyDescent="0.25">
      <c r="A53" s="102" t="s">
        <v>248</v>
      </c>
      <c r="B53" s="815"/>
      <c r="C53" s="829" t="e">
        <f>SUM(B53/B57)</f>
        <v>#DIV/0!</v>
      </c>
      <c r="D53" s="1464">
        <v>67</v>
      </c>
      <c r="E53" s="829">
        <f>SUM(D53/D57)</f>
        <v>5.0892518040258263E-3</v>
      </c>
      <c r="F53" s="1027">
        <v>79</v>
      </c>
      <c r="G53" s="829">
        <f>SUM(F53/F57)</f>
        <v>5.9776029055690072E-3</v>
      </c>
      <c r="H53" s="1027">
        <v>85</v>
      </c>
      <c r="I53" s="829">
        <f>SUM(H53/H57)</f>
        <v>6.3617992665219673E-3</v>
      </c>
      <c r="J53" s="815">
        <v>169</v>
      </c>
      <c r="K53" s="829">
        <f>SUM(J53/J57)</f>
        <v>1.3009006235085829E-2</v>
      </c>
      <c r="L53" s="661">
        <v>2066</v>
      </c>
      <c r="M53" s="277">
        <f>SUM(L53/L57)</f>
        <v>0.15113386978785662</v>
      </c>
      <c r="N53" s="815">
        <v>1863</v>
      </c>
      <c r="O53" s="277">
        <f>SUM(N53/N57)</f>
        <v>0.13226837060702876</v>
      </c>
    </row>
    <row r="54" spans="1:15" x14ac:dyDescent="0.25">
      <c r="A54" s="102" t="s">
        <v>400</v>
      </c>
      <c r="B54" s="815"/>
      <c r="C54" s="829" t="e">
        <f>SUM(B54/B57)</f>
        <v>#DIV/0!</v>
      </c>
      <c r="D54" s="1464">
        <v>10</v>
      </c>
      <c r="E54" s="829">
        <f>SUM(D54/D57)</f>
        <v>7.5958982149639193E-4</v>
      </c>
      <c r="F54" s="1027">
        <v>36</v>
      </c>
      <c r="G54" s="829">
        <f>SUM(F54/F57)</f>
        <v>2.7239709443099272E-3</v>
      </c>
      <c r="H54" s="1027">
        <v>28</v>
      </c>
      <c r="I54" s="829">
        <f>SUM(H54/H57)</f>
        <v>2.095651523089589E-3</v>
      </c>
      <c r="J54" s="815">
        <v>35</v>
      </c>
      <c r="K54" s="829">
        <f>SUM(J54/J57)</f>
        <v>2.6941728889231008E-3</v>
      </c>
      <c r="L54" s="661">
        <v>49</v>
      </c>
      <c r="M54" s="277">
        <f>SUM(L54/L57)</f>
        <v>3.584491587417703E-3</v>
      </c>
      <c r="N54" s="815">
        <v>67</v>
      </c>
      <c r="O54" s="277">
        <f>SUM(N54/N57)</f>
        <v>4.7568335108271213E-3</v>
      </c>
    </row>
    <row r="55" spans="1:15" x14ac:dyDescent="0.25">
      <c r="A55" s="102" t="s">
        <v>249</v>
      </c>
      <c r="B55" s="815"/>
      <c r="C55" s="829" t="e">
        <f>SUM(B55/B57)</f>
        <v>#DIV/0!</v>
      </c>
      <c r="D55" s="1464">
        <v>2</v>
      </c>
      <c r="E55" s="829">
        <f>SUM(D55/D57)</f>
        <v>1.519179642992784E-4</v>
      </c>
      <c r="F55" s="1027">
        <v>4</v>
      </c>
      <c r="G55" s="829">
        <f>SUM(F55/F57)</f>
        <v>3.0266343825665861E-4</v>
      </c>
      <c r="H55" s="1027">
        <v>3</v>
      </c>
      <c r="I55" s="829">
        <v>1E-3</v>
      </c>
      <c r="J55" s="815">
        <v>3</v>
      </c>
      <c r="K55" s="829">
        <f>SUM(J55/J57)</f>
        <v>2.3092910476483718E-4</v>
      </c>
      <c r="L55" s="661">
        <v>2</v>
      </c>
      <c r="M55" s="277">
        <f>SUM(L55/L57)</f>
        <v>1.463057790782736E-4</v>
      </c>
      <c r="N55" s="815">
        <v>4</v>
      </c>
      <c r="O55" s="277">
        <f>SUM(N55/N57)</f>
        <v>2.8399006034788784E-4</v>
      </c>
    </row>
    <row r="56" spans="1:15" ht="15.75" thickBot="1" x14ac:dyDescent="0.3">
      <c r="A56" s="103" t="s">
        <v>125</v>
      </c>
      <c r="B56" s="361"/>
      <c r="C56" s="827" t="e">
        <f>SUM(B56/B57)</f>
        <v>#DIV/0!</v>
      </c>
      <c r="D56" s="361">
        <v>952</v>
      </c>
      <c r="E56" s="827">
        <f>SUM(D56/D57)</f>
        <v>7.2312951006456516E-2</v>
      </c>
      <c r="F56" s="1029">
        <v>846</v>
      </c>
      <c r="G56" s="827">
        <f>SUM(F56/F57)</f>
        <v>6.4013317191283295E-2</v>
      </c>
      <c r="H56" s="1029">
        <v>901</v>
      </c>
      <c r="I56" s="827">
        <f>SUM(H56/H57)</f>
        <v>6.7435072225132855E-2</v>
      </c>
      <c r="J56" s="361">
        <v>686</v>
      </c>
      <c r="K56" s="827">
        <f>SUM(J56/J57)</f>
        <v>5.2805788622892771E-2</v>
      </c>
      <c r="L56" s="361">
        <v>266</v>
      </c>
      <c r="M56" s="278">
        <f>SUM(L56/L57)</f>
        <v>1.9458668617410389E-2</v>
      </c>
      <c r="N56" s="361">
        <v>422</v>
      </c>
      <c r="O56" s="278">
        <f>SUM(N56/N57)</f>
        <v>2.9960951366702165E-2</v>
      </c>
    </row>
    <row r="57" spans="1:15" ht="16.5" thickTop="1" thickBot="1" x14ac:dyDescent="0.3">
      <c r="A57" s="36" t="s">
        <v>250</v>
      </c>
      <c r="B57" s="112">
        <f t="shared" ref="B57:O57" si="5">SUM(B50:B56)</f>
        <v>0</v>
      </c>
      <c r="C57" s="227" t="e">
        <f t="shared" si="5"/>
        <v>#DIV/0!</v>
      </c>
      <c r="D57" s="363">
        <f t="shared" ref="D57:I57" si="6">SUM(D50:D56)</f>
        <v>13165</v>
      </c>
      <c r="E57" s="227">
        <f t="shared" si="6"/>
        <v>0.99999999999999989</v>
      </c>
      <c r="F57" s="112">
        <f t="shared" si="6"/>
        <v>13216</v>
      </c>
      <c r="G57" s="227">
        <f t="shared" si="6"/>
        <v>1</v>
      </c>
      <c r="H57" s="112">
        <f t="shared" si="6"/>
        <v>13361</v>
      </c>
      <c r="I57" s="227">
        <f t="shared" si="6"/>
        <v>1.0007754659082404</v>
      </c>
      <c r="J57" s="112">
        <f t="shared" si="5"/>
        <v>12991</v>
      </c>
      <c r="K57" s="227">
        <f t="shared" si="5"/>
        <v>1</v>
      </c>
      <c r="L57" s="112">
        <f t="shared" si="5"/>
        <v>13670</v>
      </c>
      <c r="M57" s="227">
        <f t="shared" si="5"/>
        <v>0.99999999999999989</v>
      </c>
      <c r="N57" s="112">
        <f t="shared" si="5"/>
        <v>14085</v>
      </c>
      <c r="O57" s="227">
        <f t="shared" si="5"/>
        <v>1</v>
      </c>
    </row>
    <row r="58" spans="1:15" ht="5.25" customHeight="1" thickBot="1" x14ac:dyDescent="0.3">
      <c r="A58" s="796"/>
      <c r="B58" s="86"/>
      <c r="C58" s="86"/>
      <c r="D58" s="86"/>
      <c r="E58" s="86"/>
      <c r="F58" s="86"/>
      <c r="G58" s="86"/>
      <c r="H58" s="86"/>
      <c r="I58" s="86"/>
      <c r="J58" s="86"/>
      <c r="K58" s="86"/>
      <c r="L58" s="86"/>
      <c r="M58" s="86"/>
      <c r="N58" s="86"/>
      <c r="O58" s="796"/>
    </row>
    <row r="59" spans="1:15" s="206" customFormat="1" ht="15.75" customHeight="1" thickBot="1" x14ac:dyDescent="0.3">
      <c r="A59" s="281"/>
      <c r="B59" s="1599" t="s">
        <v>755</v>
      </c>
      <c r="C59" s="1600"/>
      <c r="D59" s="1599" t="s">
        <v>750</v>
      </c>
      <c r="E59" s="1600"/>
      <c r="F59" s="1599" t="s">
        <v>761</v>
      </c>
      <c r="G59" s="1600"/>
      <c r="H59" s="1599" t="s">
        <v>762</v>
      </c>
      <c r="I59" s="1600"/>
      <c r="J59" s="1599" t="s">
        <v>778</v>
      </c>
      <c r="K59" s="1600"/>
      <c r="L59" s="1599" t="s">
        <v>766</v>
      </c>
      <c r="M59" s="1600"/>
      <c r="N59" s="1599" t="s">
        <v>268</v>
      </c>
      <c r="O59" s="1600"/>
    </row>
    <row r="60" spans="1:15" ht="15.75" thickBot="1" x14ac:dyDescent="0.3">
      <c r="A60" s="1609" t="s">
        <v>715</v>
      </c>
      <c r="B60" s="1535"/>
      <c r="C60" s="1535"/>
      <c r="D60" s="1535"/>
      <c r="E60" s="1535"/>
      <c r="F60" s="1535"/>
      <c r="G60" s="1535"/>
      <c r="H60" s="1535"/>
      <c r="I60" s="1535"/>
      <c r="J60" s="1535"/>
      <c r="K60" s="1535"/>
      <c r="L60" s="1535"/>
      <c r="M60" s="1535"/>
      <c r="N60" s="810"/>
      <c r="O60" s="810"/>
    </row>
    <row r="61" spans="1:15" x14ac:dyDescent="0.25">
      <c r="A61" s="668" t="s">
        <v>401</v>
      </c>
      <c r="B61" s="409"/>
      <c r="C61" s="276" t="e">
        <f>SUM(B61/B69)</f>
        <v>#DIV/0!</v>
      </c>
      <c r="D61" s="409">
        <v>0</v>
      </c>
      <c r="E61" s="276">
        <f>SUM(D61/D69)</f>
        <v>0</v>
      </c>
      <c r="F61" s="1171">
        <v>0</v>
      </c>
      <c r="G61" s="276">
        <f>SUM(F61/F69)</f>
        <v>0</v>
      </c>
      <c r="H61" s="1171">
        <v>0</v>
      </c>
      <c r="I61" s="276">
        <f>SUM(H61/H69)</f>
        <v>0</v>
      </c>
      <c r="J61" s="409">
        <v>0</v>
      </c>
      <c r="K61" s="276">
        <f>SUM(J61/J69)</f>
        <v>0</v>
      </c>
      <c r="L61" s="409">
        <v>0</v>
      </c>
      <c r="M61" s="276">
        <f>SUM(L61/L69)</f>
        <v>0</v>
      </c>
      <c r="N61" s="409">
        <v>3</v>
      </c>
      <c r="O61" s="276">
        <f>SUM(N61/N69)</f>
        <v>6.4935064935064939E-3</v>
      </c>
    </row>
    <row r="62" spans="1:15" x14ac:dyDescent="0.25">
      <c r="A62" s="96" t="s">
        <v>402</v>
      </c>
      <c r="B62" s="815"/>
      <c r="C62" s="277" t="e">
        <f>SUM(B62/B69)</f>
        <v>#DIV/0!</v>
      </c>
      <c r="D62" s="1464">
        <v>0</v>
      </c>
      <c r="E62" s="277">
        <f>SUM(D62/D69)</f>
        <v>0</v>
      </c>
      <c r="F62" s="1027">
        <v>0</v>
      </c>
      <c r="G62" s="277">
        <f>SUM(F62/F69)</f>
        <v>0</v>
      </c>
      <c r="H62" s="1027">
        <v>3</v>
      </c>
      <c r="I62" s="277">
        <f>SUM(H62/H69)</f>
        <v>3.3333333333333333E-2</v>
      </c>
      <c r="J62" s="815">
        <v>1</v>
      </c>
      <c r="K62" s="277">
        <f>SUM(J62/J69)</f>
        <v>4.807692307692308E-3</v>
      </c>
      <c r="L62" s="667">
        <v>3</v>
      </c>
      <c r="M62" s="277">
        <f>SUM(L62/L69)</f>
        <v>7.7720207253886009E-3</v>
      </c>
      <c r="N62" s="1625">
        <v>40</v>
      </c>
      <c r="O62" s="1627">
        <f>SUM(N62/N69)</f>
        <v>8.6580086580086577E-2</v>
      </c>
    </row>
    <row r="63" spans="1:15" x14ac:dyDescent="0.25">
      <c r="A63" s="96" t="s">
        <v>403</v>
      </c>
      <c r="B63" s="815"/>
      <c r="C63" s="277" t="e">
        <f>SUM(B63/B69)</f>
        <v>#DIV/0!</v>
      </c>
      <c r="D63" s="1464">
        <v>6</v>
      </c>
      <c r="E63" s="277">
        <f>SUM(D63/D69)</f>
        <v>0.11538461538461539</v>
      </c>
      <c r="F63" s="1027">
        <v>5</v>
      </c>
      <c r="G63" s="277">
        <f>SUM(F63/F69)</f>
        <v>6.25E-2</v>
      </c>
      <c r="H63" s="1027">
        <v>6</v>
      </c>
      <c r="I63" s="277">
        <f>SUM(H63/H69)</f>
        <v>6.6666666666666666E-2</v>
      </c>
      <c r="J63" s="815">
        <v>8</v>
      </c>
      <c r="K63" s="277">
        <f>SUM(J63/J69)</f>
        <v>3.8461538461538464E-2</v>
      </c>
      <c r="L63" s="667">
        <v>21</v>
      </c>
      <c r="M63" s="277">
        <f>SUM(L63/L69)</f>
        <v>5.4404145077720206E-2</v>
      </c>
      <c r="N63" s="1626"/>
      <c r="O63" s="1628"/>
    </row>
    <row r="64" spans="1:15" s="30" customFormat="1" x14ac:dyDescent="0.25">
      <c r="A64" s="96" t="s">
        <v>404</v>
      </c>
      <c r="B64" s="815"/>
      <c r="C64" s="277" t="e">
        <f>SUM(B64/B69)</f>
        <v>#DIV/0!</v>
      </c>
      <c r="D64" s="1464">
        <v>4</v>
      </c>
      <c r="E64" s="277">
        <f>SUM(D64/D69)</f>
        <v>7.6923076923076927E-2</v>
      </c>
      <c r="F64" s="1027">
        <v>4</v>
      </c>
      <c r="G64" s="277">
        <f>SUM(F64/F69)</f>
        <v>0.05</v>
      </c>
      <c r="H64" s="1027">
        <v>14</v>
      </c>
      <c r="I64" s="277">
        <f>SUM(H64/H69)</f>
        <v>0.15555555555555556</v>
      </c>
      <c r="J64" s="815">
        <v>22</v>
      </c>
      <c r="K64" s="277">
        <f>SUM(J64/J69)</f>
        <v>0.10576923076923077</v>
      </c>
      <c r="L64" s="667">
        <v>32</v>
      </c>
      <c r="M64" s="277">
        <f>SUM(L64/L69)</f>
        <v>8.2901554404145081E-2</v>
      </c>
      <c r="N64" s="1625">
        <v>96</v>
      </c>
      <c r="O64" s="1627">
        <f>SUM(N64/N69)</f>
        <v>0.20779220779220781</v>
      </c>
    </row>
    <row r="65" spans="1:21" x14ac:dyDescent="0.25">
      <c r="A65" s="96" t="s">
        <v>405</v>
      </c>
      <c r="B65" s="815"/>
      <c r="C65" s="277" t="e">
        <f>SUM(B65/B69)</f>
        <v>#DIV/0!</v>
      </c>
      <c r="D65" s="1464">
        <v>3</v>
      </c>
      <c r="E65" s="277">
        <f>SUM(D65/D69)</f>
        <v>5.7692307692307696E-2</v>
      </c>
      <c r="F65" s="1027">
        <v>7</v>
      </c>
      <c r="G65" s="277">
        <f>SUM(F65/F69)</f>
        <v>8.7499999999999994E-2</v>
      </c>
      <c r="H65" s="1027">
        <v>12</v>
      </c>
      <c r="I65" s="277">
        <f>SUM(H65/H69)</f>
        <v>0.13333333333333333</v>
      </c>
      <c r="J65" s="815">
        <v>18</v>
      </c>
      <c r="K65" s="277">
        <v>8.5999999999999993E-2</v>
      </c>
      <c r="L65" s="667">
        <v>49</v>
      </c>
      <c r="M65" s="277">
        <f>SUM(L65/L69)</f>
        <v>0.12694300518134716</v>
      </c>
      <c r="N65" s="1626"/>
      <c r="O65" s="1628"/>
    </row>
    <row r="66" spans="1:21" x14ac:dyDescent="0.25">
      <c r="A66" s="96" t="s">
        <v>251</v>
      </c>
      <c r="B66" s="815"/>
      <c r="C66" s="277" t="e">
        <f>SUM(B66/B69)</f>
        <v>#DIV/0!</v>
      </c>
      <c r="D66" s="1464">
        <v>19</v>
      </c>
      <c r="E66" s="277">
        <f>SUM(D66/D69)</f>
        <v>0.36538461538461536</v>
      </c>
      <c r="F66" s="1027">
        <v>32</v>
      </c>
      <c r="G66" s="277">
        <f>SUM(F66/F69)</f>
        <v>0.4</v>
      </c>
      <c r="H66" s="1027">
        <v>27</v>
      </c>
      <c r="I66" s="277">
        <f>SUM(H66/H69)</f>
        <v>0.3</v>
      </c>
      <c r="J66" s="815">
        <v>85</v>
      </c>
      <c r="K66" s="277">
        <f>SUM(J66/J69)</f>
        <v>0.40865384615384615</v>
      </c>
      <c r="L66" s="667">
        <v>147</v>
      </c>
      <c r="M66" s="277">
        <f>SUM(L66/L69)</f>
        <v>0.38082901554404147</v>
      </c>
      <c r="N66" s="1625">
        <v>298</v>
      </c>
      <c r="O66" s="1627">
        <f>SUM(N66/N69)</f>
        <v>0.64502164502164505</v>
      </c>
    </row>
    <row r="67" spans="1:21" x14ac:dyDescent="0.25">
      <c r="A67" s="96" t="s">
        <v>252</v>
      </c>
      <c r="B67" s="815"/>
      <c r="C67" s="277" t="e">
        <f>SUM(B67/B69)</f>
        <v>#DIV/0!</v>
      </c>
      <c r="D67" s="1464">
        <v>20</v>
      </c>
      <c r="E67" s="277">
        <f>SUM(D67/D69)</f>
        <v>0.38461538461538464</v>
      </c>
      <c r="F67" s="1027">
        <v>30</v>
      </c>
      <c r="G67" s="277">
        <f>SUM(F67/F69)</f>
        <v>0.375</v>
      </c>
      <c r="H67" s="1027">
        <v>28</v>
      </c>
      <c r="I67" s="277">
        <f>SUM(H67/H69)</f>
        <v>0.31111111111111112</v>
      </c>
      <c r="J67" s="815">
        <v>70</v>
      </c>
      <c r="K67" s="277">
        <f>SUM(J67/J69)</f>
        <v>0.33653846153846156</v>
      </c>
      <c r="L67" s="667">
        <v>126</v>
      </c>
      <c r="M67" s="277">
        <f>SUM(L67/L69)</f>
        <v>0.32642487046632124</v>
      </c>
      <c r="N67" s="1626"/>
      <c r="O67" s="1628"/>
    </row>
    <row r="68" spans="1:21" ht="15.75" thickBot="1" x14ac:dyDescent="0.3">
      <c r="A68" s="97" t="s">
        <v>253</v>
      </c>
      <c r="B68" s="361"/>
      <c r="C68" s="827" t="e">
        <f>SUM(B68/B69)</f>
        <v>#DIV/0!</v>
      </c>
      <c r="D68" s="361">
        <v>0</v>
      </c>
      <c r="E68" s="827">
        <f>SUM(D68/D69)</f>
        <v>0</v>
      </c>
      <c r="F68" s="1029">
        <v>2</v>
      </c>
      <c r="G68" s="827">
        <f>SUM(F68/F69)</f>
        <v>2.5000000000000001E-2</v>
      </c>
      <c r="H68" s="1029">
        <v>0</v>
      </c>
      <c r="I68" s="827">
        <f>SUM(H68/H69)</f>
        <v>0</v>
      </c>
      <c r="J68" s="361">
        <v>4</v>
      </c>
      <c r="K68" s="827">
        <f>SUM(J68/J69)</f>
        <v>1.9230769230769232E-2</v>
      </c>
      <c r="L68" s="361">
        <v>8</v>
      </c>
      <c r="M68" s="278">
        <f>SUM(L68/L69)</f>
        <v>2.072538860103627E-2</v>
      </c>
      <c r="N68" s="361">
        <v>25</v>
      </c>
      <c r="O68" s="278">
        <f>SUM(N68/N69)</f>
        <v>5.4112554112554112E-2</v>
      </c>
    </row>
    <row r="69" spans="1:21" ht="16.5" thickTop="1" thickBot="1" x14ac:dyDescent="0.3">
      <c r="A69" s="36" t="s">
        <v>130</v>
      </c>
      <c r="B69" s="112">
        <f t="shared" ref="B69:N69" si="7">SUM(B61:B68)</f>
        <v>0</v>
      </c>
      <c r="C69" s="227" t="e">
        <f t="shared" si="7"/>
        <v>#DIV/0!</v>
      </c>
      <c r="D69" s="363">
        <f t="shared" ref="D69:I69" si="8">SUM(D61:D68)</f>
        <v>52</v>
      </c>
      <c r="E69" s="227">
        <f t="shared" si="8"/>
        <v>1</v>
      </c>
      <c r="F69" s="112">
        <f t="shared" si="8"/>
        <v>80</v>
      </c>
      <c r="G69" s="227">
        <f t="shared" si="8"/>
        <v>1</v>
      </c>
      <c r="H69" s="112">
        <f t="shared" si="8"/>
        <v>90</v>
      </c>
      <c r="I69" s="227">
        <f t="shared" si="8"/>
        <v>1</v>
      </c>
      <c r="J69" s="112">
        <f t="shared" si="7"/>
        <v>208</v>
      </c>
      <c r="K69" s="227">
        <f t="shared" si="7"/>
        <v>0.99946153846153851</v>
      </c>
      <c r="L69" s="112">
        <f t="shared" si="7"/>
        <v>386</v>
      </c>
      <c r="M69" s="227">
        <f t="shared" si="7"/>
        <v>1.0000000000000002</v>
      </c>
      <c r="N69" s="112">
        <f t="shared" si="7"/>
        <v>462</v>
      </c>
      <c r="O69" s="227">
        <f>SUM(N69/N69)</f>
        <v>1</v>
      </c>
    </row>
    <row r="70" spans="1:21" s="206" customFormat="1" ht="5.25" customHeight="1" thickBot="1" x14ac:dyDescent="0.3">
      <c r="A70" s="796"/>
      <c r="B70" s="86"/>
      <c r="C70" s="86"/>
      <c r="D70" s="86"/>
      <c r="E70" s="86"/>
      <c r="F70" s="86"/>
      <c r="G70" s="86"/>
      <c r="H70" s="86"/>
      <c r="I70" s="86"/>
      <c r="J70" s="86"/>
      <c r="K70" s="86"/>
      <c r="L70" s="86"/>
      <c r="M70" s="86"/>
      <c r="N70" s="86"/>
      <c r="O70" s="796"/>
    </row>
    <row r="71" spans="1:21" s="206" customFormat="1" ht="15.75" thickBot="1" x14ac:dyDescent="0.3">
      <c r="A71" s="1609" t="s">
        <v>717</v>
      </c>
      <c r="B71" s="1535"/>
      <c r="C71" s="1535"/>
      <c r="D71" s="1535"/>
      <c r="E71" s="1535"/>
      <c r="F71" s="1535"/>
      <c r="G71" s="1535"/>
      <c r="H71" s="1535"/>
      <c r="I71" s="1535"/>
      <c r="J71" s="1535"/>
      <c r="K71" s="1535"/>
      <c r="L71" s="1535"/>
      <c r="M71" s="1535"/>
      <c r="N71" s="810"/>
      <c r="O71" s="810"/>
    </row>
    <row r="72" spans="1:21" s="206" customFormat="1" ht="15.75" thickBot="1" x14ac:dyDescent="0.3">
      <c r="A72" s="645"/>
      <c r="B72" s="1599" t="s">
        <v>770</v>
      </c>
      <c r="C72" s="1600"/>
      <c r="D72" s="1599" t="s">
        <v>754</v>
      </c>
      <c r="E72" s="1600"/>
      <c r="F72" s="1599" t="s">
        <v>650</v>
      </c>
      <c r="G72" s="1600"/>
      <c r="H72" s="1599" t="s">
        <v>768</v>
      </c>
      <c r="I72" s="1600"/>
      <c r="J72" s="1599" t="s">
        <v>529</v>
      </c>
      <c r="K72" s="1600"/>
      <c r="L72" s="1599" t="s">
        <v>769</v>
      </c>
      <c r="M72" s="1600"/>
      <c r="N72" s="1599" t="s">
        <v>271</v>
      </c>
      <c r="O72" s="1600"/>
    </row>
    <row r="73" spans="1:21" s="206" customFormat="1" ht="29.25" customHeight="1" thickBot="1" x14ac:dyDescent="0.3">
      <c r="A73" s="728" t="s">
        <v>436</v>
      </c>
      <c r="B73" s="417"/>
      <c r="C73" s="624"/>
      <c r="D73" s="417">
        <v>3666</v>
      </c>
      <c r="E73" s="624"/>
      <c r="F73" s="1174">
        <v>3529</v>
      </c>
      <c r="G73" s="624"/>
      <c r="H73" s="1174">
        <v>3060</v>
      </c>
      <c r="I73" s="624"/>
      <c r="J73" s="417">
        <v>3081</v>
      </c>
      <c r="K73" s="624"/>
      <c r="L73" s="417">
        <v>3430</v>
      </c>
      <c r="M73" s="624"/>
      <c r="N73" s="417" t="s">
        <v>320</v>
      </c>
      <c r="O73" s="644" t="s">
        <v>320</v>
      </c>
    </row>
    <row r="74" spans="1:21" ht="5.25" customHeight="1" thickBot="1" x14ac:dyDescent="0.3">
      <c r="A74" s="796"/>
      <c r="B74" s="86"/>
      <c r="C74" s="86"/>
      <c r="D74" s="86"/>
      <c r="E74" s="86"/>
      <c r="F74" s="86"/>
      <c r="G74" s="86"/>
      <c r="H74" s="86"/>
      <c r="I74" s="86"/>
      <c r="J74" s="86"/>
      <c r="K74" s="86"/>
      <c r="L74" s="86"/>
      <c r="M74" s="86"/>
      <c r="N74" s="86"/>
      <c r="O74" s="796"/>
    </row>
    <row r="75" spans="1:21" ht="15.75" thickBot="1" x14ac:dyDescent="0.3">
      <c r="A75" s="1609" t="s">
        <v>718</v>
      </c>
      <c r="B75" s="1535"/>
      <c r="C75" s="1535"/>
      <c r="D75" s="1535"/>
      <c r="E75" s="1535"/>
      <c r="F75" s="1535"/>
      <c r="G75" s="1535"/>
      <c r="H75" s="1535"/>
      <c r="I75" s="1535"/>
      <c r="J75" s="1535"/>
      <c r="K75" s="1535"/>
      <c r="L75" s="1535"/>
      <c r="M75" s="1610"/>
      <c r="N75" s="810"/>
      <c r="O75" s="810"/>
    </row>
    <row r="76" spans="1:21" s="206" customFormat="1" ht="15.75" thickBot="1" x14ac:dyDescent="0.3">
      <c r="A76" s="645"/>
      <c r="B76" s="1612" t="s">
        <v>770</v>
      </c>
      <c r="C76" s="1600"/>
      <c r="D76" s="1599" t="s">
        <v>754</v>
      </c>
      <c r="E76" s="1600"/>
      <c r="F76" s="1599" t="s">
        <v>650</v>
      </c>
      <c r="G76" s="1600"/>
      <c r="H76" s="1612" t="s">
        <v>768</v>
      </c>
      <c r="I76" s="1600"/>
      <c r="J76" s="1599" t="s">
        <v>529</v>
      </c>
      <c r="K76" s="1600"/>
      <c r="L76" s="1599" t="s">
        <v>769</v>
      </c>
      <c r="M76" s="1600"/>
      <c r="N76" s="1612" t="s">
        <v>271</v>
      </c>
      <c r="O76" s="1600"/>
    </row>
    <row r="77" spans="1:21" ht="21.75" customHeight="1" thickBot="1" x14ac:dyDescent="0.3">
      <c r="A77" s="931"/>
      <c r="B77" s="935" t="s">
        <v>441</v>
      </c>
      <c r="C77" s="934" t="s">
        <v>437</v>
      </c>
      <c r="D77" s="1344" t="s">
        <v>441</v>
      </c>
      <c r="E77" s="1345" t="s">
        <v>666</v>
      </c>
      <c r="F77" s="1344" t="s">
        <v>441</v>
      </c>
      <c r="G77" s="1345" t="s">
        <v>666</v>
      </c>
      <c r="H77" s="1344" t="s">
        <v>441</v>
      </c>
      <c r="I77" s="1345" t="s">
        <v>667</v>
      </c>
      <c r="J77" s="934" t="s">
        <v>441</v>
      </c>
      <c r="K77" s="934" t="s">
        <v>565</v>
      </c>
      <c r="L77" s="934" t="s">
        <v>441</v>
      </c>
      <c r="M77" s="953" t="s">
        <v>565</v>
      </c>
      <c r="N77" s="952" t="s">
        <v>441</v>
      </c>
      <c r="O77" s="655" t="s">
        <v>437</v>
      </c>
    </row>
    <row r="78" spans="1:21" s="206" customFormat="1" ht="29.25" customHeight="1" thickTop="1" x14ac:dyDescent="0.25">
      <c r="A78" s="936" t="s">
        <v>564</v>
      </c>
      <c r="B78" s="937"/>
      <c r="C78" s="938"/>
      <c r="D78" s="1908">
        <v>505</v>
      </c>
      <c r="E78" s="938"/>
      <c r="F78" s="1328">
        <v>490</v>
      </c>
      <c r="G78" s="1331"/>
      <c r="H78" s="1328">
        <v>498</v>
      </c>
      <c r="I78" s="1331"/>
      <c r="J78" s="1323">
        <v>487</v>
      </c>
      <c r="K78" s="1022"/>
      <c r="L78" s="1020">
        <v>473</v>
      </c>
      <c r="M78" s="956"/>
      <c r="N78" s="929"/>
      <c r="O78" s="924"/>
    </row>
    <row r="79" spans="1:21" s="206" customFormat="1" ht="29.25" customHeight="1" thickBot="1" x14ac:dyDescent="0.3">
      <c r="A79" s="939" t="s">
        <v>563</v>
      </c>
      <c r="B79" s="940"/>
      <c r="C79" s="941"/>
      <c r="D79" s="1909">
        <f>SUM(D80-D78)</f>
        <v>257</v>
      </c>
      <c r="E79" s="941"/>
      <c r="F79" s="1329">
        <v>305</v>
      </c>
      <c r="G79" s="1332"/>
      <c r="H79" s="1329">
        <f>SUM(H80-H78)</f>
        <v>306</v>
      </c>
      <c r="I79" s="1332"/>
      <c r="J79" s="1021">
        <f>SUM(J80-J78)</f>
        <v>348</v>
      </c>
      <c r="K79" s="1023"/>
      <c r="L79" s="1021">
        <f>SUM(L80-L78)</f>
        <v>415</v>
      </c>
      <c r="M79" s="957"/>
      <c r="N79" s="929"/>
      <c r="O79" s="924"/>
    </row>
    <row r="80" spans="1:21" ht="29.25" customHeight="1" thickTop="1" thickBot="1" x14ac:dyDescent="0.3">
      <c r="A80" s="943" t="s">
        <v>558</v>
      </c>
      <c r="B80" s="930"/>
      <c r="C80" s="926"/>
      <c r="D80" s="1902">
        <v>762</v>
      </c>
      <c r="E80" s="1903">
        <v>1480</v>
      </c>
      <c r="F80" s="1330">
        <v>795</v>
      </c>
      <c r="G80" s="1333">
        <v>1451</v>
      </c>
      <c r="H80" s="1330">
        <v>804</v>
      </c>
      <c r="I80" s="1333" t="s">
        <v>593</v>
      </c>
      <c r="J80" s="1324">
        <v>835</v>
      </c>
      <c r="K80" s="1024">
        <v>1671</v>
      </c>
      <c r="L80" s="955">
        <v>888</v>
      </c>
      <c r="M80" s="958">
        <v>1859</v>
      </c>
      <c r="N80" s="930" t="s">
        <v>320</v>
      </c>
      <c r="O80" s="817" t="s">
        <v>320</v>
      </c>
      <c r="S80" s="206"/>
      <c r="T80" s="206"/>
      <c r="U80" s="206"/>
    </row>
    <row r="81" spans="1:21" s="206" customFormat="1" ht="29.25" customHeight="1" thickBot="1" x14ac:dyDescent="0.3">
      <c r="A81" s="114" t="s">
        <v>528</v>
      </c>
      <c r="B81" s="932">
        <f>SUM(B82-B80)</f>
        <v>0</v>
      </c>
      <c r="C81" s="509"/>
      <c r="D81" s="1904">
        <v>2968</v>
      </c>
      <c r="E81" s="1905">
        <v>6841</v>
      </c>
      <c r="F81" s="1342">
        <v>2999</v>
      </c>
      <c r="G81" s="1343">
        <v>7182</v>
      </c>
      <c r="H81" s="1217">
        <f>SUM(H82-H80)</f>
        <v>3183</v>
      </c>
      <c r="I81" s="1326">
        <v>8658</v>
      </c>
      <c r="J81" s="927">
        <f>SUM(J82-J80)</f>
        <v>3408</v>
      </c>
      <c r="K81" s="928">
        <v>7856</v>
      </c>
      <c r="L81" s="925">
        <f>SUM(L82-L80)</f>
        <v>3561</v>
      </c>
      <c r="M81" s="927">
        <v>8156</v>
      </c>
      <c r="N81" s="932" t="s">
        <v>320</v>
      </c>
      <c r="O81" s="646">
        <v>10211</v>
      </c>
    </row>
    <row r="82" spans="1:21" ht="29.25" customHeight="1" thickTop="1" thickBot="1" x14ac:dyDescent="0.3">
      <c r="A82" s="34" t="s">
        <v>443</v>
      </c>
      <c r="B82" s="933"/>
      <c r="C82" s="926"/>
      <c r="D82" s="1906">
        <v>3730</v>
      </c>
      <c r="E82" s="1907">
        <v>8321</v>
      </c>
      <c r="F82" s="1327">
        <v>3794</v>
      </c>
      <c r="G82" s="1334">
        <v>8633</v>
      </c>
      <c r="H82" s="1327">
        <v>3987</v>
      </c>
      <c r="I82" s="1334">
        <v>10140</v>
      </c>
      <c r="J82" s="1325">
        <v>4243</v>
      </c>
      <c r="K82" s="1011">
        <f>SUM(K80:K81)</f>
        <v>9527</v>
      </c>
      <c r="L82" s="964">
        <v>4449</v>
      </c>
      <c r="M82" s="954">
        <f>SUM(M80:M81)</f>
        <v>10015</v>
      </c>
      <c r="N82" s="933">
        <v>5213</v>
      </c>
      <c r="O82" s="418"/>
      <c r="S82" s="206"/>
      <c r="T82" s="206"/>
      <c r="U82" s="206"/>
    </row>
    <row r="83" spans="1:21" ht="15" hidden="1" customHeight="1" x14ac:dyDescent="0.25">
      <c r="A83" s="1607" t="s">
        <v>346</v>
      </c>
      <c r="B83" s="1607"/>
      <c r="C83" s="1607"/>
      <c r="D83" s="1607"/>
      <c r="E83" s="1607"/>
      <c r="F83" s="1607"/>
      <c r="G83" s="1607"/>
      <c r="H83" s="1607"/>
      <c r="I83" s="1607"/>
      <c r="J83" s="1607"/>
      <c r="K83" s="1607"/>
      <c r="L83" s="1607"/>
      <c r="M83" s="1607"/>
      <c r="N83" s="812"/>
      <c r="O83" s="812"/>
      <c r="S83" s="206"/>
      <c r="T83" s="206"/>
      <c r="U83" s="206"/>
    </row>
    <row r="84" spans="1:21" ht="15" hidden="1" customHeight="1" x14ac:dyDescent="0.25">
      <c r="A84" s="1608"/>
      <c r="B84" s="1608"/>
      <c r="C84" s="1608"/>
      <c r="D84" s="1608"/>
      <c r="E84" s="1608"/>
      <c r="F84" s="1608"/>
      <c r="G84" s="1608"/>
      <c r="H84" s="1608"/>
      <c r="I84" s="1608"/>
      <c r="J84" s="1608"/>
      <c r="K84" s="1608"/>
      <c r="L84" s="1608"/>
      <c r="M84" s="1608"/>
      <c r="N84" s="812"/>
      <c r="O84" s="812"/>
      <c r="S84" s="206"/>
      <c r="T84" s="206"/>
      <c r="U84" s="206"/>
    </row>
    <row r="85" spans="1:21" ht="15" hidden="1" customHeight="1" x14ac:dyDescent="0.25">
      <c r="A85" s="1613" t="s">
        <v>556</v>
      </c>
      <c r="B85" s="1613"/>
      <c r="C85" s="1613"/>
      <c r="D85" s="1613"/>
      <c r="E85" s="1613"/>
      <c r="F85" s="1613"/>
      <c r="G85" s="1613"/>
      <c r="H85" s="1613"/>
      <c r="I85" s="1613"/>
      <c r="J85" s="1613"/>
      <c r="K85" s="1613"/>
      <c r="L85" s="1613"/>
      <c r="M85" s="1613"/>
    </row>
    <row r="86" spans="1:21" ht="30" customHeight="1" x14ac:dyDescent="0.25">
      <c r="A86" s="1614" t="s">
        <v>719</v>
      </c>
      <c r="B86" s="1614"/>
      <c r="C86" s="1614"/>
      <c r="D86" s="1614"/>
      <c r="E86" s="1614"/>
      <c r="F86" s="1614"/>
      <c r="G86" s="1614"/>
      <c r="H86" s="1614"/>
      <c r="I86" s="1614"/>
      <c r="J86" s="1614"/>
      <c r="K86" s="1614"/>
      <c r="L86" s="1614"/>
      <c r="M86" s="1614"/>
      <c r="N86" s="812"/>
      <c r="O86" s="812"/>
    </row>
    <row r="87" spans="1:21" ht="18.75" customHeight="1" x14ac:dyDescent="0.25">
      <c r="A87" s="974"/>
      <c r="B87" s="974"/>
      <c r="C87" s="974"/>
      <c r="D87" s="974"/>
      <c r="E87" s="974"/>
      <c r="F87" s="974"/>
      <c r="G87" s="974"/>
      <c r="H87" s="974"/>
      <c r="I87" s="974"/>
      <c r="J87" s="974"/>
      <c r="K87" s="973"/>
      <c r="L87" s="974"/>
      <c r="M87" s="974"/>
      <c r="N87" s="812"/>
      <c r="O87" s="812"/>
    </row>
    <row r="88" spans="1:21" x14ac:dyDescent="0.25">
      <c r="B88" s="634"/>
      <c r="F88" s="634"/>
      <c r="H88" s="634"/>
      <c r="L88" s="634"/>
    </row>
  </sheetData>
  <sheetProtection algorithmName="SHA-512" hashValue="1uwW8bOHS6U7IDM23+YYQ++IW4EYl0SfIZ47Xnh1bhhchPoUIID2RYxrRM/0yRjxggWVNdH8kf+x8uUIH7Uj2A==" saltValue="JkCk+IDL6FnKw3z7I/ZHrw==" spinCount="100000" sheet="1" objects="1" scenarios="1"/>
  <mergeCells count="89">
    <mergeCell ref="N76:O76"/>
    <mergeCell ref="J47:K47"/>
    <mergeCell ref="J59:K59"/>
    <mergeCell ref="J72:K72"/>
    <mergeCell ref="J76:K76"/>
    <mergeCell ref="N64:N65"/>
    <mergeCell ref="O64:O65"/>
    <mergeCell ref="N66:N67"/>
    <mergeCell ref="O66:O67"/>
    <mergeCell ref="N72:O72"/>
    <mergeCell ref="N47:O47"/>
    <mergeCell ref="N59:O59"/>
    <mergeCell ref="N62:N63"/>
    <mergeCell ref="O62:O63"/>
    <mergeCell ref="J43:K43"/>
    <mergeCell ref="B40:C40"/>
    <mergeCell ref="B41:C41"/>
    <mergeCell ref="B42:C42"/>
    <mergeCell ref="B43:C43"/>
    <mergeCell ref="N43:O43"/>
    <mergeCell ref="B2:C2"/>
    <mergeCell ref="N2:O2"/>
    <mergeCell ref="N6:N7"/>
    <mergeCell ref="O6:O7"/>
    <mergeCell ref="N8:N9"/>
    <mergeCell ref="O8:O9"/>
    <mergeCell ref="J2:K2"/>
    <mergeCell ref="N10:N11"/>
    <mergeCell ref="O10:O11"/>
    <mergeCell ref="N40:O40"/>
    <mergeCell ref="N41:O41"/>
    <mergeCell ref="N42:O42"/>
    <mergeCell ref="J40:K40"/>
    <mergeCell ref="J41:K41"/>
    <mergeCell ref="J42:K42"/>
    <mergeCell ref="A85:M85"/>
    <mergeCell ref="A86:M86"/>
    <mergeCell ref="A1:M1"/>
    <mergeCell ref="A34:M34"/>
    <mergeCell ref="A4:M4"/>
    <mergeCell ref="A15:M15"/>
    <mergeCell ref="A60:M60"/>
    <mergeCell ref="L47:M47"/>
    <mergeCell ref="A46:M46"/>
    <mergeCell ref="L43:M43"/>
    <mergeCell ref="L2:M2"/>
    <mergeCell ref="L40:M40"/>
    <mergeCell ref="L41:M41"/>
    <mergeCell ref="L42:M42"/>
    <mergeCell ref="A24:M24"/>
    <mergeCell ref="B47:C47"/>
    <mergeCell ref="A83:M84"/>
    <mergeCell ref="A75:M75"/>
    <mergeCell ref="A44:M44"/>
    <mergeCell ref="A49:M49"/>
    <mergeCell ref="L59:M59"/>
    <mergeCell ref="A71:M71"/>
    <mergeCell ref="L76:M76"/>
    <mergeCell ref="L72:M72"/>
    <mergeCell ref="B72:C72"/>
    <mergeCell ref="B76:C76"/>
    <mergeCell ref="B59:C59"/>
    <mergeCell ref="H47:I47"/>
    <mergeCell ref="H59:I59"/>
    <mergeCell ref="H72:I72"/>
    <mergeCell ref="H76:I76"/>
    <mergeCell ref="F47:G47"/>
    <mergeCell ref="H2:I2"/>
    <mergeCell ref="H40:I40"/>
    <mergeCell ref="H41:I41"/>
    <mergeCell ref="H42:I42"/>
    <mergeCell ref="H43:I43"/>
    <mergeCell ref="F59:G59"/>
    <mergeCell ref="F72:G72"/>
    <mergeCell ref="F76:G76"/>
    <mergeCell ref="F2:G2"/>
    <mergeCell ref="F40:G40"/>
    <mergeCell ref="F41:G41"/>
    <mergeCell ref="F42:G42"/>
    <mergeCell ref="F43:G43"/>
    <mergeCell ref="D76:E76"/>
    <mergeCell ref="D2:E2"/>
    <mergeCell ref="D40:E40"/>
    <mergeCell ref="D41:E41"/>
    <mergeCell ref="D42:E42"/>
    <mergeCell ref="D43:E43"/>
    <mergeCell ref="D47:E47"/>
    <mergeCell ref="D59:E59"/>
    <mergeCell ref="D72:E72"/>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January  01, 2020 through June 30, 2020</oddHeader>
    <oddFooter>&amp;CPage &amp;P</oddFooter>
  </headerFooter>
  <ignoredErrors>
    <ignoredError sqref="I22:L22 F22:G22 H22 D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18"/>
  <sheetViews>
    <sheetView showGridLines="0" view="pageLayout" zoomScaleNormal="100" workbookViewId="0">
      <selection activeCell="E6" activeCellId="4" sqref="D5:D7 D10 D13:D14 E14 E6:E7"/>
    </sheetView>
  </sheetViews>
  <sheetFormatPr defaultColWidth="8.85546875" defaultRowHeight="15" x14ac:dyDescent="0.25"/>
  <cols>
    <col min="1" max="1" width="26.42578125" bestFit="1" customWidth="1"/>
    <col min="2" max="3" width="16.140625" style="206" hidden="1" customWidth="1"/>
    <col min="4" max="7" width="16.140625" style="206" customWidth="1"/>
    <col min="8" max="15" width="16.140625" style="206" hidden="1" customWidth="1"/>
  </cols>
  <sheetData>
    <row r="1" spans="1:20" ht="21" customHeight="1" thickBot="1" x14ac:dyDescent="0.35">
      <c r="A1" s="1632" t="s">
        <v>135</v>
      </c>
      <c r="B1" s="1633"/>
      <c r="C1" s="1633"/>
      <c r="D1" s="1633"/>
      <c r="E1" s="1633"/>
      <c r="F1" s="1633"/>
      <c r="G1" s="1633"/>
      <c r="H1" s="1633"/>
      <c r="I1" s="1633"/>
      <c r="J1" s="1633"/>
      <c r="K1" s="1633"/>
      <c r="L1" s="1633"/>
      <c r="M1" s="1633"/>
      <c r="N1" s="1633"/>
      <c r="O1" s="1634"/>
    </row>
    <row r="2" spans="1:20" ht="15.75" thickBot="1" x14ac:dyDescent="0.3">
      <c r="A2" s="133"/>
      <c r="B2" s="1599" t="s">
        <v>509</v>
      </c>
      <c r="C2" s="1600"/>
      <c r="D2" s="1599" t="s">
        <v>754</v>
      </c>
      <c r="E2" s="1600"/>
      <c r="F2" s="1599" t="s">
        <v>650</v>
      </c>
      <c r="G2" s="1600"/>
      <c r="H2" s="1599" t="s">
        <v>756</v>
      </c>
      <c r="I2" s="1600"/>
      <c r="J2" s="1599" t="s">
        <v>503</v>
      </c>
      <c r="K2" s="1600"/>
      <c r="L2" s="1599" t="s">
        <v>767</v>
      </c>
      <c r="M2" s="1600"/>
      <c r="N2" s="1599" t="s">
        <v>265</v>
      </c>
      <c r="O2" s="1600"/>
    </row>
    <row r="3" spans="1:20" ht="26.25" customHeight="1" thickBot="1" x14ac:dyDescent="0.3">
      <c r="A3" s="164"/>
      <c r="B3" s="85" t="s">
        <v>128</v>
      </c>
      <c r="C3" s="85" t="s">
        <v>129</v>
      </c>
      <c r="D3" s="85" t="s">
        <v>128</v>
      </c>
      <c r="E3" s="85" t="s">
        <v>129</v>
      </c>
      <c r="F3" s="85" t="s">
        <v>128</v>
      </c>
      <c r="G3" s="85" t="s">
        <v>129</v>
      </c>
      <c r="H3" s="85" t="s">
        <v>128</v>
      </c>
      <c r="I3" s="85" t="s">
        <v>129</v>
      </c>
      <c r="J3" s="85" t="s">
        <v>128</v>
      </c>
      <c r="K3" s="85" t="s">
        <v>129</v>
      </c>
      <c r="L3" s="108" t="s">
        <v>54</v>
      </c>
      <c r="M3" s="85" t="s">
        <v>129</v>
      </c>
      <c r="N3" s="85" t="s">
        <v>128</v>
      </c>
      <c r="O3" s="85" t="s">
        <v>129</v>
      </c>
    </row>
    <row r="4" spans="1:20" ht="15.75" thickBot="1" x14ac:dyDescent="0.3">
      <c r="A4" s="1532" t="s">
        <v>801</v>
      </c>
      <c r="B4" s="1533"/>
      <c r="C4" s="1533"/>
      <c r="D4" s="1533"/>
      <c r="E4" s="1533"/>
      <c r="F4" s="1533"/>
      <c r="G4" s="1533"/>
      <c r="H4" s="1533"/>
      <c r="I4" s="1533"/>
      <c r="J4" s="1533"/>
      <c r="K4" s="1533"/>
      <c r="L4" s="1533"/>
      <c r="M4" s="1533"/>
      <c r="N4" s="1533"/>
      <c r="O4" s="1534"/>
    </row>
    <row r="5" spans="1:20" ht="26.25" customHeight="1" x14ac:dyDescent="0.25">
      <c r="A5" s="95" t="s">
        <v>255</v>
      </c>
      <c r="B5" s="373"/>
      <c r="C5" s="226"/>
      <c r="D5" s="373">
        <v>14152</v>
      </c>
      <c r="E5" s="226"/>
      <c r="F5" s="959">
        <v>14142</v>
      </c>
      <c r="G5" s="226"/>
      <c r="H5" s="959">
        <v>14205</v>
      </c>
      <c r="I5" s="226"/>
      <c r="J5" s="373">
        <v>13782</v>
      </c>
      <c r="K5" s="226"/>
      <c r="L5" s="419">
        <v>14491</v>
      </c>
      <c r="M5" s="226"/>
      <c r="N5" s="373">
        <v>14929</v>
      </c>
      <c r="O5" s="226"/>
    </row>
    <row r="6" spans="1:20" ht="26.25" customHeight="1" x14ac:dyDescent="0.25">
      <c r="A6" s="96" t="s">
        <v>345</v>
      </c>
      <c r="B6" s="376"/>
      <c r="C6" s="275" t="e">
        <f>B6/B5</f>
        <v>#DIV/0!</v>
      </c>
      <c r="D6" s="376">
        <v>13617</v>
      </c>
      <c r="E6" s="275">
        <f>D6/D5</f>
        <v>0.96219615602035047</v>
      </c>
      <c r="F6" s="1142">
        <v>13557</v>
      </c>
      <c r="G6" s="275">
        <f>F6/F5</f>
        <v>0.95863385659736955</v>
      </c>
      <c r="H6" s="1142">
        <v>13681</v>
      </c>
      <c r="I6" s="1177">
        <f>H6/H5</f>
        <v>0.96311158042942624</v>
      </c>
      <c r="J6" s="376">
        <v>13264</v>
      </c>
      <c r="K6" s="275">
        <f>J6/J5</f>
        <v>0.96241474386881443</v>
      </c>
      <c r="L6" s="420">
        <v>13931</v>
      </c>
      <c r="M6" s="272">
        <f>SUM(L6/L5)</f>
        <v>0.96135532399420331</v>
      </c>
      <c r="N6" s="376">
        <v>14434</v>
      </c>
      <c r="O6" s="275">
        <f>N6/N5</f>
        <v>0.96684305713711571</v>
      </c>
    </row>
    <row r="7" spans="1:20" ht="26.25" customHeight="1" thickBot="1" x14ac:dyDescent="0.3">
      <c r="A7" s="98" t="s">
        <v>256</v>
      </c>
      <c r="B7" s="423"/>
      <c r="C7" s="274" t="e">
        <f>B7/B5</f>
        <v>#DIV/0!</v>
      </c>
      <c r="D7" s="1910">
        <f>D5-D6</f>
        <v>535</v>
      </c>
      <c r="E7" s="274">
        <f>D7/D5</f>
        <v>3.7803843979649518E-2</v>
      </c>
      <c r="F7" s="1175">
        <v>585</v>
      </c>
      <c r="G7" s="274">
        <f>F7/F5</f>
        <v>4.1366143402630465E-2</v>
      </c>
      <c r="H7" s="1175">
        <v>524</v>
      </c>
      <c r="I7" s="960">
        <f>H7/H5</f>
        <v>3.688841957057374E-2</v>
      </c>
      <c r="J7" s="423">
        <v>518</v>
      </c>
      <c r="K7" s="274">
        <f>J7/J5</f>
        <v>3.7585256131185601E-2</v>
      </c>
      <c r="L7" s="421">
        <v>560</v>
      </c>
      <c r="M7" s="273">
        <f>SUM(L7/L5)</f>
        <v>3.8644676005796699E-2</v>
      </c>
      <c r="N7" s="423">
        <v>495</v>
      </c>
      <c r="O7" s="274">
        <f>N7/N5</f>
        <v>3.3156942862884321E-2</v>
      </c>
    </row>
    <row r="8" spans="1:20" ht="9.75" customHeight="1" thickBot="1" x14ac:dyDescent="0.3">
      <c r="A8" s="86"/>
      <c r="B8" s="424"/>
      <c r="C8" s="86"/>
      <c r="D8" s="424"/>
      <c r="E8" s="86"/>
      <c r="F8" s="424"/>
      <c r="G8" s="86"/>
      <c r="H8" s="424"/>
      <c r="I8" s="86"/>
      <c r="J8" s="424"/>
      <c r="K8" s="86"/>
      <c r="L8" s="86"/>
      <c r="M8" s="86"/>
      <c r="N8" s="424"/>
      <c r="O8" s="86"/>
    </row>
    <row r="9" spans="1:20" ht="15.75" thickBot="1" x14ac:dyDescent="0.3">
      <c r="A9" s="1609" t="s">
        <v>802</v>
      </c>
      <c r="B9" s="1535"/>
      <c r="C9" s="1535"/>
      <c r="D9" s="1535"/>
      <c r="E9" s="1535"/>
      <c r="F9" s="1535"/>
      <c r="G9" s="1535"/>
      <c r="H9" s="1535"/>
      <c r="I9" s="1535"/>
      <c r="J9" s="1535"/>
      <c r="K9" s="1535"/>
      <c r="L9" s="1535"/>
      <c r="M9" s="1535"/>
      <c r="N9" s="1535"/>
      <c r="O9" s="1610"/>
    </row>
    <row r="10" spans="1:20" ht="26.25" customHeight="1" thickBot="1" x14ac:dyDescent="0.3">
      <c r="A10" s="107" t="s">
        <v>319</v>
      </c>
      <c r="B10" s="422"/>
      <c r="C10" s="1346"/>
      <c r="D10" s="422">
        <v>0.63</v>
      </c>
      <c r="E10" s="1346"/>
      <c r="F10" s="1176">
        <v>0.65800000000000003</v>
      </c>
      <c r="G10" s="1346"/>
      <c r="H10" s="1176">
        <v>0.66080000000000005</v>
      </c>
      <c r="I10" s="1346"/>
      <c r="J10" s="422">
        <v>0.60750000000000004</v>
      </c>
      <c r="K10" s="1346"/>
      <c r="L10" s="422">
        <v>0.64419999999999999</v>
      </c>
      <c r="M10" s="1346"/>
      <c r="N10" s="422">
        <v>0.64800000000000002</v>
      </c>
      <c r="O10" s="1346"/>
    </row>
    <row r="11" spans="1:20" ht="8.25" customHeight="1" thickBot="1" x14ac:dyDescent="0.3">
      <c r="A11" s="87"/>
      <c r="B11" s="87"/>
      <c r="C11" s="87"/>
      <c r="D11" s="87"/>
      <c r="E11" s="87"/>
      <c r="F11" s="87"/>
      <c r="G11" s="87"/>
      <c r="H11" s="87"/>
      <c r="I11" s="87"/>
      <c r="J11" s="87"/>
      <c r="K11" s="87"/>
      <c r="L11" s="87"/>
      <c r="M11" s="87"/>
      <c r="N11" s="87"/>
      <c r="O11" s="87"/>
    </row>
    <row r="12" spans="1:20" ht="15.75" thickBot="1" x14ac:dyDescent="0.3">
      <c r="A12" s="1532" t="s">
        <v>803</v>
      </c>
      <c r="B12" s="1533"/>
      <c r="C12" s="1533"/>
      <c r="D12" s="1533"/>
      <c r="E12" s="1533"/>
      <c r="F12" s="1533"/>
      <c r="G12" s="1533"/>
      <c r="H12" s="1533"/>
      <c r="I12" s="1533"/>
      <c r="J12" s="1533"/>
      <c r="K12" s="1533"/>
      <c r="L12" s="1533"/>
      <c r="M12" s="1533"/>
      <c r="N12" s="1533"/>
      <c r="O12" s="1534"/>
    </row>
    <row r="13" spans="1:20" ht="26.25" customHeight="1" x14ac:dyDescent="0.25">
      <c r="A13" s="95" t="s">
        <v>257</v>
      </c>
      <c r="B13" s="373"/>
      <c r="C13" s="226"/>
      <c r="D13" s="373">
        <f>SUM(OOH!D82)</f>
        <v>3730</v>
      </c>
      <c r="E13" s="226"/>
      <c r="F13" s="959">
        <v>3794</v>
      </c>
      <c r="G13" s="226"/>
      <c r="H13" s="959">
        <v>3987</v>
      </c>
      <c r="I13" s="226"/>
      <c r="J13" s="373">
        <v>4243</v>
      </c>
      <c r="K13" s="226"/>
      <c r="L13" s="959">
        <f>OOH!L82</f>
        <v>4449</v>
      </c>
      <c r="M13" s="226"/>
      <c r="N13" s="373">
        <v>5213</v>
      </c>
      <c r="O13" s="226"/>
    </row>
    <row r="14" spans="1:20" ht="26.25" customHeight="1" thickBot="1" x14ac:dyDescent="0.3">
      <c r="A14" s="98" t="s">
        <v>562</v>
      </c>
      <c r="B14" s="423"/>
      <c r="C14" s="273" t="e">
        <f>B14/B13</f>
        <v>#DIV/0!</v>
      </c>
      <c r="D14" s="423">
        <v>2533</v>
      </c>
      <c r="E14" s="274">
        <f>SUM(D14/D13)</f>
        <v>0.67908847184986598</v>
      </c>
      <c r="F14" s="1175">
        <v>3535</v>
      </c>
      <c r="G14" s="273">
        <f>F14/F13</f>
        <v>0.93173431734317347</v>
      </c>
      <c r="H14" s="1175">
        <v>3131</v>
      </c>
      <c r="I14" s="960">
        <f>H14/H13</f>
        <v>0.7853022322548282</v>
      </c>
      <c r="J14" s="423">
        <v>2858</v>
      </c>
      <c r="K14" s="273">
        <f>J14/J13</f>
        <v>0.67358001414093804</v>
      </c>
      <c r="L14" s="423">
        <v>3517</v>
      </c>
      <c r="M14" s="960">
        <f>L14/L13</f>
        <v>0.79051472240953025</v>
      </c>
      <c r="N14" s="423">
        <v>4469</v>
      </c>
      <c r="O14" s="273">
        <f>N14/N13</f>
        <v>0.85727987723000187</v>
      </c>
      <c r="R14" s="206"/>
      <c r="S14" s="206"/>
      <c r="T14" s="206"/>
    </row>
    <row r="15" spans="1:20" ht="32.25" customHeight="1" x14ac:dyDescent="0.25">
      <c r="A15" s="1631" t="s">
        <v>561</v>
      </c>
      <c r="B15" s="1631"/>
      <c r="C15" s="1631"/>
      <c r="D15" s="1631"/>
      <c r="E15" s="1631"/>
      <c r="F15" s="1631"/>
      <c r="G15" s="1631"/>
      <c r="H15" s="1631"/>
      <c r="I15" s="1631"/>
      <c r="J15" s="1631"/>
      <c r="K15" s="1631"/>
      <c r="L15" s="1631"/>
      <c r="M15" s="1631"/>
      <c r="N15" s="1631"/>
      <c r="O15" s="1631"/>
      <c r="R15" s="206"/>
      <c r="S15" s="206"/>
      <c r="T15" s="206"/>
    </row>
    <row r="16" spans="1:20" x14ac:dyDescent="0.25">
      <c r="R16" s="206"/>
      <c r="S16" s="206"/>
      <c r="T16" s="206"/>
    </row>
    <row r="17" spans="4:20" x14ac:dyDescent="0.25">
      <c r="R17" s="206"/>
      <c r="S17" s="206"/>
      <c r="T17" s="206"/>
    </row>
    <row r="18" spans="4:20" x14ac:dyDescent="0.25">
      <c r="D18" s="634"/>
      <c r="F18" s="634"/>
    </row>
  </sheetData>
  <sheetProtection algorithmName="SHA-512" hashValue="K/jAy3Dw04F8AG9fObqN1PIazfkuu648VchVJq51otWK7Q8ZJIhBlw8LyHyURD0BTY4wcstWUMrzBvwlQP6abg==" saltValue="L1PvJFDty3N7jagdiMeqzA==" spinCount="100000" sheet="1" objects="1" scenarios="1"/>
  <mergeCells count="12">
    <mergeCell ref="A15:O15"/>
    <mergeCell ref="A4:O4"/>
    <mergeCell ref="A9:O9"/>
    <mergeCell ref="A12:O12"/>
    <mergeCell ref="A1:O1"/>
    <mergeCell ref="N2:O2"/>
    <mergeCell ref="B2:C2"/>
    <mergeCell ref="J2:K2"/>
    <mergeCell ref="L2:M2"/>
    <mergeCell ref="H2:I2"/>
    <mergeCell ref="F2:G2"/>
    <mergeCell ref="D2:E2"/>
  </mergeCells>
  <printOptions horizontalCentered="1"/>
  <pageMargins left="0.7" right="0.7" top="1.0104166666666701" bottom="0.5" header="0.3" footer="0.3"/>
  <pageSetup scale="99" fitToHeight="0" orientation="portrait" r:id="rId1"/>
  <headerFooter>
    <oddHeader>&amp;L&amp;9
Semi-Annual Child Welfare Report&amp;C&amp;"-,Bold"&amp;14ARIZONA DEPARTMENT of CHILD SAFETY&amp;R&amp;9
January  01, 2020 through June 30, 2020</oddHeader>
    <oddFooter>&amp;CPage 17</oddFooter>
  </headerFooter>
  <ignoredErrors>
    <ignoredError sqref="D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69"/>
  <sheetViews>
    <sheetView showGridLines="0" view="pageLayout" zoomScaleNormal="100" workbookViewId="0">
      <selection activeCell="A26" sqref="A26"/>
    </sheetView>
  </sheetViews>
  <sheetFormatPr defaultColWidth="8.85546875" defaultRowHeight="15" x14ac:dyDescent="0.25"/>
  <cols>
    <col min="1" max="1" width="13" customWidth="1"/>
    <col min="2" max="12" width="9.140625" customWidth="1"/>
  </cols>
  <sheetData>
    <row r="1" spans="1:12" s="206" customFormat="1" ht="18.75" x14ac:dyDescent="0.3">
      <c r="A1" s="1638" t="s">
        <v>720</v>
      </c>
      <c r="B1" s="1639"/>
      <c r="C1" s="1639"/>
      <c r="D1" s="1639"/>
      <c r="E1" s="1639"/>
      <c r="F1" s="1639"/>
      <c r="G1" s="1639"/>
      <c r="H1" s="1639"/>
      <c r="I1" s="1639"/>
      <c r="J1" s="1639"/>
      <c r="K1" s="1639"/>
      <c r="L1" s="1639"/>
    </row>
    <row r="2" spans="1:12" s="206" customFormat="1" ht="16.5" hidden="1" thickBot="1" x14ac:dyDescent="0.3">
      <c r="A2" s="1636" t="s">
        <v>756</v>
      </c>
      <c r="B2" s="1637"/>
      <c r="C2" s="1637"/>
      <c r="D2" s="1637"/>
      <c r="E2" s="1637"/>
      <c r="F2" s="1637"/>
      <c r="G2" s="1637"/>
      <c r="H2" s="1637"/>
      <c r="I2" s="1637"/>
      <c r="J2" s="1637"/>
      <c r="K2" s="1637"/>
      <c r="L2" s="1637"/>
    </row>
    <row r="3" spans="1:12" s="206" customFormat="1" ht="78" hidden="1" customHeight="1" thickBot="1" x14ac:dyDescent="0.3">
      <c r="A3" s="132"/>
      <c r="B3" s="165" t="s">
        <v>455</v>
      </c>
      <c r="C3" s="166" t="s">
        <v>456</v>
      </c>
      <c r="D3" s="166" t="s">
        <v>457</v>
      </c>
      <c r="E3" s="166" t="s">
        <v>458</v>
      </c>
      <c r="F3" s="166" t="s">
        <v>459</v>
      </c>
      <c r="G3" s="166" t="s">
        <v>586</v>
      </c>
      <c r="H3" s="166" t="s">
        <v>587</v>
      </c>
      <c r="I3" s="166" t="s">
        <v>460</v>
      </c>
      <c r="J3" s="167" t="s">
        <v>461</v>
      </c>
      <c r="K3" s="600" t="s">
        <v>462</v>
      </c>
      <c r="L3" s="600" t="s">
        <v>97</v>
      </c>
    </row>
    <row r="4" spans="1:12" s="206" customFormat="1" hidden="1" x14ac:dyDescent="0.25">
      <c r="A4" s="121" t="s">
        <v>133</v>
      </c>
      <c r="B4" s="985"/>
      <c r="C4" s="984"/>
      <c r="D4" s="984"/>
      <c r="E4" s="984"/>
      <c r="F4" s="984"/>
      <c r="G4" s="984"/>
      <c r="H4" s="984"/>
      <c r="I4" s="984"/>
      <c r="J4" s="986"/>
      <c r="K4" s="223">
        <f t="shared" ref="K4:K22" si="0">SUM(B4:J4)</f>
        <v>0</v>
      </c>
      <c r="L4" s="651" t="e">
        <f>SUM(K4/K23)</f>
        <v>#DIV/0!</v>
      </c>
    </row>
    <row r="5" spans="1:12" s="206" customFormat="1" hidden="1" x14ac:dyDescent="0.25">
      <c r="A5" s="168">
        <v>1</v>
      </c>
      <c r="B5" s="987"/>
      <c r="C5" s="988"/>
      <c r="D5" s="988"/>
      <c r="E5" s="988"/>
      <c r="F5" s="988"/>
      <c r="G5" s="988"/>
      <c r="H5" s="988"/>
      <c r="I5" s="988"/>
      <c r="J5" s="989"/>
      <c r="K5" s="224">
        <f t="shared" si="0"/>
        <v>0</v>
      </c>
      <c r="L5" s="335" t="e">
        <f>SUM(K5/K23)</f>
        <v>#DIV/0!</v>
      </c>
    </row>
    <row r="6" spans="1:12" s="206" customFormat="1" hidden="1" x14ac:dyDescent="0.25">
      <c r="A6" s="168">
        <v>2</v>
      </c>
      <c r="B6" s="987"/>
      <c r="C6" s="988"/>
      <c r="D6" s="988"/>
      <c r="E6" s="988"/>
      <c r="F6" s="988"/>
      <c r="G6" s="988"/>
      <c r="H6" s="988"/>
      <c r="I6" s="988"/>
      <c r="J6" s="989"/>
      <c r="K6" s="224">
        <f t="shared" si="0"/>
        <v>0</v>
      </c>
      <c r="L6" s="335" t="e">
        <f>SUM(K6/K23)</f>
        <v>#DIV/0!</v>
      </c>
    </row>
    <row r="7" spans="1:12" s="206" customFormat="1" hidden="1" x14ac:dyDescent="0.25">
      <c r="A7" s="168">
        <v>3</v>
      </c>
      <c r="B7" s="987"/>
      <c r="C7" s="988"/>
      <c r="D7" s="988"/>
      <c r="E7" s="988"/>
      <c r="F7" s="988"/>
      <c r="G7" s="988"/>
      <c r="H7" s="988"/>
      <c r="I7" s="988"/>
      <c r="J7" s="989"/>
      <c r="K7" s="224">
        <f t="shared" si="0"/>
        <v>0</v>
      </c>
      <c r="L7" s="335" t="e">
        <f>SUM(K7/K23)</f>
        <v>#DIV/0!</v>
      </c>
    </row>
    <row r="8" spans="1:12" s="206" customFormat="1" hidden="1" x14ac:dyDescent="0.25">
      <c r="A8" s="168">
        <v>4</v>
      </c>
      <c r="B8" s="987"/>
      <c r="C8" s="988"/>
      <c r="D8" s="988"/>
      <c r="E8" s="988"/>
      <c r="F8" s="988"/>
      <c r="G8" s="988"/>
      <c r="H8" s="988"/>
      <c r="I8" s="988"/>
      <c r="J8" s="989"/>
      <c r="K8" s="224">
        <f t="shared" si="0"/>
        <v>0</v>
      </c>
      <c r="L8" s="335" t="e">
        <f>SUM(K8/K23)</f>
        <v>#DIV/0!</v>
      </c>
    </row>
    <row r="9" spans="1:12" s="206" customFormat="1" hidden="1" x14ac:dyDescent="0.25">
      <c r="A9" s="168">
        <v>5</v>
      </c>
      <c r="B9" s="987"/>
      <c r="C9" s="988"/>
      <c r="D9" s="988"/>
      <c r="E9" s="988"/>
      <c r="F9" s="988"/>
      <c r="G9" s="988"/>
      <c r="H9" s="988"/>
      <c r="I9" s="988"/>
      <c r="J9" s="989"/>
      <c r="K9" s="224">
        <f t="shared" si="0"/>
        <v>0</v>
      </c>
      <c r="L9" s="335" t="e">
        <f>SUM(K9/K23)</f>
        <v>#DIV/0!</v>
      </c>
    </row>
    <row r="10" spans="1:12" s="206" customFormat="1" hidden="1" x14ac:dyDescent="0.25">
      <c r="A10" s="168">
        <v>6</v>
      </c>
      <c r="B10" s="987"/>
      <c r="C10" s="988"/>
      <c r="D10" s="988"/>
      <c r="E10" s="988"/>
      <c r="F10" s="988"/>
      <c r="G10" s="988"/>
      <c r="H10" s="988"/>
      <c r="I10" s="988"/>
      <c r="J10" s="989"/>
      <c r="K10" s="224">
        <f t="shared" si="0"/>
        <v>0</v>
      </c>
      <c r="L10" s="335" t="e">
        <f>SUM(K10/K23)</f>
        <v>#DIV/0!</v>
      </c>
    </row>
    <row r="11" spans="1:12" s="206" customFormat="1" hidden="1" x14ac:dyDescent="0.25">
      <c r="A11" s="168">
        <v>7</v>
      </c>
      <c r="B11" s="987"/>
      <c r="C11" s="988"/>
      <c r="D11" s="988"/>
      <c r="E11" s="988"/>
      <c r="F11" s="988"/>
      <c r="G11" s="988"/>
      <c r="H11" s="988"/>
      <c r="I11" s="988"/>
      <c r="J11" s="989"/>
      <c r="K11" s="224">
        <f t="shared" si="0"/>
        <v>0</v>
      </c>
      <c r="L11" s="335" t="e">
        <f>SUM(K11/K23)</f>
        <v>#DIV/0!</v>
      </c>
    </row>
    <row r="12" spans="1:12" s="206" customFormat="1" hidden="1" x14ac:dyDescent="0.25">
      <c r="A12" s="168">
        <v>8</v>
      </c>
      <c r="B12" s="987"/>
      <c r="C12" s="988"/>
      <c r="D12" s="988"/>
      <c r="E12" s="988"/>
      <c r="F12" s="988"/>
      <c r="G12" s="988"/>
      <c r="H12" s="988"/>
      <c r="I12" s="988"/>
      <c r="J12" s="989"/>
      <c r="K12" s="224">
        <f t="shared" si="0"/>
        <v>0</v>
      </c>
      <c r="L12" s="335" t="e">
        <f>SUM(K12/K23)</f>
        <v>#DIV/0!</v>
      </c>
    </row>
    <row r="13" spans="1:12" s="206" customFormat="1" hidden="1" x14ac:dyDescent="0.25">
      <c r="A13" s="168">
        <v>9</v>
      </c>
      <c r="B13" s="987"/>
      <c r="C13" s="988"/>
      <c r="D13" s="988"/>
      <c r="E13" s="988"/>
      <c r="F13" s="988"/>
      <c r="G13" s="988"/>
      <c r="H13" s="988"/>
      <c r="I13" s="988"/>
      <c r="J13" s="989"/>
      <c r="K13" s="224">
        <f t="shared" si="0"/>
        <v>0</v>
      </c>
      <c r="L13" s="335" t="e">
        <f>SUM(K13/K23)</f>
        <v>#DIV/0!</v>
      </c>
    </row>
    <row r="14" spans="1:12" s="206" customFormat="1" hidden="1" x14ac:dyDescent="0.25">
      <c r="A14" s="168">
        <v>10</v>
      </c>
      <c r="B14" s="987"/>
      <c r="C14" s="988"/>
      <c r="D14" s="988"/>
      <c r="E14" s="988"/>
      <c r="F14" s="988"/>
      <c r="G14" s="988"/>
      <c r="H14" s="988"/>
      <c r="I14" s="988"/>
      <c r="J14" s="989"/>
      <c r="K14" s="224">
        <f t="shared" si="0"/>
        <v>0</v>
      </c>
      <c r="L14" s="335" t="e">
        <f>SUM(K14/K23)</f>
        <v>#DIV/0!</v>
      </c>
    </row>
    <row r="15" spans="1:12" s="206" customFormat="1" hidden="1" x14ac:dyDescent="0.25">
      <c r="A15" s="168">
        <v>11</v>
      </c>
      <c r="B15" s="987"/>
      <c r="C15" s="988"/>
      <c r="D15" s="988"/>
      <c r="E15" s="988"/>
      <c r="F15" s="988"/>
      <c r="G15" s="988"/>
      <c r="H15" s="988"/>
      <c r="I15" s="988"/>
      <c r="J15" s="989"/>
      <c r="K15" s="224">
        <f t="shared" si="0"/>
        <v>0</v>
      </c>
      <c r="L15" s="335" t="e">
        <f>SUM(K15/K23)</f>
        <v>#DIV/0!</v>
      </c>
    </row>
    <row r="16" spans="1:12" s="206" customFormat="1" hidden="1" x14ac:dyDescent="0.25">
      <c r="A16" s="168">
        <v>12</v>
      </c>
      <c r="B16" s="987"/>
      <c r="C16" s="988"/>
      <c r="D16" s="988"/>
      <c r="E16" s="988"/>
      <c r="F16" s="988"/>
      <c r="G16" s="988"/>
      <c r="H16" s="988"/>
      <c r="I16" s="988"/>
      <c r="J16" s="989"/>
      <c r="K16" s="224">
        <f t="shared" si="0"/>
        <v>0</v>
      </c>
      <c r="L16" s="335" t="e">
        <f>SUM(K16/K23)</f>
        <v>#DIV/0!</v>
      </c>
    </row>
    <row r="17" spans="1:12" s="206" customFormat="1" hidden="1" x14ac:dyDescent="0.25">
      <c r="A17" s="168">
        <v>13</v>
      </c>
      <c r="B17" s="987"/>
      <c r="C17" s="988"/>
      <c r="D17" s="988"/>
      <c r="E17" s="988"/>
      <c r="F17" s="988"/>
      <c r="G17" s="988"/>
      <c r="H17" s="988"/>
      <c r="I17" s="988"/>
      <c r="J17" s="989"/>
      <c r="K17" s="224">
        <f t="shared" si="0"/>
        <v>0</v>
      </c>
      <c r="L17" s="335" t="e">
        <f>SUM(K17/K23)</f>
        <v>#DIV/0!</v>
      </c>
    </row>
    <row r="18" spans="1:12" s="206" customFormat="1" hidden="1" x14ac:dyDescent="0.25">
      <c r="A18" s="168">
        <v>14</v>
      </c>
      <c r="B18" s="987"/>
      <c r="C18" s="988"/>
      <c r="D18" s="988"/>
      <c r="E18" s="988"/>
      <c r="F18" s="988"/>
      <c r="G18" s="988"/>
      <c r="H18" s="988"/>
      <c r="I18" s="988"/>
      <c r="J18" s="989"/>
      <c r="K18" s="224">
        <f t="shared" si="0"/>
        <v>0</v>
      </c>
      <c r="L18" s="335" t="e">
        <f>SUM(K18/K23)</f>
        <v>#DIV/0!</v>
      </c>
    </row>
    <row r="19" spans="1:12" s="206" customFormat="1" hidden="1" x14ac:dyDescent="0.25">
      <c r="A19" s="168">
        <v>15</v>
      </c>
      <c r="B19" s="987"/>
      <c r="C19" s="988"/>
      <c r="D19" s="988"/>
      <c r="E19" s="988"/>
      <c r="F19" s="988"/>
      <c r="G19" s="988"/>
      <c r="H19" s="988"/>
      <c r="I19" s="988"/>
      <c r="J19" s="989"/>
      <c r="K19" s="224">
        <f t="shared" si="0"/>
        <v>0</v>
      </c>
      <c r="L19" s="335" t="e">
        <f>SUM(K19/K23)</f>
        <v>#DIV/0!</v>
      </c>
    </row>
    <row r="20" spans="1:12" s="206" customFormat="1" hidden="1" x14ac:dyDescent="0.25">
      <c r="A20" s="168">
        <v>16</v>
      </c>
      <c r="B20" s="987"/>
      <c r="C20" s="988"/>
      <c r="D20" s="988"/>
      <c r="E20" s="988"/>
      <c r="F20" s="988"/>
      <c r="G20" s="988"/>
      <c r="H20" s="988"/>
      <c r="I20" s="988"/>
      <c r="J20" s="989"/>
      <c r="K20" s="224">
        <f t="shared" si="0"/>
        <v>0</v>
      </c>
      <c r="L20" s="335" t="e">
        <f>SUM(K20/K23)</f>
        <v>#DIV/0!</v>
      </c>
    </row>
    <row r="21" spans="1:12" s="206" customFormat="1" hidden="1" x14ac:dyDescent="0.25">
      <c r="A21" s="168">
        <v>17</v>
      </c>
      <c r="B21" s="987"/>
      <c r="C21" s="988"/>
      <c r="D21" s="988"/>
      <c r="E21" s="988"/>
      <c r="F21" s="988"/>
      <c r="G21" s="988"/>
      <c r="H21" s="988"/>
      <c r="I21" s="988"/>
      <c r="J21" s="989"/>
      <c r="K21" s="224">
        <f t="shared" si="0"/>
        <v>0</v>
      </c>
      <c r="L21" s="335" t="e">
        <f>SUM(K21/K23)</f>
        <v>#DIV/0!</v>
      </c>
    </row>
    <row r="22" spans="1:12" s="206" customFormat="1" ht="15.75" hidden="1" thickBot="1" x14ac:dyDescent="0.3">
      <c r="A22" s="169" t="s">
        <v>331</v>
      </c>
      <c r="B22" s="990"/>
      <c r="C22" s="991"/>
      <c r="D22" s="991"/>
      <c r="E22" s="991"/>
      <c r="F22" s="991"/>
      <c r="G22" s="991"/>
      <c r="H22" s="991"/>
      <c r="I22" s="991"/>
      <c r="J22" s="992"/>
      <c r="K22" s="225">
        <f t="shared" si="0"/>
        <v>0</v>
      </c>
      <c r="L22" s="652" t="e">
        <f>SUM(K22/K23)</f>
        <v>#DIV/0!</v>
      </c>
    </row>
    <row r="23" spans="1:12" s="206" customFormat="1" ht="16.5" hidden="1" thickTop="1" thickBot="1" x14ac:dyDescent="0.3">
      <c r="A23" s="121" t="s">
        <v>27</v>
      </c>
      <c r="B23" s="299">
        <f>SUM(B4:B22)</f>
        <v>0</v>
      </c>
      <c r="C23" s="300">
        <f t="shared" ref="C23:J23" si="1">SUM(C4:C22)</f>
        <v>0</v>
      </c>
      <c r="D23" s="300">
        <f t="shared" si="1"/>
        <v>0</v>
      </c>
      <c r="E23" s="300">
        <f t="shared" si="1"/>
        <v>0</v>
      </c>
      <c r="F23" s="300">
        <f t="shared" si="1"/>
        <v>0</v>
      </c>
      <c r="G23" s="300">
        <f t="shared" si="1"/>
        <v>0</v>
      </c>
      <c r="H23" s="300">
        <f t="shared" si="1"/>
        <v>0</v>
      </c>
      <c r="I23" s="300">
        <f t="shared" si="1"/>
        <v>0</v>
      </c>
      <c r="J23" s="301">
        <f t="shared" si="1"/>
        <v>0</v>
      </c>
      <c r="K23" s="222">
        <f>SUM(K4:K22)</f>
        <v>0</v>
      </c>
      <c r="L23" s="653" t="e">
        <f>SUM(L4:L22)</f>
        <v>#DIV/0!</v>
      </c>
    </row>
    <row r="24" spans="1:12" s="206" customFormat="1" ht="15.75" hidden="1" thickBot="1" x14ac:dyDescent="0.3">
      <c r="A24" s="88" t="s">
        <v>134</v>
      </c>
      <c r="B24" s="647" t="e">
        <f>SUM(B23/K23)</f>
        <v>#DIV/0!</v>
      </c>
      <c r="C24" s="648" t="e">
        <f>SUM(C23/K23)</f>
        <v>#DIV/0!</v>
      </c>
      <c r="D24" s="648" t="e">
        <f>SUM(D23/K23)</f>
        <v>#DIV/0!</v>
      </c>
      <c r="E24" s="648" t="e">
        <f>SUM(E23/K23)</f>
        <v>#DIV/0!</v>
      </c>
      <c r="F24" s="648" t="e">
        <f>SUM(F23/K23)</f>
        <v>#DIV/0!</v>
      </c>
      <c r="G24" s="648" t="e">
        <f>SUM(G23/K23)</f>
        <v>#DIV/0!</v>
      </c>
      <c r="H24" s="648" t="e">
        <f>SUM(H23/K23)</f>
        <v>#DIV/0!</v>
      </c>
      <c r="I24" s="648" t="e">
        <f>SUM(I23/K23)</f>
        <v>#DIV/0!</v>
      </c>
      <c r="J24" s="649" t="e">
        <f>SUM(J23/K23)</f>
        <v>#DIV/0!</v>
      </c>
      <c r="K24" s="650" t="e">
        <f>SUM(B24:J24)</f>
        <v>#DIV/0!</v>
      </c>
      <c r="L24" s="418"/>
    </row>
    <row r="25" spans="1:12" s="206" customFormat="1" ht="16.5" thickBot="1" x14ac:dyDescent="0.3">
      <c r="A25" s="1636" t="s">
        <v>754</v>
      </c>
      <c r="B25" s="1637"/>
      <c r="C25" s="1637"/>
      <c r="D25" s="1637"/>
      <c r="E25" s="1637"/>
      <c r="F25" s="1637"/>
      <c r="G25" s="1637"/>
      <c r="H25" s="1637"/>
      <c r="I25" s="1637"/>
      <c r="J25" s="1637"/>
      <c r="K25" s="1637"/>
      <c r="L25" s="1637"/>
    </row>
    <row r="26" spans="1:12" s="206" customFormat="1" ht="78" customHeight="1" thickBot="1" x14ac:dyDescent="0.3">
      <c r="A26" s="132"/>
      <c r="B26" s="165" t="s">
        <v>455</v>
      </c>
      <c r="C26" s="166" t="s">
        <v>456</v>
      </c>
      <c r="D26" s="166" t="s">
        <v>457</v>
      </c>
      <c r="E26" s="166" t="s">
        <v>458</v>
      </c>
      <c r="F26" s="166" t="s">
        <v>459</v>
      </c>
      <c r="G26" s="166" t="s">
        <v>586</v>
      </c>
      <c r="H26" s="166" t="s">
        <v>587</v>
      </c>
      <c r="I26" s="166" t="s">
        <v>460</v>
      </c>
      <c r="J26" s="167" t="s">
        <v>461</v>
      </c>
      <c r="K26" s="600" t="s">
        <v>462</v>
      </c>
      <c r="L26" s="600" t="s">
        <v>97</v>
      </c>
    </row>
    <row r="27" spans="1:12" s="206" customFormat="1" x14ac:dyDescent="0.25">
      <c r="A27" s="121" t="s">
        <v>133</v>
      </c>
      <c r="B27" s="429">
        <v>651</v>
      </c>
      <c r="C27" s="368">
        <v>641</v>
      </c>
      <c r="D27" s="368">
        <v>1</v>
      </c>
      <c r="E27" s="368">
        <v>5</v>
      </c>
      <c r="F27" s="368">
        <v>0</v>
      </c>
      <c r="G27" s="368">
        <v>0</v>
      </c>
      <c r="H27" s="368">
        <v>9</v>
      </c>
      <c r="I27" s="368">
        <v>0</v>
      </c>
      <c r="J27" s="430">
        <v>2</v>
      </c>
      <c r="K27" s="1911">
        <f t="shared" ref="K27:K45" si="2">SUM(B27:J27)</f>
        <v>1309</v>
      </c>
      <c r="L27" s="651">
        <f>SUM(K27/K46)</f>
        <v>9.2495760316563036E-2</v>
      </c>
    </row>
    <row r="28" spans="1:12" s="206" customFormat="1" x14ac:dyDescent="0.25">
      <c r="A28" s="168">
        <v>1</v>
      </c>
      <c r="B28" s="431">
        <v>621</v>
      </c>
      <c r="C28" s="372">
        <v>591</v>
      </c>
      <c r="D28" s="372">
        <v>4</v>
      </c>
      <c r="E28" s="372">
        <v>1</v>
      </c>
      <c r="F28" s="372">
        <v>0</v>
      </c>
      <c r="G28" s="372">
        <v>0</v>
      </c>
      <c r="H28" s="372">
        <v>1</v>
      </c>
      <c r="I28" s="372">
        <v>0</v>
      </c>
      <c r="J28" s="432">
        <v>0</v>
      </c>
      <c r="K28" s="1912">
        <f t="shared" si="2"/>
        <v>1218</v>
      </c>
      <c r="L28" s="335">
        <f>SUM(K28/K46)</f>
        <v>8.6065573770491802E-2</v>
      </c>
    </row>
    <row r="29" spans="1:12" s="206" customFormat="1" x14ac:dyDescent="0.25">
      <c r="A29" s="168">
        <v>2</v>
      </c>
      <c r="B29" s="431">
        <v>487</v>
      </c>
      <c r="C29" s="372">
        <v>469</v>
      </c>
      <c r="D29" s="372">
        <v>1</v>
      </c>
      <c r="E29" s="372">
        <v>1</v>
      </c>
      <c r="F29" s="372">
        <v>0</v>
      </c>
      <c r="G29" s="372">
        <v>0</v>
      </c>
      <c r="H29" s="372">
        <v>3</v>
      </c>
      <c r="I29" s="372">
        <v>0</v>
      </c>
      <c r="J29" s="432">
        <v>3</v>
      </c>
      <c r="K29" s="1912">
        <f t="shared" si="2"/>
        <v>964</v>
      </c>
      <c r="L29" s="335">
        <f>SUM(K29/K46)</f>
        <v>6.8117580553985299E-2</v>
      </c>
    </row>
    <row r="30" spans="1:12" s="206" customFormat="1" x14ac:dyDescent="0.25">
      <c r="A30" s="168">
        <v>3</v>
      </c>
      <c r="B30" s="431">
        <v>433</v>
      </c>
      <c r="C30" s="372">
        <v>413</v>
      </c>
      <c r="D30" s="372">
        <v>3</v>
      </c>
      <c r="E30" s="372">
        <v>3</v>
      </c>
      <c r="F30" s="372">
        <v>0</v>
      </c>
      <c r="G30" s="372">
        <v>0</v>
      </c>
      <c r="H30" s="372">
        <v>5</v>
      </c>
      <c r="I30" s="372">
        <v>0</v>
      </c>
      <c r="J30" s="432">
        <v>1</v>
      </c>
      <c r="K30" s="1912">
        <f t="shared" si="2"/>
        <v>858</v>
      </c>
      <c r="L30" s="335">
        <f>SUM(K30/K46)</f>
        <v>6.0627473148671569E-2</v>
      </c>
    </row>
    <row r="31" spans="1:12" s="206" customFormat="1" x14ac:dyDescent="0.25">
      <c r="A31" s="168">
        <v>4</v>
      </c>
      <c r="B31" s="431">
        <v>357</v>
      </c>
      <c r="C31" s="372">
        <v>383</v>
      </c>
      <c r="D31" s="372">
        <v>11</v>
      </c>
      <c r="E31" s="372">
        <v>6</v>
      </c>
      <c r="F31" s="372">
        <v>0</v>
      </c>
      <c r="G31" s="372">
        <v>0</v>
      </c>
      <c r="H31" s="372">
        <v>3</v>
      </c>
      <c r="I31" s="372">
        <v>0</v>
      </c>
      <c r="J31" s="432">
        <v>0</v>
      </c>
      <c r="K31" s="1912">
        <f t="shared" si="2"/>
        <v>760</v>
      </c>
      <c r="L31" s="335">
        <f>SUM(K31/K46)</f>
        <v>5.3702656868287166E-2</v>
      </c>
    </row>
    <row r="32" spans="1:12" s="206" customFormat="1" x14ac:dyDescent="0.25">
      <c r="A32" s="168">
        <v>5</v>
      </c>
      <c r="B32" s="431">
        <v>359</v>
      </c>
      <c r="C32" s="372">
        <v>334</v>
      </c>
      <c r="D32" s="372">
        <v>28</v>
      </c>
      <c r="E32" s="372">
        <v>1</v>
      </c>
      <c r="F32" s="372">
        <v>0</v>
      </c>
      <c r="G32" s="372">
        <v>0</v>
      </c>
      <c r="H32" s="372">
        <v>4</v>
      </c>
      <c r="I32" s="372">
        <v>0</v>
      </c>
      <c r="J32" s="432">
        <v>0</v>
      </c>
      <c r="K32" s="1912">
        <f t="shared" si="2"/>
        <v>726</v>
      </c>
      <c r="L32" s="335">
        <f>SUM(K32/K46)</f>
        <v>5.1300169587337477E-2</v>
      </c>
    </row>
    <row r="33" spans="1:12" s="206" customFormat="1" x14ac:dyDescent="0.25">
      <c r="A33" s="168">
        <v>6</v>
      </c>
      <c r="B33" s="431">
        <v>332</v>
      </c>
      <c r="C33" s="372">
        <v>279</v>
      </c>
      <c r="D33" s="372">
        <v>27</v>
      </c>
      <c r="E33" s="372">
        <v>1</v>
      </c>
      <c r="F33" s="372">
        <v>0</v>
      </c>
      <c r="G33" s="372">
        <v>0</v>
      </c>
      <c r="H33" s="372">
        <v>2</v>
      </c>
      <c r="I33" s="372">
        <v>0</v>
      </c>
      <c r="J33" s="432">
        <v>0</v>
      </c>
      <c r="K33" s="1912">
        <f t="shared" si="2"/>
        <v>641</v>
      </c>
      <c r="L33" s="335">
        <f>SUM(K33/K46)</f>
        <v>4.5293951384963255E-2</v>
      </c>
    </row>
    <row r="34" spans="1:12" s="206" customFormat="1" x14ac:dyDescent="0.25">
      <c r="A34" s="168">
        <v>7</v>
      </c>
      <c r="B34" s="431">
        <v>295</v>
      </c>
      <c r="C34" s="372">
        <v>245</v>
      </c>
      <c r="D34" s="372">
        <v>58</v>
      </c>
      <c r="E34" s="372">
        <v>3</v>
      </c>
      <c r="F34" s="372">
        <v>0</v>
      </c>
      <c r="G34" s="372">
        <v>0</v>
      </c>
      <c r="H34" s="372">
        <v>4</v>
      </c>
      <c r="I34" s="372">
        <v>0</v>
      </c>
      <c r="J34" s="432">
        <v>0</v>
      </c>
      <c r="K34" s="1912">
        <f t="shared" si="2"/>
        <v>605</v>
      </c>
      <c r="L34" s="335">
        <f>SUM(K34/K46)</f>
        <v>4.2750141322781231E-2</v>
      </c>
    </row>
    <row r="35" spans="1:12" s="206" customFormat="1" x14ac:dyDescent="0.25">
      <c r="A35" s="168">
        <v>8</v>
      </c>
      <c r="B35" s="431">
        <v>293</v>
      </c>
      <c r="C35" s="372">
        <v>243</v>
      </c>
      <c r="D35" s="372">
        <v>47</v>
      </c>
      <c r="E35" s="372">
        <v>2</v>
      </c>
      <c r="F35" s="372">
        <v>0</v>
      </c>
      <c r="G35" s="372">
        <v>0</v>
      </c>
      <c r="H35" s="372">
        <v>0</v>
      </c>
      <c r="I35" s="372">
        <v>0</v>
      </c>
      <c r="J35" s="432">
        <v>0</v>
      </c>
      <c r="K35" s="1912">
        <f t="shared" si="2"/>
        <v>585</v>
      </c>
      <c r="L35" s="335">
        <f>SUM(K35/K46)</f>
        <v>4.1336913510457887E-2</v>
      </c>
    </row>
    <row r="36" spans="1:12" s="206" customFormat="1" x14ac:dyDescent="0.25">
      <c r="A36" s="168">
        <v>9</v>
      </c>
      <c r="B36" s="431">
        <v>246</v>
      </c>
      <c r="C36" s="372">
        <v>205</v>
      </c>
      <c r="D36" s="372">
        <v>69</v>
      </c>
      <c r="E36" s="372">
        <v>1</v>
      </c>
      <c r="F36" s="372">
        <v>0</v>
      </c>
      <c r="G36" s="372">
        <v>0</v>
      </c>
      <c r="H36" s="372">
        <v>1</v>
      </c>
      <c r="I36" s="372">
        <v>0</v>
      </c>
      <c r="J36" s="432">
        <v>3</v>
      </c>
      <c r="K36" s="1912">
        <f t="shared" si="2"/>
        <v>525</v>
      </c>
      <c r="L36" s="335">
        <f>SUM(K36/K46)</f>
        <v>3.709723007348785E-2</v>
      </c>
    </row>
    <row r="37" spans="1:12" s="206" customFormat="1" x14ac:dyDescent="0.25">
      <c r="A37" s="168">
        <v>10</v>
      </c>
      <c r="B37" s="431">
        <v>252</v>
      </c>
      <c r="C37" s="372">
        <v>206</v>
      </c>
      <c r="D37" s="372">
        <v>76</v>
      </c>
      <c r="E37" s="372">
        <v>14</v>
      </c>
      <c r="F37" s="372">
        <v>0</v>
      </c>
      <c r="G37" s="372">
        <v>0</v>
      </c>
      <c r="H37" s="372">
        <v>2</v>
      </c>
      <c r="I37" s="372">
        <v>1</v>
      </c>
      <c r="J37" s="432">
        <v>2</v>
      </c>
      <c r="K37" s="1912">
        <f t="shared" si="2"/>
        <v>553</v>
      </c>
      <c r="L37" s="335">
        <f>SUM(K37/K46)</f>
        <v>3.9075749010740533E-2</v>
      </c>
    </row>
    <row r="38" spans="1:12" s="206" customFormat="1" x14ac:dyDescent="0.25">
      <c r="A38" s="168">
        <v>11</v>
      </c>
      <c r="B38" s="431">
        <v>238</v>
      </c>
      <c r="C38" s="372">
        <v>187</v>
      </c>
      <c r="D38" s="372">
        <v>107</v>
      </c>
      <c r="E38" s="372">
        <v>9</v>
      </c>
      <c r="F38" s="372">
        <v>0</v>
      </c>
      <c r="G38" s="372">
        <v>0</v>
      </c>
      <c r="H38" s="372">
        <v>1</v>
      </c>
      <c r="I38" s="372">
        <v>0</v>
      </c>
      <c r="J38" s="432">
        <v>2</v>
      </c>
      <c r="K38" s="1912">
        <f t="shared" si="2"/>
        <v>544</v>
      </c>
      <c r="L38" s="335">
        <f>SUM(K38/K46)</f>
        <v>3.8439796495195022E-2</v>
      </c>
    </row>
    <row r="39" spans="1:12" s="206" customFormat="1" x14ac:dyDescent="0.25">
      <c r="A39" s="168">
        <v>12</v>
      </c>
      <c r="B39" s="431">
        <v>254</v>
      </c>
      <c r="C39" s="372">
        <v>184</v>
      </c>
      <c r="D39" s="372">
        <v>119</v>
      </c>
      <c r="E39" s="372">
        <v>24</v>
      </c>
      <c r="F39" s="372">
        <v>0</v>
      </c>
      <c r="G39" s="372">
        <v>1</v>
      </c>
      <c r="H39" s="372">
        <v>2</v>
      </c>
      <c r="I39" s="372">
        <v>0</v>
      </c>
      <c r="J39" s="432">
        <v>1</v>
      </c>
      <c r="K39" s="1912">
        <f t="shared" si="2"/>
        <v>585</v>
      </c>
      <c r="L39" s="335">
        <f>SUM(K39/K46)</f>
        <v>4.1336913510457887E-2</v>
      </c>
    </row>
    <row r="40" spans="1:12" s="206" customFormat="1" x14ac:dyDescent="0.25">
      <c r="A40" s="168">
        <v>13</v>
      </c>
      <c r="B40" s="431">
        <v>234</v>
      </c>
      <c r="C40" s="372">
        <v>141</v>
      </c>
      <c r="D40" s="372">
        <v>148</v>
      </c>
      <c r="E40" s="372">
        <v>37</v>
      </c>
      <c r="F40" s="372">
        <v>0</v>
      </c>
      <c r="G40" s="372">
        <v>7</v>
      </c>
      <c r="H40" s="372">
        <v>2</v>
      </c>
      <c r="I40" s="372">
        <v>0</v>
      </c>
      <c r="J40" s="432">
        <v>1</v>
      </c>
      <c r="K40" s="1912">
        <f t="shared" si="2"/>
        <v>570</v>
      </c>
      <c r="L40" s="335">
        <f>SUM(K40/K46)</f>
        <v>4.0276992651215378E-2</v>
      </c>
    </row>
    <row r="41" spans="1:12" s="206" customFormat="1" x14ac:dyDescent="0.25">
      <c r="A41" s="168">
        <v>14</v>
      </c>
      <c r="B41" s="431">
        <v>225</v>
      </c>
      <c r="C41" s="372">
        <v>152</v>
      </c>
      <c r="D41" s="372">
        <v>180</v>
      </c>
      <c r="E41" s="372">
        <v>40</v>
      </c>
      <c r="F41" s="372">
        <v>0</v>
      </c>
      <c r="G41" s="372">
        <v>23</v>
      </c>
      <c r="H41" s="372">
        <v>2</v>
      </c>
      <c r="I41" s="372">
        <v>0</v>
      </c>
      <c r="J41" s="432">
        <v>2</v>
      </c>
      <c r="K41" s="1912">
        <f t="shared" si="2"/>
        <v>624</v>
      </c>
      <c r="L41" s="335">
        <f>SUM(K41/K46)</f>
        <v>4.409270774448841E-2</v>
      </c>
    </row>
    <row r="42" spans="1:12" s="206" customFormat="1" x14ac:dyDescent="0.25">
      <c r="A42" s="168">
        <v>15</v>
      </c>
      <c r="B42" s="431">
        <v>202</v>
      </c>
      <c r="C42" s="372">
        <v>134</v>
      </c>
      <c r="D42" s="372">
        <v>192</v>
      </c>
      <c r="E42" s="372">
        <v>86</v>
      </c>
      <c r="F42" s="372">
        <v>0</v>
      </c>
      <c r="G42" s="372">
        <v>42</v>
      </c>
      <c r="H42" s="372">
        <v>1</v>
      </c>
      <c r="I42" s="372">
        <v>0</v>
      </c>
      <c r="J42" s="432">
        <v>2</v>
      </c>
      <c r="K42" s="1912">
        <f t="shared" si="2"/>
        <v>659</v>
      </c>
      <c r="L42" s="335">
        <f>SUM(K42/K46)</f>
        <v>4.656585641605427E-2</v>
      </c>
    </row>
    <row r="43" spans="1:12" s="206" customFormat="1" x14ac:dyDescent="0.25">
      <c r="A43" s="168">
        <v>16</v>
      </c>
      <c r="B43" s="431">
        <v>179</v>
      </c>
      <c r="C43" s="372">
        <v>114</v>
      </c>
      <c r="D43" s="372">
        <v>220</v>
      </c>
      <c r="E43" s="372">
        <v>97</v>
      </c>
      <c r="F43" s="372">
        <v>0</v>
      </c>
      <c r="G43" s="372">
        <v>56</v>
      </c>
      <c r="H43" s="372">
        <v>0</v>
      </c>
      <c r="I43" s="372">
        <v>1</v>
      </c>
      <c r="J43" s="432">
        <v>1</v>
      </c>
      <c r="K43" s="1912">
        <f t="shared" si="2"/>
        <v>668</v>
      </c>
      <c r="L43" s="335">
        <f>SUM(K43/K46)</f>
        <v>4.7201808931599774E-2</v>
      </c>
    </row>
    <row r="44" spans="1:12" s="206" customFormat="1" x14ac:dyDescent="0.25">
      <c r="A44" s="168">
        <v>17</v>
      </c>
      <c r="B44" s="431">
        <v>179</v>
      </c>
      <c r="C44" s="372">
        <v>90</v>
      </c>
      <c r="D44" s="372">
        <v>293</v>
      </c>
      <c r="E44" s="372">
        <v>93</v>
      </c>
      <c r="F44" s="372">
        <v>1</v>
      </c>
      <c r="G44" s="372">
        <v>113</v>
      </c>
      <c r="H44" s="372">
        <v>0</v>
      </c>
      <c r="I44" s="372">
        <v>0</v>
      </c>
      <c r="J44" s="432">
        <v>2</v>
      </c>
      <c r="K44" s="1912">
        <f t="shared" si="2"/>
        <v>771</v>
      </c>
      <c r="L44" s="335">
        <f>SUM(K44/K46)</f>
        <v>5.4479932165065005E-2</v>
      </c>
    </row>
    <row r="45" spans="1:12" s="206" customFormat="1" ht="15.75" thickBot="1" x14ac:dyDescent="0.3">
      <c r="A45" s="169" t="s">
        <v>331</v>
      </c>
      <c r="B45" s="433">
        <v>32</v>
      </c>
      <c r="C45" s="434">
        <v>82</v>
      </c>
      <c r="D45" s="434">
        <v>209</v>
      </c>
      <c r="E45" s="434">
        <v>25</v>
      </c>
      <c r="F45" s="434">
        <v>627</v>
      </c>
      <c r="G45" s="434">
        <v>8</v>
      </c>
      <c r="H45" s="434">
        <v>0</v>
      </c>
      <c r="I45" s="434">
        <v>0</v>
      </c>
      <c r="J45" s="435">
        <v>4</v>
      </c>
      <c r="K45" s="1913">
        <f t="shared" si="2"/>
        <v>987</v>
      </c>
      <c r="L45" s="652">
        <f>SUM(K45/K46)</f>
        <v>6.9742792538157156E-2</v>
      </c>
    </row>
    <row r="46" spans="1:12" s="206" customFormat="1" ht="16.5" thickTop="1" thickBot="1" x14ac:dyDescent="0.3">
      <c r="A46" s="121" t="s">
        <v>27</v>
      </c>
      <c r="B46" s="436">
        <f>SUM(B27:B45)</f>
        <v>5869</v>
      </c>
      <c r="C46" s="437">
        <f t="shared" ref="C46:J46" si="3">SUM(C27:C45)</f>
        <v>5093</v>
      </c>
      <c r="D46" s="437">
        <f t="shared" si="3"/>
        <v>1793</v>
      </c>
      <c r="E46" s="437">
        <f t="shared" si="3"/>
        <v>449</v>
      </c>
      <c r="F46" s="437">
        <f t="shared" si="3"/>
        <v>628</v>
      </c>
      <c r="G46" s="437">
        <f t="shared" si="3"/>
        <v>250</v>
      </c>
      <c r="H46" s="437">
        <f t="shared" si="3"/>
        <v>42</v>
      </c>
      <c r="I46" s="437">
        <f t="shared" si="3"/>
        <v>2</v>
      </c>
      <c r="J46" s="438">
        <f t="shared" si="3"/>
        <v>26</v>
      </c>
      <c r="K46" s="1914">
        <f>SUM(K27:K45)</f>
        <v>14152</v>
      </c>
      <c r="L46" s="653">
        <f>SUM(L27:L45)</f>
        <v>0.99999999999999989</v>
      </c>
    </row>
    <row r="47" spans="1:12" s="206" customFormat="1" ht="15.75" thickBot="1" x14ac:dyDescent="0.3">
      <c r="A47" s="88" t="s">
        <v>134</v>
      </c>
      <c r="B47" s="647">
        <f>SUM(B46/K46)</f>
        <v>0.41471170152628606</v>
      </c>
      <c r="C47" s="648">
        <f>SUM(C46/K46)</f>
        <v>0.3598784624081402</v>
      </c>
      <c r="D47" s="648">
        <f>SUM(D46/K46)</f>
        <v>0.12669587337478802</v>
      </c>
      <c r="E47" s="648">
        <f>SUM(E46/K46)</f>
        <v>3.1726964386659132E-2</v>
      </c>
      <c r="F47" s="648">
        <f>SUM(F46/K46)</f>
        <v>4.437535330695308E-2</v>
      </c>
      <c r="G47" s="648">
        <f>SUM(G46/K46)</f>
        <v>1.7665347654041832E-2</v>
      </c>
      <c r="H47" s="648">
        <f>SUM(H46/K46)</f>
        <v>2.9677784058790278E-3</v>
      </c>
      <c r="I47" s="648">
        <f>SUM(I46/K46)</f>
        <v>1.4132278123233464E-4</v>
      </c>
      <c r="J47" s="649">
        <f>SUM(J46/K46)</f>
        <v>1.8371961560203504E-3</v>
      </c>
      <c r="K47" s="650">
        <f>SUM(B47:J47)</f>
        <v>1</v>
      </c>
      <c r="L47" s="418"/>
    </row>
    <row r="48" spans="1:12" s="206" customFormat="1" ht="18.75" customHeight="1" thickBot="1" x14ac:dyDescent="0.3">
      <c r="A48" s="1636" t="s">
        <v>650</v>
      </c>
      <c r="B48" s="1637"/>
      <c r="C48" s="1637"/>
      <c r="D48" s="1637"/>
      <c r="E48" s="1637"/>
      <c r="F48" s="1637"/>
      <c r="G48" s="1637"/>
      <c r="H48" s="1637"/>
      <c r="I48" s="1637"/>
      <c r="J48" s="1637"/>
      <c r="K48" s="1637"/>
      <c r="L48" s="1637"/>
    </row>
    <row r="49" spans="1:12" s="206" customFormat="1" ht="78" customHeight="1" thickBot="1" x14ac:dyDescent="0.3">
      <c r="A49" s="132"/>
      <c r="B49" s="165" t="s">
        <v>455</v>
      </c>
      <c r="C49" s="166" t="s">
        <v>456</v>
      </c>
      <c r="D49" s="166" t="s">
        <v>457</v>
      </c>
      <c r="E49" s="166" t="s">
        <v>458</v>
      </c>
      <c r="F49" s="166" t="s">
        <v>459</v>
      </c>
      <c r="G49" s="166" t="s">
        <v>586</v>
      </c>
      <c r="H49" s="166" t="s">
        <v>587</v>
      </c>
      <c r="I49" s="166" t="s">
        <v>460</v>
      </c>
      <c r="J49" s="167" t="s">
        <v>461</v>
      </c>
      <c r="K49" s="600" t="s">
        <v>462</v>
      </c>
      <c r="L49" s="600" t="s">
        <v>97</v>
      </c>
    </row>
    <row r="50" spans="1:12" s="206" customFormat="1" x14ac:dyDescent="0.25">
      <c r="A50" s="121" t="s">
        <v>133</v>
      </c>
      <c r="B50" s="1178">
        <v>625</v>
      </c>
      <c r="C50" s="1165">
        <v>618</v>
      </c>
      <c r="D50" s="1165">
        <v>5</v>
      </c>
      <c r="E50" s="1165">
        <v>9</v>
      </c>
      <c r="F50" s="1165">
        <v>0</v>
      </c>
      <c r="G50" s="1165">
        <v>0</v>
      </c>
      <c r="H50" s="1165">
        <v>2</v>
      </c>
      <c r="I50" s="1165">
        <v>0</v>
      </c>
      <c r="J50" s="1179">
        <v>1</v>
      </c>
      <c r="K50" s="223">
        <f t="shared" ref="K50:K68" si="4">SUM(B50:J50)</f>
        <v>1260</v>
      </c>
      <c r="L50" s="651">
        <f>SUM(K50/K69)</f>
        <v>8.9096308867204072E-2</v>
      </c>
    </row>
    <row r="51" spans="1:12" s="206" customFormat="1" x14ac:dyDescent="0.25">
      <c r="A51" s="168">
        <v>1</v>
      </c>
      <c r="B51" s="1180">
        <v>573</v>
      </c>
      <c r="C51" s="1181">
        <v>608</v>
      </c>
      <c r="D51" s="1181">
        <v>2</v>
      </c>
      <c r="E51" s="1181">
        <v>2</v>
      </c>
      <c r="F51" s="1181">
        <v>0</v>
      </c>
      <c r="G51" s="1181">
        <v>0</v>
      </c>
      <c r="H51" s="1181">
        <v>4</v>
      </c>
      <c r="I51" s="1181">
        <v>0</v>
      </c>
      <c r="J51" s="1182">
        <v>3</v>
      </c>
      <c r="K51" s="224">
        <f t="shared" si="4"/>
        <v>1192</v>
      </c>
      <c r="L51" s="335">
        <f>SUM(K51/K69)</f>
        <v>8.4287936642624808E-2</v>
      </c>
    </row>
    <row r="52" spans="1:12" s="206" customFormat="1" x14ac:dyDescent="0.25">
      <c r="A52" s="168">
        <v>2</v>
      </c>
      <c r="B52" s="1180">
        <v>468</v>
      </c>
      <c r="C52" s="1181">
        <v>479</v>
      </c>
      <c r="D52" s="1181">
        <v>3</v>
      </c>
      <c r="E52" s="1181">
        <v>1</v>
      </c>
      <c r="F52" s="1181">
        <v>0</v>
      </c>
      <c r="G52" s="1181">
        <v>0</v>
      </c>
      <c r="H52" s="1181">
        <v>8</v>
      </c>
      <c r="I52" s="1181">
        <v>0</v>
      </c>
      <c r="J52" s="1182">
        <v>0</v>
      </c>
      <c r="K52" s="224">
        <f t="shared" si="4"/>
        <v>959</v>
      </c>
      <c r="L52" s="335">
        <f>SUM(K52/K69)</f>
        <v>6.7812190637816433E-2</v>
      </c>
    </row>
    <row r="53" spans="1:12" s="206" customFormat="1" x14ac:dyDescent="0.25">
      <c r="A53" s="168">
        <v>3</v>
      </c>
      <c r="B53" s="1180">
        <v>417</v>
      </c>
      <c r="C53" s="1181">
        <v>430</v>
      </c>
      <c r="D53" s="1181">
        <v>5</v>
      </c>
      <c r="E53" s="1181">
        <v>0</v>
      </c>
      <c r="F53" s="1181">
        <v>0</v>
      </c>
      <c r="G53" s="1181">
        <v>0</v>
      </c>
      <c r="H53" s="1181">
        <v>5</v>
      </c>
      <c r="I53" s="1181">
        <v>0</v>
      </c>
      <c r="J53" s="1182">
        <v>1</v>
      </c>
      <c r="K53" s="224">
        <f t="shared" si="4"/>
        <v>858</v>
      </c>
      <c r="L53" s="335">
        <f>SUM(K53/K69)</f>
        <v>6.0670343657191345E-2</v>
      </c>
    </row>
    <row r="54" spans="1:12" s="206" customFormat="1" x14ac:dyDescent="0.25">
      <c r="A54" s="168">
        <v>4</v>
      </c>
      <c r="B54" s="1180">
        <v>367</v>
      </c>
      <c r="C54" s="1181">
        <v>379</v>
      </c>
      <c r="D54" s="1181">
        <v>11</v>
      </c>
      <c r="E54" s="1181">
        <v>2</v>
      </c>
      <c r="F54" s="1181">
        <v>0</v>
      </c>
      <c r="G54" s="1181">
        <v>0</v>
      </c>
      <c r="H54" s="1181">
        <v>4</v>
      </c>
      <c r="I54" s="1181">
        <v>0</v>
      </c>
      <c r="J54" s="1182">
        <v>0</v>
      </c>
      <c r="K54" s="224">
        <f t="shared" si="4"/>
        <v>763</v>
      </c>
      <c r="L54" s="335">
        <f>SUM(K54/K69)</f>
        <v>5.3952764814029136E-2</v>
      </c>
    </row>
    <row r="55" spans="1:12" s="206" customFormat="1" x14ac:dyDescent="0.25">
      <c r="A55" s="168">
        <v>5</v>
      </c>
      <c r="B55" s="1180">
        <v>375</v>
      </c>
      <c r="C55" s="1181">
        <v>338</v>
      </c>
      <c r="D55" s="1181">
        <v>23</v>
      </c>
      <c r="E55" s="1181">
        <v>6</v>
      </c>
      <c r="F55" s="1181">
        <v>0</v>
      </c>
      <c r="G55" s="1181">
        <v>0</v>
      </c>
      <c r="H55" s="1181">
        <v>4</v>
      </c>
      <c r="I55" s="1181">
        <v>0</v>
      </c>
      <c r="J55" s="1182">
        <v>2</v>
      </c>
      <c r="K55" s="224">
        <f t="shared" si="4"/>
        <v>748</v>
      </c>
      <c r="L55" s="335">
        <f>SUM(K55/K69)</f>
        <v>5.2892094470371943E-2</v>
      </c>
    </row>
    <row r="56" spans="1:12" s="206" customFormat="1" x14ac:dyDescent="0.25">
      <c r="A56" s="168">
        <v>6</v>
      </c>
      <c r="B56" s="1180">
        <v>305</v>
      </c>
      <c r="C56" s="1181">
        <v>305</v>
      </c>
      <c r="D56" s="1181">
        <v>32</v>
      </c>
      <c r="E56" s="1181">
        <v>1</v>
      </c>
      <c r="F56" s="1181">
        <v>0</v>
      </c>
      <c r="G56" s="1181">
        <v>0</v>
      </c>
      <c r="H56" s="1181">
        <v>0</v>
      </c>
      <c r="I56" s="1181">
        <v>0</v>
      </c>
      <c r="J56" s="1182">
        <v>0</v>
      </c>
      <c r="K56" s="224">
        <f t="shared" si="4"/>
        <v>643</v>
      </c>
      <c r="L56" s="335">
        <f>SUM(K56/K69)</f>
        <v>4.5467402064771602E-2</v>
      </c>
    </row>
    <row r="57" spans="1:12" s="206" customFormat="1" x14ac:dyDescent="0.25">
      <c r="A57" s="168">
        <v>7</v>
      </c>
      <c r="B57" s="1180">
        <v>319</v>
      </c>
      <c r="C57" s="1181">
        <v>256</v>
      </c>
      <c r="D57" s="1181">
        <v>43</v>
      </c>
      <c r="E57" s="1181">
        <v>5</v>
      </c>
      <c r="F57" s="1181">
        <v>0</v>
      </c>
      <c r="G57" s="1181">
        <v>0</v>
      </c>
      <c r="H57" s="1181">
        <v>4</v>
      </c>
      <c r="I57" s="1181">
        <v>0</v>
      </c>
      <c r="J57" s="1182">
        <v>1</v>
      </c>
      <c r="K57" s="224">
        <f t="shared" si="4"/>
        <v>628</v>
      </c>
      <c r="L57" s="335">
        <f>SUM(K57/K69)</f>
        <v>4.4406731721114409E-2</v>
      </c>
    </row>
    <row r="58" spans="1:12" s="206" customFormat="1" x14ac:dyDescent="0.25">
      <c r="A58" s="168">
        <v>8</v>
      </c>
      <c r="B58" s="1180">
        <v>257</v>
      </c>
      <c r="C58" s="1181">
        <v>241</v>
      </c>
      <c r="D58" s="1181">
        <v>42</v>
      </c>
      <c r="E58" s="1181">
        <v>4</v>
      </c>
      <c r="F58" s="1181">
        <v>0</v>
      </c>
      <c r="G58" s="1181">
        <v>0</v>
      </c>
      <c r="H58" s="1181">
        <v>0</v>
      </c>
      <c r="I58" s="1181">
        <v>0</v>
      </c>
      <c r="J58" s="1182">
        <v>2</v>
      </c>
      <c r="K58" s="224">
        <f t="shared" si="4"/>
        <v>546</v>
      </c>
      <c r="L58" s="335">
        <f>SUM(K58/K69)</f>
        <v>3.8608400509121767E-2</v>
      </c>
    </row>
    <row r="59" spans="1:12" s="206" customFormat="1" x14ac:dyDescent="0.25">
      <c r="A59" s="168">
        <v>9</v>
      </c>
      <c r="B59" s="1180">
        <v>258</v>
      </c>
      <c r="C59" s="1181">
        <v>236</v>
      </c>
      <c r="D59" s="1181">
        <v>66</v>
      </c>
      <c r="E59" s="1181">
        <v>8</v>
      </c>
      <c r="F59" s="1181">
        <v>0</v>
      </c>
      <c r="G59" s="1181">
        <v>0</v>
      </c>
      <c r="H59" s="1181">
        <v>0</v>
      </c>
      <c r="I59" s="1181">
        <v>0</v>
      </c>
      <c r="J59" s="1182">
        <v>2</v>
      </c>
      <c r="K59" s="224">
        <f t="shared" si="4"/>
        <v>570</v>
      </c>
      <c r="L59" s="335">
        <f>SUM(K59/K69)</f>
        <v>4.0305473058973272E-2</v>
      </c>
    </row>
    <row r="60" spans="1:12" s="206" customFormat="1" x14ac:dyDescent="0.25">
      <c r="A60" s="168">
        <v>10</v>
      </c>
      <c r="B60" s="1180">
        <v>274</v>
      </c>
      <c r="C60" s="1181">
        <v>239</v>
      </c>
      <c r="D60" s="1181">
        <v>71</v>
      </c>
      <c r="E60" s="1181">
        <v>3</v>
      </c>
      <c r="F60" s="1181">
        <v>0</v>
      </c>
      <c r="G60" s="1181">
        <v>0</v>
      </c>
      <c r="H60" s="1181">
        <v>2</v>
      </c>
      <c r="I60" s="1181">
        <v>0</v>
      </c>
      <c r="J60" s="1182">
        <v>2</v>
      </c>
      <c r="K60" s="224">
        <f t="shared" si="4"/>
        <v>591</v>
      </c>
      <c r="L60" s="335">
        <f>SUM(K60/K69)</f>
        <v>4.1790411540093338E-2</v>
      </c>
    </row>
    <row r="61" spans="1:12" s="206" customFormat="1" x14ac:dyDescent="0.25">
      <c r="A61" s="168">
        <v>11</v>
      </c>
      <c r="B61" s="1180">
        <v>228</v>
      </c>
      <c r="C61" s="1181">
        <v>195</v>
      </c>
      <c r="D61" s="1181">
        <v>88</v>
      </c>
      <c r="E61" s="1181">
        <v>15</v>
      </c>
      <c r="F61" s="1181">
        <v>0</v>
      </c>
      <c r="G61" s="1181">
        <v>0</v>
      </c>
      <c r="H61" s="1181">
        <v>1</v>
      </c>
      <c r="I61" s="1181">
        <v>0</v>
      </c>
      <c r="J61" s="1182">
        <v>1</v>
      </c>
      <c r="K61" s="224">
        <f t="shared" si="4"/>
        <v>528</v>
      </c>
      <c r="L61" s="335">
        <f>SUM(K61/K69)</f>
        <v>3.7335596096733134E-2</v>
      </c>
    </row>
    <row r="62" spans="1:12" s="206" customFormat="1" x14ac:dyDescent="0.25">
      <c r="A62" s="168">
        <v>12</v>
      </c>
      <c r="B62" s="1180">
        <v>260</v>
      </c>
      <c r="C62" s="1181">
        <v>178</v>
      </c>
      <c r="D62" s="1181">
        <v>111</v>
      </c>
      <c r="E62" s="1181">
        <v>25</v>
      </c>
      <c r="F62" s="1181">
        <v>0</v>
      </c>
      <c r="G62" s="1181">
        <v>1</v>
      </c>
      <c r="H62" s="1181">
        <v>2</v>
      </c>
      <c r="I62" s="1181">
        <v>0</v>
      </c>
      <c r="J62" s="1182">
        <v>3</v>
      </c>
      <c r="K62" s="224">
        <f t="shared" si="4"/>
        <v>580</v>
      </c>
      <c r="L62" s="335">
        <f>SUM(K62/K69)</f>
        <v>4.1012586621411398E-2</v>
      </c>
    </row>
    <row r="63" spans="1:12" s="206" customFormat="1" x14ac:dyDescent="0.25">
      <c r="A63" s="168">
        <v>13</v>
      </c>
      <c r="B63" s="1180">
        <v>213</v>
      </c>
      <c r="C63" s="1181">
        <v>174</v>
      </c>
      <c r="D63" s="1181">
        <v>157</v>
      </c>
      <c r="E63" s="1181">
        <v>36</v>
      </c>
      <c r="F63" s="1181">
        <v>0</v>
      </c>
      <c r="G63" s="1181">
        <v>4</v>
      </c>
      <c r="H63" s="1181">
        <v>3</v>
      </c>
      <c r="I63" s="1181">
        <v>0</v>
      </c>
      <c r="J63" s="1182">
        <v>3</v>
      </c>
      <c r="K63" s="224">
        <f t="shared" si="4"/>
        <v>590</v>
      </c>
      <c r="L63" s="335">
        <f>SUM(K63/K69)</f>
        <v>4.1719700183849524E-2</v>
      </c>
    </row>
    <row r="64" spans="1:12" s="206" customFormat="1" x14ac:dyDescent="0.25">
      <c r="A64" s="168">
        <v>14</v>
      </c>
      <c r="B64" s="1180">
        <v>195</v>
      </c>
      <c r="C64" s="1181">
        <v>156</v>
      </c>
      <c r="D64" s="1181">
        <v>173</v>
      </c>
      <c r="E64" s="1181">
        <v>69</v>
      </c>
      <c r="F64" s="1181">
        <v>0</v>
      </c>
      <c r="G64" s="1181">
        <v>19</v>
      </c>
      <c r="H64" s="1181">
        <v>2</v>
      </c>
      <c r="I64" s="1181">
        <v>0</v>
      </c>
      <c r="J64" s="1182">
        <v>5</v>
      </c>
      <c r="K64" s="224">
        <f t="shared" si="4"/>
        <v>619</v>
      </c>
      <c r="L64" s="335">
        <f>SUM(K64/K69)</f>
        <v>4.3770329514920096E-2</v>
      </c>
    </row>
    <row r="65" spans="1:12" s="206" customFormat="1" x14ac:dyDescent="0.25">
      <c r="A65" s="168">
        <v>15</v>
      </c>
      <c r="B65" s="1180">
        <v>180</v>
      </c>
      <c r="C65" s="1181">
        <v>119</v>
      </c>
      <c r="D65" s="1181">
        <v>196</v>
      </c>
      <c r="E65" s="1181">
        <v>82</v>
      </c>
      <c r="F65" s="1181">
        <v>0</v>
      </c>
      <c r="G65" s="1181">
        <v>33</v>
      </c>
      <c r="H65" s="1181">
        <v>1</v>
      </c>
      <c r="I65" s="1181">
        <v>1</v>
      </c>
      <c r="J65" s="1182">
        <v>5</v>
      </c>
      <c r="K65" s="224">
        <f t="shared" si="4"/>
        <v>617</v>
      </c>
      <c r="L65" s="335">
        <f>SUM(K65/K69)</f>
        <v>4.362890680243247E-2</v>
      </c>
    </row>
    <row r="66" spans="1:12" s="206" customFormat="1" x14ac:dyDescent="0.25">
      <c r="A66" s="168">
        <v>16</v>
      </c>
      <c r="B66" s="1180">
        <v>162</v>
      </c>
      <c r="C66" s="1181">
        <v>117</v>
      </c>
      <c r="D66" s="1181">
        <v>253</v>
      </c>
      <c r="E66" s="1181">
        <v>115</v>
      </c>
      <c r="F66" s="1181">
        <v>0</v>
      </c>
      <c r="G66" s="1181">
        <v>69</v>
      </c>
      <c r="H66" s="1181">
        <v>1</v>
      </c>
      <c r="I66" s="1181">
        <v>0</v>
      </c>
      <c r="J66" s="1182">
        <v>9</v>
      </c>
      <c r="K66" s="224">
        <f t="shared" si="4"/>
        <v>726</v>
      </c>
      <c r="L66" s="335">
        <f>SUM(K66/K69)</f>
        <v>5.1336444633008065E-2</v>
      </c>
    </row>
    <row r="67" spans="1:12" s="206" customFormat="1" x14ac:dyDescent="0.25">
      <c r="A67" s="168">
        <v>17</v>
      </c>
      <c r="B67" s="1180">
        <v>166</v>
      </c>
      <c r="C67" s="1181">
        <v>109</v>
      </c>
      <c r="D67" s="1181">
        <v>322</v>
      </c>
      <c r="E67" s="1181">
        <v>88</v>
      </c>
      <c r="F67" s="1181">
        <v>3</v>
      </c>
      <c r="G67" s="1181">
        <v>104</v>
      </c>
      <c r="H67" s="1181">
        <v>1</v>
      </c>
      <c r="I67" s="1181">
        <v>0</v>
      </c>
      <c r="J67" s="1182">
        <v>5</v>
      </c>
      <c r="K67" s="224">
        <f t="shared" si="4"/>
        <v>798</v>
      </c>
      <c r="L67" s="335">
        <f>SUM(K67/K69)</f>
        <v>5.6427662282562581E-2</v>
      </c>
    </row>
    <row r="68" spans="1:12" s="206" customFormat="1" ht="15.75" thickBot="1" x14ac:dyDescent="0.3">
      <c r="A68" s="169" t="s">
        <v>331</v>
      </c>
      <c r="B68" s="1183">
        <v>40</v>
      </c>
      <c r="C68" s="1184">
        <v>91</v>
      </c>
      <c r="D68" s="1184">
        <v>180</v>
      </c>
      <c r="E68" s="1184">
        <v>44</v>
      </c>
      <c r="F68" s="1184">
        <v>541</v>
      </c>
      <c r="G68" s="1184">
        <v>14</v>
      </c>
      <c r="H68" s="1184">
        <v>0</v>
      </c>
      <c r="I68" s="1184">
        <v>1</v>
      </c>
      <c r="J68" s="1185">
        <v>15</v>
      </c>
      <c r="K68" s="225">
        <f t="shared" si="4"/>
        <v>926</v>
      </c>
      <c r="L68" s="652">
        <f>SUM(K68/K69)</f>
        <v>6.5478715881770608E-2</v>
      </c>
    </row>
    <row r="69" spans="1:12" s="206" customFormat="1" ht="19.5" customHeight="1" thickTop="1" thickBot="1" x14ac:dyDescent="0.3">
      <c r="A69" s="121" t="s">
        <v>27</v>
      </c>
      <c r="B69" s="299">
        <f>SUM(B50:B68)</f>
        <v>5682</v>
      </c>
      <c r="C69" s="300">
        <f t="shared" ref="C69:J69" si="5">SUM(C50:C68)</f>
        <v>5268</v>
      </c>
      <c r="D69" s="300">
        <f t="shared" si="5"/>
        <v>1783</v>
      </c>
      <c r="E69" s="300">
        <f t="shared" si="5"/>
        <v>515</v>
      </c>
      <c r="F69" s="300">
        <f t="shared" si="5"/>
        <v>544</v>
      </c>
      <c r="G69" s="300">
        <f t="shared" si="5"/>
        <v>244</v>
      </c>
      <c r="H69" s="300">
        <f t="shared" si="5"/>
        <v>44</v>
      </c>
      <c r="I69" s="300">
        <f t="shared" si="5"/>
        <v>2</v>
      </c>
      <c r="J69" s="301">
        <f t="shared" si="5"/>
        <v>60</v>
      </c>
      <c r="K69" s="222">
        <f>SUM(K50:K68)</f>
        <v>14142</v>
      </c>
      <c r="L69" s="653">
        <f>SUM(L50:L68)</f>
        <v>0.99999999999999989</v>
      </c>
    </row>
    <row r="70" spans="1:12" s="206" customFormat="1" ht="18.75" customHeight="1" thickBot="1" x14ac:dyDescent="0.3">
      <c r="A70" s="88" t="s">
        <v>134</v>
      </c>
      <c r="B70" s="648">
        <f>SUM(B69/K69)</f>
        <v>0.4017819261773441</v>
      </c>
      <c r="C70" s="648">
        <f>SUM(C69/K69)</f>
        <v>0.37250742469240561</v>
      </c>
      <c r="D70" s="648">
        <f>SUM(D69/K69)</f>
        <v>0.12607834818271815</v>
      </c>
      <c r="E70" s="648">
        <f>SUM(E69/K69)</f>
        <v>3.6416348465563568E-2</v>
      </c>
      <c r="F70" s="648">
        <f>SUM(F69/K69)</f>
        <v>3.846697779663414E-2</v>
      </c>
      <c r="G70" s="648">
        <f>SUM(G69/K69)</f>
        <v>1.7253570923490311E-2</v>
      </c>
      <c r="H70" s="648">
        <f>SUM(H69/K69)</f>
        <v>3.1112996747277612E-3</v>
      </c>
      <c r="I70" s="648">
        <f>SUM(I69/K69)</f>
        <v>1.414227124876255E-4</v>
      </c>
      <c r="J70" s="649">
        <f>SUM(J69/K69)</f>
        <v>4.2426813746287654E-3</v>
      </c>
      <c r="K70" s="650">
        <f>SUM(B70:J70)</f>
        <v>1</v>
      </c>
      <c r="L70" s="418"/>
    </row>
    <row r="71" spans="1:12" s="206" customFormat="1" ht="16.5" hidden="1" thickBot="1" x14ac:dyDescent="0.3">
      <c r="A71" s="1636" t="s">
        <v>756</v>
      </c>
      <c r="B71" s="1637"/>
      <c r="C71" s="1637"/>
      <c r="D71" s="1637"/>
      <c r="E71" s="1637"/>
      <c r="F71" s="1637"/>
      <c r="G71" s="1637"/>
      <c r="H71" s="1637"/>
      <c r="I71" s="1637"/>
      <c r="J71" s="1637"/>
      <c r="K71" s="1637"/>
      <c r="L71" s="1637"/>
    </row>
    <row r="72" spans="1:12" s="206" customFormat="1" ht="75" hidden="1" thickBot="1" x14ac:dyDescent="0.3">
      <c r="A72" s="132"/>
      <c r="B72" s="165" t="s">
        <v>455</v>
      </c>
      <c r="C72" s="166" t="s">
        <v>456</v>
      </c>
      <c r="D72" s="166" t="s">
        <v>457</v>
      </c>
      <c r="E72" s="166" t="s">
        <v>458</v>
      </c>
      <c r="F72" s="166" t="s">
        <v>459</v>
      </c>
      <c r="G72" s="166" t="s">
        <v>601</v>
      </c>
      <c r="H72" s="166" t="s">
        <v>587</v>
      </c>
      <c r="I72" s="166" t="s">
        <v>460</v>
      </c>
      <c r="J72" s="167" t="s">
        <v>461</v>
      </c>
      <c r="K72" s="600" t="s">
        <v>462</v>
      </c>
      <c r="L72" s="600" t="s">
        <v>97</v>
      </c>
    </row>
    <row r="73" spans="1:12" s="206" customFormat="1" hidden="1" x14ac:dyDescent="0.25">
      <c r="A73" s="121" t="s">
        <v>133</v>
      </c>
      <c r="B73" s="1178">
        <v>521</v>
      </c>
      <c r="C73" s="1165">
        <v>695</v>
      </c>
      <c r="D73" s="1165">
        <v>5</v>
      </c>
      <c r="E73" s="1165">
        <v>4</v>
      </c>
      <c r="F73" s="1165">
        <v>0</v>
      </c>
      <c r="G73" s="1165">
        <v>0</v>
      </c>
      <c r="H73" s="1165">
        <v>6</v>
      </c>
      <c r="I73" s="1165">
        <v>0</v>
      </c>
      <c r="J73" s="1179">
        <v>4</v>
      </c>
      <c r="K73" s="223">
        <f t="shared" ref="K73:K91" si="6">SUM(B73:J73)</f>
        <v>1235</v>
      </c>
      <c r="L73" s="651">
        <f>SUM(K73/K92)</f>
        <v>8.6941217881027807E-2</v>
      </c>
    </row>
    <row r="74" spans="1:12" s="206" customFormat="1" hidden="1" x14ac:dyDescent="0.25">
      <c r="A74" s="168">
        <v>1</v>
      </c>
      <c r="B74" s="1180">
        <v>500</v>
      </c>
      <c r="C74" s="1181">
        <v>675</v>
      </c>
      <c r="D74" s="1181">
        <v>3</v>
      </c>
      <c r="E74" s="1181">
        <v>2</v>
      </c>
      <c r="F74" s="1181">
        <v>0</v>
      </c>
      <c r="G74" s="1181">
        <v>0</v>
      </c>
      <c r="H74" s="1181">
        <v>6</v>
      </c>
      <c r="I74" s="1181">
        <v>2</v>
      </c>
      <c r="J74" s="1182">
        <v>1</v>
      </c>
      <c r="K74" s="224">
        <f t="shared" si="6"/>
        <v>1189</v>
      </c>
      <c r="L74" s="335">
        <f>SUM(K74/K92)</f>
        <v>8.370292150651179E-2</v>
      </c>
    </row>
    <row r="75" spans="1:12" s="206" customFormat="1" hidden="1" x14ac:dyDescent="0.25">
      <c r="A75" s="168">
        <v>2</v>
      </c>
      <c r="B75" s="1180">
        <v>406</v>
      </c>
      <c r="C75" s="1181">
        <v>524</v>
      </c>
      <c r="D75" s="1181">
        <v>1</v>
      </c>
      <c r="E75" s="1181">
        <v>3</v>
      </c>
      <c r="F75" s="1181">
        <v>0</v>
      </c>
      <c r="G75" s="1181">
        <v>0</v>
      </c>
      <c r="H75" s="1181">
        <v>2</v>
      </c>
      <c r="I75" s="1181">
        <v>1</v>
      </c>
      <c r="J75" s="1182">
        <v>1</v>
      </c>
      <c r="K75" s="224">
        <f t="shared" si="6"/>
        <v>938</v>
      </c>
      <c r="L75" s="335">
        <f>SUM(K75/K92)</f>
        <v>6.6033086941217886E-2</v>
      </c>
    </row>
    <row r="76" spans="1:12" s="206" customFormat="1" hidden="1" x14ac:dyDescent="0.25">
      <c r="A76" s="168">
        <v>3</v>
      </c>
      <c r="B76" s="1180">
        <v>354</v>
      </c>
      <c r="C76" s="1181">
        <v>478</v>
      </c>
      <c r="D76" s="1181">
        <v>6</v>
      </c>
      <c r="E76" s="1181">
        <v>4</v>
      </c>
      <c r="F76" s="1181">
        <v>0</v>
      </c>
      <c r="G76" s="1181">
        <v>0</v>
      </c>
      <c r="H76" s="1181">
        <v>6</v>
      </c>
      <c r="I76" s="1181">
        <v>0</v>
      </c>
      <c r="J76" s="1182">
        <v>1</v>
      </c>
      <c r="K76" s="224">
        <f t="shared" si="6"/>
        <v>849</v>
      </c>
      <c r="L76" s="335">
        <v>5.8999999999999997E-2</v>
      </c>
    </row>
    <row r="77" spans="1:12" s="206" customFormat="1" hidden="1" x14ac:dyDescent="0.25">
      <c r="A77" s="168">
        <v>4</v>
      </c>
      <c r="B77" s="1180">
        <v>353</v>
      </c>
      <c r="C77" s="1181">
        <v>417</v>
      </c>
      <c r="D77" s="1181">
        <v>13</v>
      </c>
      <c r="E77" s="1181">
        <v>6</v>
      </c>
      <c r="F77" s="1181">
        <v>0</v>
      </c>
      <c r="G77" s="1181">
        <v>0</v>
      </c>
      <c r="H77" s="1181">
        <v>2</v>
      </c>
      <c r="I77" s="1181">
        <v>0</v>
      </c>
      <c r="J77" s="1182">
        <v>0</v>
      </c>
      <c r="K77" s="224">
        <f t="shared" si="6"/>
        <v>791</v>
      </c>
      <c r="L77" s="335">
        <f>SUM(K77/K92)</f>
        <v>5.5684618092221048E-2</v>
      </c>
    </row>
    <row r="78" spans="1:12" s="206" customFormat="1" hidden="1" x14ac:dyDescent="0.25">
      <c r="A78" s="168">
        <v>5</v>
      </c>
      <c r="B78" s="1180">
        <v>310</v>
      </c>
      <c r="C78" s="1181">
        <v>385</v>
      </c>
      <c r="D78" s="1181">
        <v>16</v>
      </c>
      <c r="E78" s="1181">
        <v>2</v>
      </c>
      <c r="F78" s="1181">
        <v>0</v>
      </c>
      <c r="G78" s="1181">
        <v>0</v>
      </c>
      <c r="H78" s="1181">
        <v>4</v>
      </c>
      <c r="I78" s="1181">
        <v>0</v>
      </c>
      <c r="J78" s="1182">
        <v>1</v>
      </c>
      <c r="K78" s="224">
        <f t="shared" si="6"/>
        <v>718</v>
      </c>
      <c r="L78" s="335">
        <f>SUM(K78/K92)</f>
        <v>5.0545582541358679E-2</v>
      </c>
    </row>
    <row r="79" spans="1:12" s="206" customFormat="1" hidden="1" x14ac:dyDescent="0.25">
      <c r="A79" s="168">
        <v>6</v>
      </c>
      <c r="B79" s="1180">
        <v>310</v>
      </c>
      <c r="C79" s="1181">
        <v>333</v>
      </c>
      <c r="D79" s="1181">
        <v>24</v>
      </c>
      <c r="E79" s="1181">
        <v>7</v>
      </c>
      <c r="F79" s="1181">
        <v>0</v>
      </c>
      <c r="G79" s="1181">
        <v>0</v>
      </c>
      <c r="H79" s="1181">
        <v>3</v>
      </c>
      <c r="I79" s="1181">
        <v>0</v>
      </c>
      <c r="J79" s="1182">
        <v>3</v>
      </c>
      <c r="K79" s="224">
        <f t="shared" si="6"/>
        <v>680</v>
      </c>
      <c r="L79" s="335">
        <f>SUM(K79/K92)</f>
        <v>4.7870468145019357E-2</v>
      </c>
    </row>
    <row r="80" spans="1:12" s="206" customFormat="1" hidden="1" x14ac:dyDescent="0.25">
      <c r="A80" s="168">
        <v>7</v>
      </c>
      <c r="B80" s="1180">
        <v>285</v>
      </c>
      <c r="C80" s="1181">
        <v>312</v>
      </c>
      <c r="D80" s="1181">
        <v>31</v>
      </c>
      <c r="E80" s="1181">
        <v>6</v>
      </c>
      <c r="F80" s="1181">
        <v>0</v>
      </c>
      <c r="G80" s="1181">
        <v>0</v>
      </c>
      <c r="H80" s="1181">
        <v>2</v>
      </c>
      <c r="I80" s="1181">
        <v>1</v>
      </c>
      <c r="J80" s="1182">
        <v>2</v>
      </c>
      <c r="K80" s="224">
        <f t="shared" si="6"/>
        <v>639</v>
      </c>
      <c r="L80" s="335">
        <f>SUM(K80/K92)</f>
        <v>4.4984160506863782E-2</v>
      </c>
    </row>
    <row r="81" spans="1:12" s="206" customFormat="1" hidden="1" x14ac:dyDescent="0.25">
      <c r="A81" s="168">
        <v>8</v>
      </c>
      <c r="B81" s="1180">
        <v>230</v>
      </c>
      <c r="C81" s="1181">
        <v>288</v>
      </c>
      <c r="D81" s="1181">
        <v>40</v>
      </c>
      <c r="E81" s="1181">
        <v>9</v>
      </c>
      <c r="F81" s="1181">
        <v>0</v>
      </c>
      <c r="G81" s="1181">
        <v>0</v>
      </c>
      <c r="H81" s="1181">
        <v>1</v>
      </c>
      <c r="I81" s="1181">
        <v>0</v>
      </c>
      <c r="J81" s="1182">
        <v>1</v>
      </c>
      <c r="K81" s="224">
        <f t="shared" si="6"/>
        <v>569</v>
      </c>
      <c r="L81" s="335">
        <f>SUM(K81/K92)</f>
        <v>4.0056318197817672E-2</v>
      </c>
    </row>
    <row r="82" spans="1:12" s="206" customFormat="1" hidden="1" x14ac:dyDescent="0.25">
      <c r="A82" s="168">
        <v>9</v>
      </c>
      <c r="B82" s="1180">
        <v>226</v>
      </c>
      <c r="C82" s="1181">
        <v>301</v>
      </c>
      <c r="D82" s="1181">
        <v>58</v>
      </c>
      <c r="E82" s="1181">
        <v>7</v>
      </c>
      <c r="F82" s="1181">
        <v>0</v>
      </c>
      <c r="G82" s="1181">
        <v>0</v>
      </c>
      <c r="H82" s="1181">
        <v>1</v>
      </c>
      <c r="I82" s="1181">
        <v>0</v>
      </c>
      <c r="J82" s="1182">
        <v>2</v>
      </c>
      <c r="K82" s="224">
        <f t="shared" si="6"/>
        <v>595</v>
      </c>
      <c r="L82" s="335">
        <f>SUM(K82/K92)</f>
        <v>4.1886659626891941E-2</v>
      </c>
    </row>
    <row r="83" spans="1:12" s="206" customFormat="1" hidden="1" x14ac:dyDescent="0.25">
      <c r="A83" s="168">
        <v>10</v>
      </c>
      <c r="B83" s="1180">
        <v>219</v>
      </c>
      <c r="C83" s="1181">
        <v>266</v>
      </c>
      <c r="D83" s="1181">
        <v>64</v>
      </c>
      <c r="E83" s="1181">
        <v>7</v>
      </c>
      <c r="F83" s="1181">
        <v>0</v>
      </c>
      <c r="G83" s="1181">
        <v>0</v>
      </c>
      <c r="H83" s="1181">
        <v>0</v>
      </c>
      <c r="I83" s="1181">
        <v>0</v>
      </c>
      <c r="J83" s="1182">
        <v>2</v>
      </c>
      <c r="K83" s="224">
        <f t="shared" si="6"/>
        <v>558</v>
      </c>
      <c r="L83" s="335">
        <f>SUM(K83/K92)</f>
        <v>3.928194297782471E-2</v>
      </c>
    </row>
    <row r="84" spans="1:12" s="206" customFormat="1" hidden="1" x14ac:dyDescent="0.25">
      <c r="A84" s="168">
        <v>11</v>
      </c>
      <c r="B84" s="1180">
        <v>237</v>
      </c>
      <c r="C84" s="1181">
        <v>248</v>
      </c>
      <c r="D84" s="1181">
        <v>81</v>
      </c>
      <c r="E84" s="1181">
        <v>16</v>
      </c>
      <c r="F84" s="1181">
        <v>0</v>
      </c>
      <c r="G84" s="1181">
        <v>0</v>
      </c>
      <c r="H84" s="1181">
        <v>0</v>
      </c>
      <c r="I84" s="1181">
        <v>2</v>
      </c>
      <c r="J84" s="1182">
        <v>0</v>
      </c>
      <c r="K84" s="224">
        <f t="shared" si="6"/>
        <v>584</v>
      </c>
      <c r="L84" s="335">
        <f>SUM(K84/K92)</f>
        <v>4.1112284406898979E-2</v>
      </c>
    </row>
    <row r="85" spans="1:12" s="206" customFormat="1" hidden="1" x14ac:dyDescent="0.25">
      <c r="A85" s="168">
        <v>12</v>
      </c>
      <c r="B85" s="1180">
        <v>213</v>
      </c>
      <c r="C85" s="1181">
        <v>224</v>
      </c>
      <c r="D85" s="1181">
        <v>129</v>
      </c>
      <c r="E85" s="1181">
        <v>34</v>
      </c>
      <c r="F85" s="1181">
        <v>0</v>
      </c>
      <c r="G85" s="1181">
        <v>2</v>
      </c>
      <c r="H85" s="1181">
        <v>1</v>
      </c>
      <c r="I85" s="1181">
        <v>0</v>
      </c>
      <c r="J85" s="1182">
        <v>1</v>
      </c>
      <c r="K85" s="224">
        <f t="shared" si="6"/>
        <v>604</v>
      </c>
      <c r="L85" s="335">
        <f>SUM(K85/K92)</f>
        <v>4.2520239352340727E-2</v>
      </c>
    </row>
    <row r="86" spans="1:12" s="206" customFormat="1" hidden="1" x14ac:dyDescent="0.25">
      <c r="A86" s="168">
        <v>13</v>
      </c>
      <c r="B86" s="1180">
        <v>193</v>
      </c>
      <c r="C86" s="1181">
        <v>213</v>
      </c>
      <c r="D86" s="1181">
        <v>159</v>
      </c>
      <c r="E86" s="1181">
        <v>29</v>
      </c>
      <c r="F86" s="1181">
        <v>0</v>
      </c>
      <c r="G86" s="1181">
        <v>1</v>
      </c>
      <c r="H86" s="1181">
        <v>1</v>
      </c>
      <c r="I86" s="1181">
        <v>0</v>
      </c>
      <c r="J86" s="1182">
        <v>4</v>
      </c>
      <c r="K86" s="224">
        <f t="shared" si="6"/>
        <v>600</v>
      </c>
      <c r="L86" s="335">
        <f>SUM(K86/K92)</f>
        <v>4.2238648363252376E-2</v>
      </c>
    </row>
    <row r="87" spans="1:12" s="206" customFormat="1" hidden="1" x14ac:dyDescent="0.25">
      <c r="A87" s="168">
        <v>14</v>
      </c>
      <c r="B87" s="1180">
        <v>178</v>
      </c>
      <c r="C87" s="1181">
        <v>191</v>
      </c>
      <c r="D87" s="1181">
        <v>179</v>
      </c>
      <c r="E87" s="1181">
        <v>70</v>
      </c>
      <c r="F87" s="1181">
        <v>0</v>
      </c>
      <c r="G87" s="1181">
        <v>16</v>
      </c>
      <c r="H87" s="1181">
        <v>4</v>
      </c>
      <c r="I87" s="1181">
        <v>2</v>
      </c>
      <c r="J87" s="1182">
        <v>4</v>
      </c>
      <c r="K87" s="224">
        <f t="shared" si="6"/>
        <v>644</v>
      </c>
      <c r="L87" s="335">
        <f>SUM(K87/K92)</f>
        <v>4.5336149243224218E-2</v>
      </c>
    </row>
    <row r="88" spans="1:12" s="206" customFormat="1" hidden="1" x14ac:dyDescent="0.25">
      <c r="A88" s="168">
        <v>15</v>
      </c>
      <c r="B88" s="1180">
        <v>160</v>
      </c>
      <c r="C88" s="1181">
        <v>160</v>
      </c>
      <c r="D88" s="1181">
        <v>192</v>
      </c>
      <c r="E88" s="1181">
        <v>93</v>
      </c>
      <c r="F88" s="1181">
        <v>0</v>
      </c>
      <c r="G88" s="1181">
        <v>40</v>
      </c>
      <c r="H88" s="1181">
        <v>3</v>
      </c>
      <c r="I88" s="1181">
        <v>0</v>
      </c>
      <c r="J88" s="1182">
        <v>1</v>
      </c>
      <c r="K88" s="224">
        <f t="shared" si="6"/>
        <v>649</v>
      </c>
      <c r="L88" s="335">
        <f>SUM(K88/K92)</f>
        <v>4.5688137979584653E-2</v>
      </c>
    </row>
    <row r="89" spans="1:12" s="206" customFormat="1" hidden="1" x14ac:dyDescent="0.25">
      <c r="A89" s="168">
        <v>16</v>
      </c>
      <c r="B89" s="1180">
        <v>107</v>
      </c>
      <c r="C89" s="1181">
        <v>155</v>
      </c>
      <c r="D89" s="1181">
        <v>250</v>
      </c>
      <c r="E89" s="1181">
        <v>123</v>
      </c>
      <c r="F89" s="1181">
        <v>0</v>
      </c>
      <c r="G89" s="1181">
        <v>54</v>
      </c>
      <c r="H89" s="1181">
        <v>1</v>
      </c>
      <c r="I89" s="1181">
        <v>2</v>
      </c>
      <c r="J89" s="1182">
        <v>3</v>
      </c>
      <c r="K89" s="224">
        <f t="shared" si="6"/>
        <v>695</v>
      </c>
      <c r="L89" s="335">
        <f>SUM(K89/K92)</f>
        <v>4.892643435410067E-2</v>
      </c>
    </row>
    <row r="90" spans="1:12" s="206" customFormat="1" hidden="1" x14ac:dyDescent="0.25">
      <c r="A90" s="168">
        <v>17</v>
      </c>
      <c r="B90" s="1180">
        <v>130</v>
      </c>
      <c r="C90" s="1181">
        <v>155</v>
      </c>
      <c r="D90" s="1181">
        <v>297</v>
      </c>
      <c r="E90" s="1181">
        <v>140</v>
      </c>
      <c r="F90" s="1181">
        <v>1</v>
      </c>
      <c r="G90" s="1181">
        <v>93</v>
      </c>
      <c r="H90" s="1181">
        <v>4</v>
      </c>
      <c r="I90" s="1181">
        <v>1</v>
      </c>
      <c r="J90" s="1182">
        <v>3</v>
      </c>
      <c r="K90" s="224">
        <f t="shared" si="6"/>
        <v>824</v>
      </c>
      <c r="L90" s="335">
        <f>SUM(K90/K92)</f>
        <v>5.8007743752199928E-2</v>
      </c>
    </row>
    <row r="91" spans="1:12" s="206" customFormat="1" ht="15.75" hidden="1" thickBot="1" x14ac:dyDescent="0.3">
      <c r="A91" s="169" t="s">
        <v>331</v>
      </c>
      <c r="B91" s="1183">
        <v>30</v>
      </c>
      <c r="C91" s="1184">
        <v>96</v>
      </c>
      <c r="D91" s="1184">
        <v>178</v>
      </c>
      <c r="E91" s="1184">
        <v>44</v>
      </c>
      <c r="F91" s="1184">
        <v>477</v>
      </c>
      <c r="G91" s="1184">
        <v>4</v>
      </c>
      <c r="H91" s="1184">
        <v>0</v>
      </c>
      <c r="I91" s="1184">
        <v>1</v>
      </c>
      <c r="J91" s="1185">
        <v>14</v>
      </c>
      <c r="K91" s="225">
        <f t="shared" si="6"/>
        <v>844</v>
      </c>
      <c r="L91" s="652">
        <f>SUM(K91/K92)</f>
        <v>5.9415698697641676E-2</v>
      </c>
    </row>
    <row r="92" spans="1:12" s="206" customFormat="1" ht="16.5" hidden="1" thickTop="1" thickBot="1" x14ac:dyDescent="0.3">
      <c r="A92" s="121" t="s">
        <v>27</v>
      </c>
      <c r="B92" s="299">
        <f>SUM(B73:B91)</f>
        <v>4962</v>
      </c>
      <c r="C92" s="300">
        <f t="shared" ref="C92:J92" si="7">SUM(C73:C91)</f>
        <v>6116</v>
      </c>
      <c r="D92" s="300">
        <f t="shared" si="7"/>
        <v>1726</v>
      </c>
      <c r="E92" s="300">
        <f t="shared" si="7"/>
        <v>606</v>
      </c>
      <c r="F92" s="300">
        <f t="shared" si="7"/>
        <v>478</v>
      </c>
      <c r="G92" s="300">
        <f>SUM(G73:G91)</f>
        <v>210</v>
      </c>
      <c r="H92" s="300">
        <f t="shared" si="7"/>
        <v>47</v>
      </c>
      <c r="I92" s="300">
        <f t="shared" si="7"/>
        <v>12</v>
      </c>
      <c r="J92" s="301">
        <f t="shared" si="7"/>
        <v>48</v>
      </c>
      <c r="K92" s="222">
        <f>SUM(K73:K91)</f>
        <v>14205</v>
      </c>
      <c r="L92" s="653">
        <f>SUM(L73:L91)</f>
        <v>0.99923231256599798</v>
      </c>
    </row>
    <row r="93" spans="1:12" s="206" customFormat="1" ht="15.75" hidden="1" thickBot="1" x14ac:dyDescent="0.3">
      <c r="A93" s="88" t="s">
        <v>134</v>
      </c>
      <c r="B93" s="648">
        <f>SUM(B92/K92)</f>
        <v>0.34931362196409715</v>
      </c>
      <c r="C93" s="648">
        <v>0.43</v>
      </c>
      <c r="D93" s="648">
        <f>SUM(D92/K92)</f>
        <v>0.12150651179162267</v>
      </c>
      <c r="E93" s="648">
        <f>SUM(E92/K92)</f>
        <v>4.2661034846884903E-2</v>
      </c>
      <c r="F93" s="648">
        <f>SUM(F92/K92)</f>
        <v>3.365012319605773E-2</v>
      </c>
      <c r="G93" s="648">
        <f>SUM(G92/K92)</f>
        <v>1.4783526927138331E-2</v>
      </c>
      <c r="H93" s="648">
        <f>SUM(H92/K92)</f>
        <v>3.3086941217881027E-3</v>
      </c>
      <c r="I93" s="648">
        <f>SUM(I92/K92)</f>
        <v>8.447729672650475E-4</v>
      </c>
      <c r="J93" s="649">
        <f>SUM(J92/K92)</f>
        <v>3.37909186906019E-3</v>
      </c>
      <c r="K93" s="650">
        <f>SUM(B93:J93)</f>
        <v>0.99944737768391412</v>
      </c>
      <c r="L93" s="418"/>
    </row>
    <row r="94" spans="1:12" s="206" customFormat="1" ht="19.5" hidden="1" thickBot="1" x14ac:dyDescent="0.35">
      <c r="A94" s="1586" t="s">
        <v>449</v>
      </c>
      <c r="B94" s="1587"/>
      <c r="C94" s="1587"/>
      <c r="D94" s="1587"/>
      <c r="E94" s="1587"/>
      <c r="F94" s="1587"/>
      <c r="G94" s="1587"/>
      <c r="H94" s="1587"/>
      <c r="I94" s="1587"/>
      <c r="J94" s="1587"/>
      <c r="K94" s="1588"/>
    </row>
    <row r="95" spans="1:12" s="206" customFormat="1" ht="77.25" hidden="1" customHeight="1" thickBot="1" x14ac:dyDescent="0.3">
      <c r="A95" s="1640" t="s">
        <v>503</v>
      </c>
      <c r="B95" s="1641"/>
      <c r="C95" s="1641"/>
      <c r="D95" s="1641"/>
      <c r="E95" s="1641"/>
      <c r="F95" s="1641"/>
      <c r="G95" s="1641"/>
      <c r="H95" s="1641"/>
      <c r="I95" s="1641"/>
      <c r="J95" s="1641"/>
      <c r="K95" s="1642"/>
    </row>
    <row r="96" spans="1:12" ht="72" hidden="1" thickBot="1" x14ac:dyDescent="0.3">
      <c r="A96" s="132"/>
      <c r="B96" s="165" t="s">
        <v>455</v>
      </c>
      <c r="C96" s="166" t="s">
        <v>456</v>
      </c>
      <c r="D96" s="166" t="s">
        <v>457</v>
      </c>
      <c r="E96" s="166" t="s">
        <v>458</v>
      </c>
      <c r="F96" s="166" t="s">
        <v>459</v>
      </c>
      <c r="G96" s="166" t="s">
        <v>504</v>
      </c>
      <c r="H96" s="166" t="s">
        <v>460</v>
      </c>
      <c r="I96" s="167" t="s">
        <v>461</v>
      </c>
      <c r="J96" s="600" t="s">
        <v>462</v>
      </c>
      <c r="K96" s="600" t="s">
        <v>97</v>
      </c>
      <c r="L96" s="206"/>
    </row>
    <row r="97" spans="1:12" hidden="1" x14ac:dyDescent="0.25">
      <c r="A97" s="121" t="s">
        <v>133</v>
      </c>
      <c r="B97" s="429">
        <v>478</v>
      </c>
      <c r="C97" s="368">
        <v>659</v>
      </c>
      <c r="D97" s="368">
        <v>2</v>
      </c>
      <c r="E97" s="368">
        <v>4</v>
      </c>
      <c r="F97" s="368">
        <v>0</v>
      </c>
      <c r="G97" s="368">
        <v>1</v>
      </c>
      <c r="H97" s="368">
        <v>1</v>
      </c>
      <c r="I97" s="430">
        <v>9</v>
      </c>
      <c r="J97" s="223">
        <f t="shared" ref="J97:J115" si="8">SUM(B97:I97)</f>
        <v>1154</v>
      </c>
      <c r="K97" s="335">
        <f t="shared" ref="K97:K114" si="9">SUM(J97/$J$116)</f>
        <v>8.3732404585691478E-2</v>
      </c>
      <c r="L97" s="206"/>
    </row>
    <row r="98" spans="1:12" ht="78" hidden="1" customHeight="1" thickBot="1" x14ac:dyDescent="0.3">
      <c r="A98" s="168">
        <v>1</v>
      </c>
      <c r="B98" s="431">
        <v>518</v>
      </c>
      <c r="C98" s="372">
        <v>554</v>
      </c>
      <c r="D98" s="372">
        <v>4</v>
      </c>
      <c r="E98" s="372">
        <v>0</v>
      </c>
      <c r="F98" s="372">
        <v>0</v>
      </c>
      <c r="G98" s="372">
        <v>7</v>
      </c>
      <c r="H98" s="372">
        <v>1</v>
      </c>
      <c r="I98" s="432">
        <v>9</v>
      </c>
      <c r="J98" s="224">
        <f t="shared" si="8"/>
        <v>1093</v>
      </c>
      <c r="K98" s="335">
        <f t="shared" si="9"/>
        <v>7.9306341604992017E-2</v>
      </c>
      <c r="L98" s="206"/>
    </row>
    <row r="99" spans="1:12" hidden="1" x14ac:dyDescent="0.25">
      <c r="A99" s="168">
        <v>2</v>
      </c>
      <c r="B99" s="431">
        <v>476</v>
      </c>
      <c r="C99" s="372">
        <v>431</v>
      </c>
      <c r="D99" s="372">
        <v>3</v>
      </c>
      <c r="E99" s="372">
        <v>1</v>
      </c>
      <c r="F99" s="372">
        <v>0</v>
      </c>
      <c r="G99" s="372">
        <v>2</v>
      </c>
      <c r="H99" s="372">
        <v>0</v>
      </c>
      <c r="I99" s="432">
        <v>6</v>
      </c>
      <c r="J99" s="224">
        <f t="shared" si="8"/>
        <v>919</v>
      </c>
      <c r="K99" s="335">
        <f t="shared" si="9"/>
        <v>6.6681178348570597E-2</v>
      </c>
      <c r="L99" s="206"/>
    </row>
    <row r="100" spans="1:12" hidden="1" x14ac:dyDescent="0.25">
      <c r="A100" s="168">
        <v>3</v>
      </c>
      <c r="B100" s="431">
        <v>408</v>
      </c>
      <c r="C100" s="372">
        <v>397</v>
      </c>
      <c r="D100" s="372">
        <v>5</v>
      </c>
      <c r="E100" s="372">
        <v>4</v>
      </c>
      <c r="F100" s="372">
        <v>0</v>
      </c>
      <c r="G100" s="372">
        <v>4</v>
      </c>
      <c r="H100" s="372">
        <v>0</v>
      </c>
      <c r="I100" s="432">
        <v>5</v>
      </c>
      <c r="J100" s="224">
        <f t="shared" si="8"/>
        <v>823</v>
      </c>
      <c r="K100" s="335">
        <f t="shared" si="9"/>
        <v>5.9715571034682918E-2</v>
      </c>
      <c r="L100" s="206"/>
    </row>
    <row r="101" spans="1:12" hidden="1" x14ac:dyDescent="0.25">
      <c r="A101" s="168">
        <v>4</v>
      </c>
      <c r="B101" s="431">
        <v>391</v>
      </c>
      <c r="C101" s="372">
        <v>357</v>
      </c>
      <c r="D101" s="372">
        <v>5</v>
      </c>
      <c r="E101" s="372">
        <v>5</v>
      </c>
      <c r="F101" s="372">
        <v>0</v>
      </c>
      <c r="G101" s="372">
        <v>2</v>
      </c>
      <c r="H101" s="372">
        <v>0</v>
      </c>
      <c r="I101" s="432">
        <v>9</v>
      </c>
      <c r="J101" s="224">
        <f t="shared" si="8"/>
        <v>769</v>
      </c>
      <c r="K101" s="335">
        <f t="shared" si="9"/>
        <v>5.5797416920621103E-2</v>
      </c>
      <c r="L101" s="206"/>
    </row>
    <row r="102" spans="1:12" hidden="1" x14ac:dyDescent="0.25">
      <c r="A102" s="168">
        <v>5</v>
      </c>
      <c r="B102" s="431">
        <v>357</v>
      </c>
      <c r="C102" s="372">
        <v>332</v>
      </c>
      <c r="D102" s="372">
        <v>10</v>
      </c>
      <c r="E102" s="372">
        <v>4</v>
      </c>
      <c r="F102" s="372">
        <v>0</v>
      </c>
      <c r="G102" s="372">
        <v>4</v>
      </c>
      <c r="H102" s="372">
        <v>0</v>
      </c>
      <c r="I102" s="432">
        <v>3</v>
      </c>
      <c r="J102" s="224">
        <f t="shared" si="8"/>
        <v>710</v>
      </c>
      <c r="K102" s="335">
        <f t="shared" si="9"/>
        <v>5.1516470758960965E-2</v>
      </c>
      <c r="L102" s="206"/>
    </row>
    <row r="103" spans="1:12" hidden="1" x14ac:dyDescent="0.25">
      <c r="A103" s="168">
        <v>6</v>
      </c>
      <c r="B103" s="431">
        <v>323</v>
      </c>
      <c r="C103" s="372">
        <v>303</v>
      </c>
      <c r="D103" s="372">
        <v>21</v>
      </c>
      <c r="E103" s="372">
        <v>8</v>
      </c>
      <c r="F103" s="372">
        <v>0</v>
      </c>
      <c r="G103" s="372">
        <v>3</v>
      </c>
      <c r="H103" s="372">
        <v>0</v>
      </c>
      <c r="I103" s="432">
        <v>11</v>
      </c>
      <c r="J103" s="224">
        <f t="shared" si="8"/>
        <v>669</v>
      </c>
      <c r="K103" s="335">
        <f t="shared" si="9"/>
        <v>4.8541575968654764E-2</v>
      </c>
      <c r="L103" s="206"/>
    </row>
    <row r="104" spans="1:12" hidden="1" x14ac:dyDescent="0.25">
      <c r="A104" s="168">
        <v>7</v>
      </c>
      <c r="B104" s="431">
        <v>299</v>
      </c>
      <c r="C104" s="372">
        <v>249</v>
      </c>
      <c r="D104" s="372">
        <v>16</v>
      </c>
      <c r="E104" s="372">
        <v>6</v>
      </c>
      <c r="F104" s="372">
        <v>0</v>
      </c>
      <c r="G104" s="372">
        <v>1</v>
      </c>
      <c r="H104" s="372">
        <v>1</v>
      </c>
      <c r="I104" s="432">
        <v>9</v>
      </c>
      <c r="J104" s="224">
        <f t="shared" si="8"/>
        <v>581</v>
      </c>
      <c r="K104" s="335">
        <v>4.2000000000000003E-2</v>
      </c>
      <c r="L104" s="206"/>
    </row>
    <row r="105" spans="1:12" hidden="1" x14ac:dyDescent="0.25">
      <c r="A105" s="168">
        <v>8</v>
      </c>
      <c r="B105" s="431">
        <v>301</v>
      </c>
      <c r="C105" s="372">
        <v>274</v>
      </c>
      <c r="D105" s="372">
        <v>29</v>
      </c>
      <c r="E105" s="372">
        <v>6</v>
      </c>
      <c r="F105" s="372">
        <v>0</v>
      </c>
      <c r="G105" s="372">
        <v>1</v>
      </c>
      <c r="H105" s="372">
        <v>0</v>
      </c>
      <c r="I105" s="432">
        <v>4</v>
      </c>
      <c r="J105" s="224">
        <f t="shared" si="8"/>
        <v>615</v>
      </c>
      <c r="K105" s="335">
        <f t="shared" si="9"/>
        <v>4.4623421854592948E-2</v>
      </c>
      <c r="L105" s="206"/>
    </row>
    <row r="106" spans="1:12" hidden="1" x14ac:dyDescent="0.25">
      <c r="A106" s="168">
        <v>9</v>
      </c>
      <c r="B106" s="431">
        <v>281</v>
      </c>
      <c r="C106" s="372">
        <v>270</v>
      </c>
      <c r="D106" s="372">
        <v>37</v>
      </c>
      <c r="E106" s="372">
        <v>13</v>
      </c>
      <c r="F106" s="372">
        <v>0</v>
      </c>
      <c r="G106" s="372">
        <v>0</v>
      </c>
      <c r="H106" s="372">
        <v>0</v>
      </c>
      <c r="I106" s="432">
        <v>5</v>
      </c>
      <c r="J106" s="224">
        <f t="shared" si="8"/>
        <v>606</v>
      </c>
      <c r="K106" s="335">
        <f t="shared" si="9"/>
        <v>4.397039616891598E-2</v>
      </c>
      <c r="L106" s="206"/>
    </row>
    <row r="107" spans="1:12" hidden="1" x14ac:dyDescent="0.25">
      <c r="A107" s="168">
        <v>10</v>
      </c>
      <c r="B107" s="431">
        <v>266</v>
      </c>
      <c r="C107" s="372">
        <v>260</v>
      </c>
      <c r="D107" s="372">
        <v>46</v>
      </c>
      <c r="E107" s="372">
        <v>12</v>
      </c>
      <c r="F107" s="372">
        <v>0</v>
      </c>
      <c r="G107" s="372">
        <v>0</v>
      </c>
      <c r="H107" s="372">
        <v>0</v>
      </c>
      <c r="I107" s="432">
        <v>3</v>
      </c>
      <c r="J107" s="224">
        <f t="shared" si="8"/>
        <v>587</v>
      </c>
      <c r="K107" s="335">
        <f t="shared" si="9"/>
        <v>4.2591786388042376E-2</v>
      </c>
      <c r="L107" s="206"/>
    </row>
    <row r="108" spans="1:12" hidden="1" x14ac:dyDescent="0.25">
      <c r="A108" s="168">
        <v>11</v>
      </c>
      <c r="B108" s="431">
        <v>255</v>
      </c>
      <c r="C108" s="372">
        <v>213</v>
      </c>
      <c r="D108" s="372">
        <v>69</v>
      </c>
      <c r="E108" s="372">
        <v>15</v>
      </c>
      <c r="F108" s="372">
        <v>0</v>
      </c>
      <c r="G108" s="372">
        <v>2</v>
      </c>
      <c r="H108" s="372">
        <v>0</v>
      </c>
      <c r="I108" s="432">
        <v>2</v>
      </c>
      <c r="J108" s="224">
        <f t="shared" si="8"/>
        <v>556</v>
      </c>
      <c r="K108" s="335">
        <v>3.9E-2</v>
      </c>
      <c r="L108" s="206"/>
    </row>
    <row r="109" spans="1:12" hidden="1" x14ac:dyDescent="0.25">
      <c r="A109" s="168">
        <v>12</v>
      </c>
      <c r="B109" s="431">
        <v>253</v>
      </c>
      <c r="C109" s="372">
        <v>211</v>
      </c>
      <c r="D109" s="372">
        <v>102</v>
      </c>
      <c r="E109" s="372">
        <v>24</v>
      </c>
      <c r="F109" s="372">
        <v>0</v>
      </c>
      <c r="G109" s="372">
        <v>1</v>
      </c>
      <c r="H109" s="372">
        <v>0</v>
      </c>
      <c r="I109" s="432">
        <v>5</v>
      </c>
      <c r="J109" s="224">
        <f t="shared" si="8"/>
        <v>596</v>
      </c>
      <c r="K109" s="335">
        <f t="shared" si="9"/>
        <v>4.3244812073719344E-2</v>
      </c>
      <c r="L109" s="206"/>
    </row>
    <row r="110" spans="1:12" hidden="1" x14ac:dyDescent="0.25">
      <c r="A110" s="168">
        <v>13</v>
      </c>
      <c r="B110" s="431">
        <v>187</v>
      </c>
      <c r="C110" s="372">
        <v>198</v>
      </c>
      <c r="D110" s="372">
        <v>108</v>
      </c>
      <c r="E110" s="372">
        <v>57</v>
      </c>
      <c r="F110" s="372">
        <v>0</v>
      </c>
      <c r="G110" s="372">
        <v>7</v>
      </c>
      <c r="H110" s="372">
        <v>1</v>
      </c>
      <c r="I110" s="432">
        <v>6</v>
      </c>
      <c r="J110" s="224">
        <f t="shared" si="8"/>
        <v>564</v>
      </c>
      <c r="K110" s="335">
        <v>0.04</v>
      </c>
      <c r="L110" s="206"/>
    </row>
    <row r="111" spans="1:12" hidden="1" x14ac:dyDescent="0.25">
      <c r="A111" s="168">
        <v>14</v>
      </c>
      <c r="B111" s="431">
        <v>178</v>
      </c>
      <c r="C111" s="372">
        <v>156</v>
      </c>
      <c r="D111" s="372">
        <v>150</v>
      </c>
      <c r="E111" s="372">
        <v>83</v>
      </c>
      <c r="F111" s="372">
        <v>0</v>
      </c>
      <c r="G111" s="372">
        <v>17</v>
      </c>
      <c r="H111" s="372">
        <v>0</v>
      </c>
      <c r="I111" s="432">
        <v>8</v>
      </c>
      <c r="J111" s="224">
        <f t="shared" si="8"/>
        <v>592</v>
      </c>
      <c r="K111" s="335">
        <f t="shared" si="9"/>
        <v>4.295457843564069E-2</v>
      </c>
      <c r="L111" s="206"/>
    </row>
    <row r="112" spans="1:12" hidden="1" x14ac:dyDescent="0.25">
      <c r="A112" s="168">
        <v>15</v>
      </c>
      <c r="B112" s="431">
        <v>150</v>
      </c>
      <c r="C112" s="372">
        <v>148</v>
      </c>
      <c r="D112" s="372">
        <v>180</v>
      </c>
      <c r="E112" s="372">
        <v>103</v>
      </c>
      <c r="F112" s="372">
        <v>0</v>
      </c>
      <c r="G112" s="372">
        <v>36</v>
      </c>
      <c r="H112" s="372">
        <v>2</v>
      </c>
      <c r="I112" s="432">
        <v>15</v>
      </c>
      <c r="J112" s="224">
        <f t="shared" si="8"/>
        <v>634</v>
      </c>
      <c r="K112" s="335">
        <f t="shared" si="9"/>
        <v>4.6002031635466553E-2</v>
      </c>
      <c r="L112" s="206"/>
    </row>
    <row r="113" spans="1:12" hidden="1" x14ac:dyDescent="0.25">
      <c r="A113" s="168">
        <v>16</v>
      </c>
      <c r="B113" s="431">
        <v>140</v>
      </c>
      <c r="C113" s="372">
        <v>156</v>
      </c>
      <c r="D113" s="372">
        <v>216</v>
      </c>
      <c r="E113" s="372">
        <v>134</v>
      </c>
      <c r="F113" s="372">
        <v>0</v>
      </c>
      <c r="G113" s="372">
        <v>57</v>
      </c>
      <c r="H113" s="372">
        <v>2</v>
      </c>
      <c r="I113" s="432">
        <v>9</v>
      </c>
      <c r="J113" s="224">
        <f t="shared" si="8"/>
        <v>714</v>
      </c>
      <c r="K113" s="335">
        <f t="shared" si="9"/>
        <v>5.1806704397039618E-2</v>
      </c>
      <c r="L113" s="206"/>
    </row>
    <row r="114" spans="1:12" hidden="1" x14ac:dyDescent="0.25">
      <c r="A114" s="168">
        <v>17</v>
      </c>
      <c r="B114" s="431">
        <v>147</v>
      </c>
      <c r="C114" s="372">
        <v>146</v>
      </c>
      <c r="D114" s="372">
        <v>268</v>
      </c>
      <c r="E114" s="372">
        <v>126</v>
      </c>
      <c r="F114" s="372">
        <v>1</v>
      </c>
      <c r="G114" s="372">
        <v>96</v>
      </c>
      <c r="H114" s="372">
        <v>0</v>
      </c>
      <c r="I114" s="432">
        <v>25</v>
      </c>
      <c r="J114" s="224">
        <f t="shared" si="8"/>
        <v>809</v>
      </c>
      <c r="K114" s="335">
        <f t="shared" si="9"/>
        <v>5.8699753301407635E-2</v>
      </c>
      <c r="L114" s="206"/>
    </row>
    <row r="115" spans="1:12" ht="15.75" hidden="1" thickBot="1" x14ac:dyDescent="0.3">
      <c r="A115" s="169" t="s">
        <v>331</v>
      </c>
      <c r="B115" s="433">
        <v>22</v>
      </c>
      <c r="C115" s="434">
        <v>92</v>
      </c>
      <c r="D115" s="434">
        <v>154</v>
      </c>
      <c r="E115" s="434">
        <v>47</v>
      </c>
      <c r="F115" s="434">
        <v>454</v>
      </c>
      <c r="G115" s="434">
        <v>4</v>
      </c>
      <c r="H115" s="434">
        <v>0</v>
      </c>
      <c r="I115" s="435">
        <v>18</v>
      </c>
      <c r="J115" s="225">
        <f t="shared" si="8"/>
        <v>791</v>
      </c>
      <c r="K115" s="652">
        <f>SUM(J115/$J$116)</f>
        <v>5.7393701930053692E-2</v>
      </c>
      <c r="L115" s="206"/>
    </row>
    <row r="116" spans="1:12" ht="15.75" hidden="1" thickTop="1" x14ac:dyDescent="0.25">
      <c r="A116" s="121" t="s">
        <v>27</v>
      </c>
      <c r="B116" s="299">
        <f>SUM(B97:B115)</f>
        <v>5430</v>
      </c>
      <c r="C116" s="300">
        <f t="shared" ref="C116:I116" si="10">SUM(C97:C115)</f>
        <v>5406</v>
      </c>
      <c r="D116" s="300">
        <f t="shared" si="10"/>
        <v>1425</v>
      </c>
      <c r="E116" s="300">
        <f t="shared" si="10"/>
        <v>652</v>
      </c>
      <c r="F116" s="300">
        <f t="shared" si="10"/>
        <v>455</v>
      </c>
      <c r="G116" s="300">
        <f t="shared" si="10"/>
        <v>245</v>
      </c>
      <c r="H116" s="300">
        <f t="shared" si="10"/>
        <v>8</v>
      </c>
      <c r="I116" s="301">
        <f t="shared" si="10"/>
        <v>161</v>
      </c>
      <c r="J116" s="222">
        <f>SUM(J97:J115)</f>
        <v>13782</v>
      </c>
      <c r="K116" s="653">
        <f>SUM(K97:K115)</f>
        <v>0.9975781454070527</v>
      </c>
      <c r="L116" s="206"/>
    </row>
    <row r="117" spans="1:12" ht="15.75" hidden="1" thickBot="1" x14ac:dyDescent="0.3">
      <c r="A117" s="88" t="s">
        <v>134</v>
      </c>
      <c r="B117" s="648">
        <f>SUM(B116/J116)</f>
        <v>0.39399216369177187</v>
      </c>
      <c r="C117" s="648">
        <f>SUM(C116/J116)</f>
        <v>0.39225076186329993</v>
      </c>
      <c r="D117" s="648">
        <f>SUM(D116/J116)</f>
        <v>0.10339573356552025</v>
      </c>
      <c r="E117" s="648">
        <f>SUM(E116/J116)</f>
        <v>4.7308083006820489E-2</v>
      </c>
      <c r="F117" s="648">
        <f>SUM(F116/J116)</f>
        <v>3.3014076331446818E-2</v>
      </c>
      <c r="G117" s="648">
        <f>SUM(G116/J116)</f>
        <v>1.7776810332317514E-2</v>
      </c>
      <c r="H117" s="648">
        <f>SUM(H116/J116)</f>
        <v>5.8046727615730664E-4</v>
      </c>
      <c r="I117" s="649">
        <f>SUM(I116/J116)</f>
        <v>1.1681903932665796E-2</v>
      </c>
      <c r="J117" s="650">
        <f>SUM(B117:I117)</f>
        <v>0.99999999999999989</v>
      </c>
      <c r="K117" s="418"/>
      <c r="L117" s="206"/>
    </row>
    <row r="118" spans="1:12" hidden="1" x14ac:dyDescent="0.25">
      <c r="A118" s="1614" t="s">
        <v>603</v>
      </c>
      <c r="B118" s="1614"/>
      <c r="C118" s="1614"/>
      <c r="D118" s="1614"/>
      <c r="E118" s="1614"/>
      <c r="F118" s="1614"/>
      <c r="G118" s="1614"/>
      <c r="H118" s="1614"/>
      <c r="I118" s="1614"/>
      <c r="J118" s="1614"/>
      <c r="K118" s="1614"/>
      <c r="L118" s="206"/>
    </row>
    <row r="119" spans="1:12" ht="19.5" hidden="1" thickBot="1" x14ac:dyDescent="0.35">
      <c r="A119" s="1586" t="s">
        <v>449</v>
      </c>
      <c r="B119" s="1587"/>
      <c r="C119" s="1587"/>
      <c r="D119" s="1587"/>
      <c r="E119" s="1587"/>
      <c r="F119" s="1587"/>
      <c r="G119" s="1587"/>
      <c r="H119" s="1587"/>
      <c r="I119" s="1587"/>
      <c r="J119" s="1587"/>
      <c r="K119" s="1588"/>
    </row>
    <row r="120" spans="1:12" s="206" customFormat="1" ht="51" hidden="1" customHeight="1" x14ac:dyDescent="0.25">
      <c r="A120" s="1640" t="s">
        <v>767</v>
      </c>
      <c r="B120" s="1641"/>
      <c r="C120" s="1641"/>
      <c r="D120" s="1641"/>
      <c r="E120" s="1641"/>
      <c r="F120" s="1641"/>
      <c r="G120" s="1641"/>
      <c r="H120" s="1641"/>
      <c r="I120" s="1641"/>
      <c r="J120" s="1641"/>
      <c r="K120" s="1642"/>
      <c r="L120"/>
    </row>
    <row r="121" spans="1:12" ht="72" hidden="1" thickBot="1" x14ac:dyDescent="0.3">
      <c r="A121" s="132"/>
      <c r="B121" s="165" t="s">
        <v>455</v>
      </c>
      <c r="C121" s="166" t="s">
        <v>456</v>
      </c>
      <c r="D121" s="166" t="s">
        <v>457</v>
      </c>
      <c r="E121" s="166" t="s">
        <v>458</v>
      </c>
      <c r="F121" s="166" t="s">
        <v>459</v>
      </c>
      <c r="G121" s="166" t="s">
        <v>504</v>
      </c>
      <c r="H121" s="166" t="s">
        <v>460</v>
      </c>
      <c r="I121" s="167" t="s">
        <v>461</v>
      </c>
      <c r="J121" s="600" t="s">
        <v>462</v>
      </c>
      <c r="K121" s="600" t="s">
        <v>97</v>
      </c>
    </row>
    <row r="122" spans="1:12" hidden="1" x14ac:dyDescent="0.25">
      <c r="A122" s="121" t="s">
        <v>133</v>
      </c>
      <c r="B122" s="429">
        <v>458</v>
      </c>
      <c r="C122" s="368">
        <v>685</v>
      </c>
      <c r="D122" s="368">
        <v>2</v>
      </c>
      <c r="E122" s="368">
        <v>0</v>
      </c>
      <c r="F122" s="368">
        <v>0</v>
      </c>
      <c r="G122" s="368">
        <v>3</v>
      </c>
      <c r="H122" s="368">
        <v>1</v>
      </c>
      <c r="I122" s="430">
        <v>5</v>
      </c>
      <c r="J122" s="223">
        <f t="shared" ref="J122:J140" si="11">SUM(B122:I122)</f>
        <v>1154</v>
      </c>
      <c r="K122" s="651">
        <f>SUM(J122/J141)</f>
        <v>7.9635635911945349E-2</v>
      </c>
    </row>
    <row r="123" spans="1:12" ht="78" hidden="1" customHeight="1" thickBot="1" x14ac:dyDescent="0.3">
      <c r="A123" s="168">
        <v>1</v>
      </c>
      <c r="B123" s="431">
        <v>527</v>
      </c>
      <c r="C123" s="372">
        <v>642</v>
      </c>
      <c r="D123" s="372">
        <v>7</v>
      </c>
      <c r="E123" s="372">
        <v>2</v>
      </c>
      <c r="F123" s="372">
        <v>0</v>
      </c>
      <c r="G123" s="372">
        <v>2</v>
      </c>
      <c r="H123" s="372">
        <v>0</v>
      </c>
      <c r="I123" s="432">
        <v>3</v>
      </c>
      <c r="J123" s="224">
        <f t="shared" si="11"/>
        <v>1183</v>
      </c>
      <c r="K123" s="335">
        <f>SUM(J123/J141)</f>
        <v>8.1636878062245538E-2</v>
      </c>
    </row>
    <row r="124" spans="1:12" hidden="1" x14ac:dyDescent="0.25">
      <c r="A124" s="168">
        <v>2</v>
      </c>
      <c r="B124" s="431">
        <v>428</v>
      </c>
      <c r="C124" s="372">
        <v>513</v>
      </c>
      <c r="D124" s="372">
        <v>4</v>
      </c>
      <c r="E124" s="372">
        <v>2</v>
      </c>
      <c r="F124" s="372">
        <v>0</v>
      </c>
      <c r="G124" s="372">
        <v>1</v>
      </c>
      <c r="H124" s="372">
        <v>1</v>
      </c>
      <c r="I124" s="432">
        <v>0</v>
      </c>
      <c r="J124" s="224">
        <f t="shared" si="11"/>
        <v>949</v>
      </c>
      <c r="K124" s="335">
        <f>SUM(J124/J141)</f>
        <v>6.5488924159823339E-2</v>
      </c>
    </row>
    <row r="125" spans="1:12" hidden="1" x14ac:dyDescent="0.25">
      <c r="A125" s="168">
        <v>3</v>
      </c>
      <c r="B125" s="431">
        <v>383</v>
      </c>
      <c r="C125" s="372">
        <v>478</v>
      </c>
      <c r="D125" s="372">
        <v>3</v>
      </c>
      <c r="E125" s="372">
        <v>0</v>
      </c>
      <c r="F125" s="372">
        <v>0</v>
      </c>
      <c r="G125" s="372">
        <v>3</v>
      </c>
      <c r="H125" s="372">
        <v>2</v>
      </c>
      <c r="I125" s="432">
        <v>5</v>
      </c>
      <c r="J125" s="224">
        <f t="shared" si="11"/>
        <v>874</v>
      </c>
      <c r="K125" s="335">
        <f>SUM(J125/J141)</f>
        <v>6.0313297909046992E-2</v>
      </c>
    </row>
    <row r="126" spans="1:12" hidden="1" x14ac:dyDescent="0.25">
      <c r="A126" s="168">
        <v>4</v>
      </c>
      <c r="B126" s="431">
        <v>358</v>
      </c>
      <c r="C126" s="372">
        <v>426</v>
      </c>
      <c r="D126" s="372">
        <v>3</v>
      </c>
      <c r="E126" s="372">
        <v>4</v>
      </c>
      <c r="F126" s="372">
        <v>0</v>
      </c>
      <c r="G126" s="372">
        <v>2</v>
      </c>
      <c r="H126" s="372">
        <v>2</v>
      </c>
      <c r="I126" s="432">
        <v>3</v>
      </c>
      <c r="J126" s="224">
        <f t="shared" si="11"/>
        <v>798</v>
      </c>
      <c r="K126" s="335">
        <f>SUM(J126/J141)</f>
        <v>5.5068663308260296E-2</v>
      </c>
    </row>
    <row r="127" spans="1:12" hidden="1" x14ac:dyDescent="0.25">
      <c r="A127" s="168">
        <v>5</v>
      </c>
      <c r="B127" s="431">
        <v>328</v>
      </c>
      <c r="C127" s="372">
        <v>418</v>
      </c>
      <c r="D127" s="372">
        <v>12</v>
      </c>
      <c r="E127" s="372">
        <v>4</v>
      </c>
      <c r="F127" s="372">
        <v>0</v>
      </c>
      <c r="G127" s="372">
        <v>1</v>
      </c>
      <c r="H127" s="372">
        <v>0</v>
      </c>
      <c r="I127" s="432">
        <v>2</v>
      </c>
      <c r="J127" s="224">
        <f t="shared" si="11"/>
        <v>765</v>
      </c>
      <c r="K127" s="335">
        <f>SUM(J127/J141)</f>
        <v>5.2791387757918709E-2</v>
      </c>
    </row>
    <row r="128" spans="1:12" hidden="1" x14ac:dyDescent="0.25">
      <c r="A128" s="168">
        <v>6</v>
      </c>
      <c r="B128" s="431">
        <v>288</v>
      </c>
      <c r="C128" s="372">
        <v>382</v>
      </c>
      <c r="D128" s="372">
        <v>24</v>
      </c>
      <c r="E128" s="372">
        <v>11</v>
      </c>
      <c r="F128" s="372">
        <v>0</v>
      </c>
      <c r="G128" s="372">
        <v>1</v>
      </c>
      <c r="H128" s="372">
        <v>0</v>
      </c>
      <c r="I128" s="432">
        <v>3</v>
      </c>
      <c r="J128" s="224">
        <f t="shared" si="11"/>
        <v>709</v>
      </c>
      <c r="K128" s="335">
        <f>SUM(J128/J141)</f>
        <v>4.8926920157339036E-2</v>
      </c>
    </row>
    <row r="129" spans="1:12" hidden="1" x14ac:dyDescent="0.25">
      <c r="A129" s="168">
        <v>7</v>
      </c>
      <c r="B129" s="431">
        <v>292</v>
      </c>
      <c r="C129" s="372">
        <v>304</v>
      </c>
      <c r="D129" s="372">
        <v>20</v>
      </c>
      <c r="E129" s="372">
        <v>5</v>
      </c>
      <c r="F129" s="372">
        <v>0</v>
      </c>
      <c r="G129" s="372">
        <v>0</v>
      </c>
      <c r="H129" s="372">
        <v>1</v>
      </c>
      <c r="I129" s="432">
        <v>3</v>
      </c>
      <c r="J129" s="224">
        <f t="shared" si="11"/>
        <v>625</v>
      </c>
      <c r="K129" s="335">
        <f>SUM(J129/J141)</f>
        <v>4.3130218756469531E-2</v>
      </c>
    </row>
    <row r="130" spans="1:12" hidden="1" x14ac:dyDescent="0.25">
      <c r="A130" s="168">
        <v>8</v>
      </c>
      <c r="B130" s="431">
        <v>273</v>
      </c>
      <c r="C130" s="372">
        <v>336</v>
      </c>
      <c r="D130" s="372">
        <v>36</v>
      </c>
      <c r="E130" s="372">
        <v>2</v>
      </c>
      <c r="F130" s="372">
        <v>0</v>
      </c>
      <c r="G130" s="372">
        <v>1</v>
      </c>
      <c r="H130" s="372">
        <v>0</v>
      </c>
      <c r="I130" s="432">
        <v>1</v>
      </c>
      <c r="J130" s="224">
        <f t="shared" si="11"/>
        <v>649</v>
      </c>
      <c r="K130" s="335">
        <f>SUM(J130/J141)</f>
        <v>4.4786419156717966E-2</v>
      </c>
    </row>
    <row r="131" spans="1:12" hidden="1" x14ac:dyDescent="0.25">
      <c r="A131" s="168">
        <v>9</v>
      </c>
      <c r="B131" s="431">
        <v>277</v>
      </c>
      <c r="C131" s="372">
        <v>301</v>
      </c>
      <c r="D131" s="372">
        <v>52</v>
      </c>
      <c r="E131" s="372">
        <v>8</v>
      </c>
      <c r="F131" s="372">
        <v>0</v>
      </c>
      <c r="G131" s="372">
        <v>0</v>
      </c>
      <c r="H131" s="372">
        <v>1</v>
      </c>
      <c r="I131" s="432">
        <v>4</v>
      </c>
      <c r="J131" s="224">
        <f t="shared" si="11"/>
        <v>643</v>
      </c>
      <c r="K131" s="335">
        <f>SUM(J131/J141)</f>
        <v>4.4372369056655855E-2</v>
      </c>
    </row>
    <row r="132" spans="1:12" hidden="1" x14ac:dyDescent="0.25">
      <c r="A132" s="168">
        <v>10</v>
      </c>
      <c r="B132" s="431">
        <v>249</v>
      </c>
      <c r="C132" s="372">
        <v>310</v>
      </c>
      <c r="D132" s="372">
        <v>61</v>
      </c>
      <c r="E132" s="372">
        <v>9</v>
      </c>
      <c r="F132" s="372">
        <v>0</v>
      </c>
      <c r="G132" s="372">
        <v>0</v>
      </c>
      <c r="H132" s="372">
        <v>2</v>
      </c>
      <c r="I132" s="432">
        <v>2</v>
      </c>
      <c r="J132" s="224">
        <f t="shared" si="11"/>
        <v>633</v>
      </c>
      <c r="K132" s="335">
        <f>SUM(J132/J141)</f>
        <v>4.368228555655234E-2</v>
      </c>
    </row>
    <row r="133" spans="1:12" hidden="1" x14ac:dyDescent="0.25">
      <c r="A133" s="168">
        <v>11</v>
      </c>
      <c r="B133" s="431">
        <v>254</v>
      </c>
      <c r="C133" s="372">
        <v>279</v>
      </c>
      <c r="D133" s="372">
        <v>90</v>
      </c>
      <c r="E133" s="372">
        <v>18</v>
      </c>
      <c r="F133" s="372">
        <v>0</v>
      </c>
      <c r="G133" s="372">
        <v>0</v>
      </c>
      <c r="H133" s="372">
        <v>0</v>
      </c>
      <c r="I133" s="432">
        <v>4</v>
      </c>
      <c r="J133" s="224">
        <f t="shared" si="11"/>
        <v>645</v>
      </c>
      <c r="K133" s="335">
        <f>SUM(J133/J141)</f>
        <v>4.4510385756676561E-2</v>
      </c>
    </row>
    <row r="134" spans="1:12" hidden="1" x14ac:dyDescent="0.25">
      <c r="A134" s="168">
        <v>12</v>
      </c>
      <c r="B134" s="431">
        <v>186</v>
      </c>
      <c r="C134" s="372">
        <v>269</v>
      </c>
      <c r="D134" s="372">
        <v>107</v>
      </c>
      <c r="E134" s="372">
        <v>25</v>
      </c>
      <c r="F134" s="372">
        <v>0</v>
      </c>
      <c r="G134" s="372">
        <v>5</v>
      </c>
      <c r="H134" s="372">
        <v>0</v>
      </c>
      <c r="I134" s="432">
        <v>1</v>
      </c>
      <c r="J134" s="224">
        <f t="shared" si="11"/>
        <v>593</v>
      </c>
      <c r="K134" s="335">
        <f>SUM(J134/J141)</f>
        <v>4.0921951556138293E-2</v>
      </c>
    </row>
    <row r="135" spans="1:12" hidden="1" x14ac:dyDescent="0.25">
      <c r="A135" s="168">
        <v>13</v>
      </c>
      <c r="B135" s="431">
        <v>180</v>
      </c>
      <c r="C135" s="372">
        <v>218</v>
      </c>
      <c r="D135" s="372">
        <v>152</v>
      </c>
      <c r="E135" s="372">
        <v>42</v>
      </c>
      <c r="F135" s="372">
        <v>0</v>
      </c>
      <c r="G135" s="372">
        <v>9</v>
      </c>
      <c r="H135" s="372">
        <v>2</v>
      </c>
      <c r="I135" s="432">
        <v>2</v>
      </c>
      <c r="J135" s="224">
        <f t="shared" si="11"/>
        <v>605</v>
      </c>
      <c r="K135" s="335">
        <f>SUM(J135/J141)</f>
        <v>4.1750051756262507E-2</v>
      </c>
    </row>
    <row r="136" spans="1:12" hidden="1" x14ac:dyDescent="0.25">
      <c r="A136" s="168">
        <v>14</v>
      </c>
      <c r="B136" s="431">
        <v>160</v>
      </c>
      <c r="C136" s="372">
        <v>190</v>
      </c>
      <c r="D136" s="372">
        <v>173</v>
      </c>
      <c r="E136" s="372">
        <v>56</v>
      </c>
      <c r="F136" s="372">
        <v>0</v>
      </c>
      <c r="G136" s="372">
        <v>29</v>
      </c>
      <c r="H136" s="372">
        <v>0</v>
      </c>
      <c r="I136" s="432">
        <v>4</v>
      </c>
      <c r="J136" s="224">
        <f t="shared" si="11"/>
        <v>612</v>
      </c>
      <c r="K136" s="335">
        <f>SUM(J136/J141)</f>
        <v>4.2233110206334967E-2</v>
      </c>
    </row>
    <row r="137" spans="1:12" hidden="1" x14ac:dyDescent="0.25">
      <c r="A137" s="168">
        <v>15</v>
      </c>
      <c r="B137" s="431">
        <v>152</v>
      </c>
      <c r="C137" s="372">
        <v>177</v>
      </c>
      <c r="D137" s="372">
        <v>192</v>
      </c>
      <c r="E137" s="372">
        <v>89</v>
      </c>
      <c r="F137" s="372">
        <v>0</v>
      </c>
      <c r="G137" s="372">
        <v>37</v>
      </c>
      <c r="H137" s="372">
        <v>0</v>
      </c>
      <c r="I137" s="432">
        <v>2</v>
      </c>
      <c r="J137" s="224">
        <f t="shared" si="11"/>
        <v>649</v>
      </c>
      <c r="K137" s="335">
        <f>SUM(J137/J141)</f>
        <v>4.4786419156717966E-2</v>
      </c>
    </row>
    <row r="138" spans="1:12" hidden="1" x14ac:dyDescent="0.25">
      <c r="A138" s="168">
        <v>16</v>
      </c>
      <c r="B138" s="431">
        <v>137</v>
      </c>
      <c r="C138" s="372">
        <v>166</v>
      </c>
      <c r="D138" s="372">
        <v>253</v>
      </c>
      <c r="E138" s="372">
        <v>130</v>
      </c>
      <c r="F138" s="372">
        <v>0</v>
      </c>
      <c r="G138" s="372">
        <v>65</v>
      </c>
      <c r="H138" s="372">
        <v>2</v>
      </c>
      <c r="I138" s="432">
        <v>10</v>
      </c>
      <c r="J138" s="224">
        <f t="shared" si="11"/>
        <v>763</v>
      </c>
      <c r="K138" s="335">
        <f>SUM(J138/J141)</f>
        <v>5.2653371057898003E-2</v>
      </c>
    </row>
    <row r="139" spans="1:12" hidden="1" x14ac:dyDescent="0.25">
      <c r="A139" s="168">
        <v>17</v>
      </c>
      <c r="B139" s="431">
        <v>118</v>
      </c>
      <c r="C139" s="372">
        <v>158</v>
      </c>
      <c r="D139" s="372">
        <v>304</v>
      </c>
      <c r="E139" s="372">
        <v>120</v>
      </c>
      <c r="F139" s="372">
        <v>0</v>
      </c>
      <c r="G139" s="372">
        <v>112</v>
      </c>
      <c r="H139" s="372">
        <v>2</v>
      </c>
      <c r="I139" s="432">
        <v>7</v>
      </c>
      <c r="J139" s="224">
        <f t="shared" si="11"/>
        <v>821</v>
      </c>
      <c r="K139" s="335">
        <v>5.6000000000000001E-2</v>
      </c>
    </row>
    <row r="140" spans="1:12" ht="15.75" hidden="1" thickBot="1" x14ac:dyDescent="0.3">
      <c r="A140" s="169" t="s">
        <v>331</v>
      </c>
      <c r="B140" s="433">
        <v>25</v>
      </c>
      <c r="C140" s="434">
        <v>117</v>
      </c>
      <c r="D140" s="434">
        <v>170</v>
      </c>
      <c r="E140" s="434">
        <v>41</v>
      </c>
      <c r="F140" s="434">
        <v>455</v>
      </c>
      <c r="G140" s="434">
        <v>1</v>
      </c>
      <c r="H140" s="434">
        <v>3</v>
      </c>
      <c r="I140" s="435">
        <v>9</v>
      </c>
      <c r="J140" s="225">
        <f t="shared" si="11"/>
        <v>821</v>
      </c>
      <c r="K140" s="652">
        <v>5.6000000000000001E-2</v>
      </c>
    </row>
    <row r="141" spans="1:12" ht="15.75" hidden="1" thickTop="1" x14ac:dyDescent="0.25">
      <c r="A141" s="121" t="s">
        <v>27</v>
      </c>
      <c r="B141" s="299">
        <f>SUM(B122:B140)</f>
        <v>5073</v>
      </c>
      <c r="C141" s="300">
        <f t="shared" ref="C141:I141" si="12">SUM(C122:C140)</f>
        <v>6369</v>
      </c>
      <c r="D141" s="300">
        <f t="shared" si="12"/>
        <v>1665</v>
      </c>
      <c r="E141" s="300">
        <f t="shared" si="12"/>
        <v>568</v>
      </c>
      <c r="F141" s="300">
        <f t="shared" si="12"/>
        <v>455</v>
      </c>
      <c r="G141" s="300">
        <f t="shared" si="12"/>
        <v>272</v>
      </c>
      <c r="H141" s="300">
        <f t="shared" si="12"/>
        <v>19</v>
      </c>
      <c r="I141" s="301">
        <f t="shared" si="12"/>
        <v>70</v>
      </c>
      <c r="J141" s="222">
        <f>SUM(J122:J140)</f>
        <v>14491</v>
      </c>
      <c r="K141" s="653">
        <f>SUM(K122:K140)</f>
        <v>0.99868828928300335</v>
      </c>
    </row>
    <row r="142" spans="1:12" ht="15.75" hidden="1" thickBot="1" x14ac:dyDescent="0.3">
      <c r="A142" s="88" t="s">
        <v>134</v>
      </c>
      <c r="B142" s="647">
        <f>SUM(B141/J141)</f>
        <v>0.35007935960251191</v>
      </c>
      <c r="C142" s="648">
        <f>SUM(C141/J141)</f>
        <v>0.43951418121592711</v>
      </c>
      <c r="D142" s="648">
        <f>SUM(D141/J141)</f>
        <v>0.11489890276723484</v>
      </c>
      <c r="E142" s="648">
        <f>SUM(E141/J141)</f>
        <v>3.9196742805879509E-2</v>
      </c>
      <c r="F142" s="648">
        <f>SUM(F141/J141)</f>
        <v>3.1398799254709821E-2</v>
      </c>
      <c r="G142" s="648">
        <f>SUM(G141/J141)</f>
        <v>1.877027120281554E-2</v>
      </c>
      <c r="H142" s="648">
        <f>SUM(H141/J141)</f>
        <v>1.3111586501966738E-3</v>
      </c>
      <c r="I142" s="649">
        <f>SUM(I141/J141)</f>
        <v>4.8305845007245874E-3</v>
      </c>
      <c r="J142" s="650">
        <f>SUM(B142:I142)</f>
        <v>0.99999999999999989</v>
      </c>
      <c r="K142" s="418"/>
    </row>
    <row r="143" spans="1:12" hidden="1" x14ac:dyDescent="0.25">
      <c r="A143" s="1614" t="s">
        <v>576</v>
      </c>
      <c r="B143" s="1614"/>
      <c r="C143" s="1614"/>
      <c r="D143" s="1614"/>
      <c r="E143" s="1614"/>
      <c r="F143" s="1614"/>
      <c r="G143" s="1614"/>
      <c r="H143" s="1614"/>
      <c r="I143" s="1614"/>
      <c r="J143" s="1614"/>
      <c r="K143" s="1614"/>
      <c r="L143" s="206"/>
    </row>
    <row r="144" spans="1:12" ht="19.5" hidden="1" thickBot="1" x14ac:dyDescent="0.35">
      <c r="A144" s="1643" t="s">
        <v>449</v>
      </c>
      <c r="B144" s="1644"/>
      <c r="C144" s="1644"/>
      <c r="D144" s="1644"/>
      <c r="E144" s="1644"/>
      <c r="F144" s="1644"/>
      <c r="G144" s="1644"/>
      <c r="H144" s="1644"/>
      <c r="I144" s="1644"/>
      <c r="J144" s="1644"/>
      <c r="K144" s="1645"/>
    </row>
    <row r="145" spans="1:12" s="206" customFormat="1" ht="54" hidden="1" customHeight="1" x14ac:dyDescent="0.25">
      <c r="A145" s="1640" t="s">
        <v>265</v>
      </c>
      <c r="B145" s="1641"/>
      <c r="C145" s="1641"/>
      <c r="D145" s="1641"/>
      <c r="E145" s="1641"/>
      <c r="F145" s="1641"/>
      <c r="G145" s="1641"/>
      <c r="H145" s="1641"/>
      <c r="I145" s="1641"/>
      <c r="J145" s="1641"/>
      <c r="K145" s="1642"/>
      <c r="L145"/>
    </row>
    <row r="146" spans="1:12" ht="72" hidden="1" thickBot="1" x14ac:dyDescent="0.3">
      <c r="A146" s="132"/>
      <c r="B146" s="165" t="s">
        <v>455</v>
      </c>
      <c r="C146" s="166" t="s">
        <v>456</v>
      </c>
      <c r="D146" s="166" t="s">
        <v>457</v>
      </c>
      <c r="E146" s="166" t="s">
        <v>458</v>
      </c>
      <c r="F146" s="166" t="s">
        <v>459</v>
      </c>
      <c r="G146" s="166" t="s">
        <v>504</v>
      </c>
      <c r="H146" s="166" t="s">
        <v>460</v>
      </c>
      <c r="I146" s="167" t="s">
        <v>461</v>
      </c>
      <c r="J146" s="600" t="s">
        <v>462</v>
      </c>
      <c r="K146" s="600" t="s">
        <v>97</v>
      </c>
    </row>
    <row r="147" spans="1:12" hidden="1" x14ac:dyDescent="0.25">
      <c r="A147" s="121" t="s">
        <v>133</v>
      </c>
      <c r="B147" s="429">
        <v>538</v>
      </c>
      <c r="C147" s="368">
        <v>632</v>
      </c>
      <c r="D147" s="368">
        <v>6</v>
      </c>
      <c r="E147" s="368">
        <v>0</v>
      </c>
      <c r="F147" s="368">
        <v>0</v>
      </c>
      <c r="G147" s="368">
        <v>8</v>
      </c>
      <c r="H147" s="368">
        <v>0</v>
      </c>
      <c r="I147" s="430">
        <v>4</v>
      </c>
      <c r="J147" s="223">
        <f t="shared" ref="J147:J165" si="13">SUM(B147:I147)</f>
        <v>1188</v>
      </c>
      <c r="K147" s="335">
        <f>SUM(J147/J166)</f>
        <v>7.9576662870922368E-2</v>
      </c>
    </row>
    <row r="148" spans="1:12" hidden="1" x14ac:dyDescent="0.25">
      <c r="A148" s="168">
        <v>1</v>
      </c>
      <c r="B148" s="431">
        <v>652</v>
      </c>
      <c r="C148" s="372">
        <v>537</v>
      </c>
      <c r="D148" s="372">
        <v>8</v>
      </c>
      <c r="E148" s="372">
        <v>0</v>
      </c>
      <c r="F148" s="372">
        <v>0</v>
      </c>
      <c r="G148" s="372">
        <v>3</v>
      </c>
      <c r="H148" s="372">
        <v>1</v>
      </c>
      <c r="I148" s="432">
        <v>10</v>
      </c>
      <c r="J148" s="224">
        <f t="shared" si="13"/>
        <v>1211</v>
      </c>
      <c r="K148" s="335">
        <f>SUM(J148/J166)</f>
        <v>8.1117288498894768E-2</v>
      </c>
    </row>
    <row r="149" spans="1:12" hidden="1" x14ac:dyDescent="0.25">
      <c r="A149" s="168">
        <v>2</v>
      </c>
      <c r="B149" s="431">
        <v>529</v>
      </c>
      <c r="C149" s="372">
        <v>457</v>
      </c>
      <c r="D149" s="372">
        <v>5</v>
      </c>
      <c r="E149" s="372">
        <v>1</v>
      </c>
      <c r="F149" s="372">
        <v>0</v>
      </c>
      <c r="G149" s="372">
        <v>5</v>
      </c>
      <c r="H149" s="372">
        <v>0</v>
      </c>
      <c r="I149" s="432">
        <v>4</v>
      </c>
      <c r="J149" s="224">
        <f t="shared" si="13"/>
        <v>1001</v>
      </c>
      <c r="K149" s="335">
        <f>SUM(J149/J166)</f>
        <v>6.7050706678277172E-2</v>
      </c>
    </row>
    <row r="150" spans="1:12" hidden="1" x14ac:dyDescent="0.25">
      <c r="A150" s="168">
        <v>3</v>
      </c>
      <c r="B150" s="431">
        <v>491</v>
      </c>
      <c r="C150" s="372">
        <v>383</v>
      </c>
      <c r="D150" s="372">
        <v>4</v>
      </c>
      <c r="E150" s="372">
        <v>6</v>
      </c>
      <c r="F150" s="372">
        <v>0</v>
      </c>
      <c r="G150" s="372">
        <v>2</v>
      </c>
      <c r="H150" s="372">
        <v>2</v>
      </c>
      <c r="I150" s="432">
        <v>6</v>
      </c>
      <c r="J150" s="224">
        <f t="shared" si="13"/>
        <v>894</v>
      </c>
      <c r="K150" s="335">
        <f>SUM(J150/J166)</f>
        <v>5.988344832205774E-2</v>
      </c>
    </row>
    <row r="151" spans="1:12" hidden="1" x14ac:dyDescent="0.25">
      <c r="A151" s="168">
        <v>4</v>
      </c>
      <c r="B151" s="431">
        <v>454</v>
      </c>
      <c r="C151" s="372">
        <v>355</v>
      </c>
      <c r="D151" s="372">
        <v>5</v>
      </c>
      <c r="E151" s="372">
        <v>3</v>
      </c>
      <c r="F151" s="372">
        <v>0</v>
      </c>
      <c r="G151" s="372">
        <v>2</v>
      </c>
      <c r="H151" s="372">
        <v>0</v>
      </c>
      <c r="I151" s="432">
        <v>2</v>
      </c>
      <c r="J151" s="224">
        <f t="shared" si="13"/>
        <v>821</v>
      </c>
      <c r="K151" s="335">
        <f>SUM(J151/J166)</f>
        <v>5.4993636546319245E-2</v>
      </c>
    </row>
    <row r="152" spans="1:12" hidden="1" x14ac:dyDescent="0.25">
      <c r="A152" s="168">
        <v>5</v>
      </c>
      <c r="B152" s="431">
        <v>418</v>
      </c>
      <c r="C152" s="372">
        <v>332</v>
      </c>
      <c r="D152" s="372">
        <v>17</v>
      </c>
      <c r="E152" s="372">
        <v>5</v>
      </c>
      <c r="F152" s="372">
        <v>0</v>
      </c>
      <c r="G152" s="372">
        <v>2</v>
      </c>
      <c r="H152" s="372">
        <v>1</v>
      </c>
      <c r="I152" s="432">
        <v>5</v>
      </c>
      <c r="J152" s="224">
        <f t="shared" si="13"/>
        <v>780</v>
      </c>
      <c r="K152" s="335">
        <f>SUM(J152/J166)</f>
        <v>5.2247303905151046E-2</v>
      </c>
    </row>
    <row r="153" spans="1:12" hidden="1" x14ac:dyDescent="0.25">
      <c r="A153" s="168">
        <v>6</v>
      </c>
      <c r="B153" s="431">
        <v>377</v>
      </c>
      <c r="C153" s="372">
        <v>300</v>
      </c>
      <c r="D153" s="372">
        <v>22</v>
      </c>
      <c r="E153" s="372">
        <v>6</v>
      </c>
      <c r="F153" s="372">
        <v>0</v>
      </c>
      <c r="G153" s="372">
        <v>0</v>
      </c>
      <c r="H153" s="372">
        <v>2</v>
      </c>
      <c r="I153" s="432">
        <v>5</v>
      </c>
      <c r="J153" s="224">
        <f t="shared" si="13"/>
        <v>712</v>
      </c>
      <c r="K153" s="335">
        <f>SUM(J153/J166)</f>
        <v>4.7692410744189159E-2</v>
      </c>
    </row>
    <row r="154" spans="1:12" hidden="1" x14ac:dyDescent="0.25">
      <c r="A154" s="168">
        <v>7</v>
      </c>
      <c r="B154" s="431">
        <v>352</v>
      </c>
      <c r="C154" s="372">
        <v>266</v>
      </c>
      <c r="D154" s="372">
        <v>26</v>
      </c>
      <c r="E154" s="372">
        <v>7</v>
      </c>
      <c r="F154" s="372">
        <v>0</v>
      </c>
      <c r="G154" s="372">
        <v>0</v>
      </c>
      <c r="H154" s="372">
        <v>1</v>
      </c>
      <c r="I154" s="432">
        <v>5</v>
      </c>
      <c r="J154" s="224">
        <f t="shared" si="13"/>
        <v>657</v>
      </c>
      <c r="K154" s="335">
        <f>SUM(J154/J166)</f>
        <v>4.4008305981646463E-2</v>
      </c>
    </row>
    <row r="155" spans="1:12" hidden="1" x14ac:dyDescent="0.25">
      <c r="A155" s="168">
        <v>8</v>
      </c>
      <c r="B155" s="431">
        <v>338</v>
      </c>
      <c r="C155" s="372">
        <v>274</v>
      </c>
      <c r="D155" s="372">
        <v>45</v>
      </c>
      <c r="E155" s="372">
        <v>3</v>
      </c>
      <c r="F155" s="372">
        <v>0</v>
      </c>
      <c r="G155" s="372">
        <v>0</v>
      </c>
      <c r="H155" s="372">
        <v>2</v>
      </c>
      <c r="I155" s="432">
        <v>3</v>
      </c>
      <c r="J155" s="224">
        <f t="shared" si="13"/>
        <v>665</v>
      </c>
      <c r="K155" s="335">
        <f>SUM(J155/J166)</f>
        <v>4.4544175765289032E-2</v>
      </c>
    </row>
    <row r="156" spans="1:12" hidden="1" x14ac:dyDescent="0.25">
      <c r="A156" s="168">
        <v>9</v>
      </c>
      <c r="B156" s="431">
        <v>352</v>
      </c>
      <c r="C156" s="372">
        <v>259</v>
      </c>
      <c r="D156" s="372">
        <v>65</v>
      </c>
      <c r="E156" s="372">
        <v>7</v>
      </c>
      <c r="F156" s="372">
        <v>0</v>
      </c>
      <c r="G156" s="372">
        <v>0</v>
      </c>
      <c r="H156" s="372">
        <v>0</v>
      </c>
      <c r="I156" s="432">
        <v>6</v>
      </c>
      <c r="J156" s="224">
        <f t="shared" si="13"/>
        <v>689</v>
      </c>
      <c r="K156" s="335">
        <f>SUM(J156/J166)</f>
        <v>4.6151785116216759E-2</v>
      </c>
    </row>
    <row r="157" spans="1:12" hidden="1" x14ac:dyDescent="0.25">
      <c r="A157" s="168">
        <v>10</v>
      </c>
      <c r="B157" s="431">
        <v>336</v>
      </c>
      <c r="C157" s="372">
        <v>253</v>
      </c>
      <c r="D157" s="372">
        <v>65</v>
      </c>
      <c r="E157" s="372">
        <v>6</v>
      </c>
      <c r="F157" s="372">
        <v>0</v>
      </c>
      <c r="G157" s="372">
        <v>0</v>
      </c>
      <c r="H157" s="372">
        <v>0</v>
      </c>
      <c r="I157" s="432">
        <v>6</v>
      </c>
      <c r="J157" s="224">
        <f t="shared" si="13"/>
        <v>666</v>
      </c>
      <c r="K157" s="335">
        <f>SUM(J157/J166)</f>
        <v>4.4611159488244359E-2</v>
      </c>
    </row>
    <row r="158" spans="1:12" hidden="1" x14ac:dyDescent="0.25">
      <c r="A158" s="168">
        <v>11</v>
      </c>
      <c r="B158" s="431">
        <v>319</v>
      </c>
      <c r="C158" s="372">
        <v>216</v>
      </c>
      <c r="D158" s="372">
        <v>96</v>
      </c>
      <c r="E158" s="372">
        <v>21</v>
      </c>
      <c r="F158" s="372">
        <v>0</v>
      </c>
      <c r="G158" s="372">
        <v>0</v>
      </c>
      <c r="H158" s="372">
        <v>1</v>
      </c>
      <c r="I158" s="432">
        <v>6</v>
      </c>
      <c r="J158" s="224">
        <f t="shared" si="13"/>
        <v>659</v>
      </c>
      <c r="K158" s="335">
        <f>SUM(J158/J166)</f>
        <v>4.4142273427557104E-2</v>
      </c>
    </row>
    <row r="159" spans="1:12" hidden="1" x14ac:dyDescent="0.25">
      <c r="A159" s="168">
        <v>12</v>
      </c>
      <c r="B159" s="431">
        <v>259</v>
      </c>
      <c r="C159" s="372">
        <v>218</v>
      </c>
      <c r="D159" s="372">
        <v>117</v>
      </c>
      <c r="E159" s="372">
        <v>27</v>
      </c>
      <c r="F159" s="372">
        <v>0</v>
      </c>
      <c r="G159" s="372">
        <v>3</v>
      </c>
      <c r="H159" s="372">
        <v>0</v>
      </c>
      <c r="I159" s="432">
        <v>5</v>
      </c>
      <c r="J159" s="224">
        <f t="shared" si="13"/>
        <v>629</v>
      </c>
      <c r="K159" s="335">
        <f>SUM(J159/J166)</f>
        <v>4.2132761738897448E-2</v>
      </c>
    </row>
    <row r="160" spans="1:12" hidden="1" x14ac:dyDescent="0.25">
      <c r="A160" s="168">
        <v>13</v>
      </c>
      <c r="B160" s="431">
        <v>233</v>
      </c>
      <c r="C160" s="372">
        <v>163</v>
      </c>
      <c r="D160" s="372">
        <v>145</v>
      </c>
      <c r="E160" s="372">
        <v>34</v>
      </c>
      <c r="F160" s="372">
        <v>0</v>
      </c>
      <c r="G160" s="372">
        <v>12</v>
      </c>
      <c r="H160" s="372">
        <v>0</v>
      </c>
      <c r="I160" s="432">
        <v>7</v>
      </c>
      <c r="J160" s="224">
        <f t="shared" si="13"/>
        <v>594</v>
      </c>
      <c r="K160" s="335">
        <f>SUM(J160/J166)</f>
        <v>3.9788331435461184E-2</v>
      </c>
    </row>
    <row r="161" spans="1:12" hidden="1" x14ac:dyDescent="0.25">
      <c r="A161" s="168">
        <v>14</v>
      </c>
      <c r="B161" s="431">
        <v>186</v>
      </c>
      <c r="C161" s="372">
        <v>160</v>
      </c>
      <c r="D161" s="372">
        <v>167</v>
      </c>
      <c r="E161" s="372">
        <v>56</v>
      </c>
      <c r="F161" s="372">
        <v>0</v>
      </c>
      <c r="G161" s="372">
        <v>23</v>
      </c>
      <c r="H161" s="372">
        <v>0</v>
      </c>
      <c r="I161" s="432">
        <v>3</v>
      </c>
      <c r="J161" s="224">
        <f t="shared" si="13"/>
        <v>595</v>
      </c>
      <c r="K161" s="335">
        <f>SUM(J161/J166)</f>
        <v>3.9855315158416504E-2</v>
      </c>
    </row>
    <row r="162" spans="1:12" hidden="1" x14ac:dyDescent="0.25">
      <c r="A162" s="168">
        <v>15</v>
      </c>
      <c r="B162" s="431">
        <v>218</v>
      </c>
      <c r="C162" s="372">
        <v>132</v>
      </c>
      <c r="D162" s="372">
        <v>222</v>
      </c>
      <c r="E162" s="372">
        <v>90</v>
      </c>
      <c r="F162" s="372">
        <v>0</v>
      </c>
      <c r="G162" s="372">
        <v>39</v>
      </c>
      <c r="H162" s="372">
        <v>2</v>
      </c>
      <c r="I162" s="432">
        <v>7</v>
      </c>
      <c r="J162" s="224">
        <f t="shared" si="13"/>
        <v>710</v>
      </c>
      <c r="K162" s="335">
        <f>SUM(J162/J166)</f>
        <v>4.7558443298278519E-2</v>
      </c>
    </row>
    <row r="163" spans="1:12" hidden="1" x14ac:dyDescent="0.25">
      <c r="A163" s="168">
        <v>16</v>
      </c>
      <c r="B163" s="431">
        <v>174</v>
      </c>
      <c r="C163" s="372">
        <v>145</v>
      </c>
      <c r="D163" s="372">
        <v>264</v>
      </c>
      <c r="E163" s="372">
        <v>105</v>
      </c>
      <c r="F163" s="372">
        <v>0</v>
      </c>
      <c r="G163" s="372">
        <v>59</v>
      </c>
      <c r="H163" s="372">
        <v>1</v>
      </c>
      <c r="I163" s="432">
        <v>14</v>
      </c>
      <c r="J163" s="224">
        <f t="shared" si="13"/>
        <v>762</v>
      </c>
      <c r="K163" s="335">
        <f>SUM(J163/J166)</f>
        <v>5.1041596891955254E-2</v>
      </c>
    </row>
    <row r="164" spans="1:12" hidden="1" x14ac:dyDescent="0.25">
      <c r="A164" s="168">
        <v>17</v>
      </c>
      <c r="B164" s="431">
        <v>148</v>
      </c>
      <c r="C164" s="372">
        <v>135</v>
      </c>
      <c r="D164" s="372">
        <v>310</v>
      </c>
      <c r="E164" s="372">
        <v>122</v>
      </c>
      <c r="F164" s="372">
        <v>1</v>
      </c>
      <c r="G164" s="372">
        <v>116</v>
      </c>
      <c r="H164" s="372">
        <v>2</v>
      </c>
      <c r="I164" s="432">
        <v>19</v>
      </c>
      <c r="J164" s="224">
        <f t="shared" si="13"/>
        <v>853</v>
      </c>
      <c r="K164" s="335">
        <f>SUM(J164/J166)</f>
        <v>5.7137115680889541E-2</v>
      </c>
    </row>
    <row r="165" spans="1:12" ht="15.75" hidden="1" thickBot="1" x14ac:dyDescent="0.3">
      <c r="A165" s="169" t="s">
        <v>331</v>
      </c>
      <c r="B165" s="433">
        <v>45</v>
      </c>
      <c r="C165" s="434">
        <v>109</v>
      </c>
      <c r="D165" s="434">
        <v>152</v>
      </c>
      <c r="E165" s="434">
        <v>25</v>
      </c>
      <c r="F165" s="434">
        <v>491</v>
      </c>
      <c r="G165" s="434">
        <v>0</v>
      </c>
      <c r="H165" s="434">
        <v>0</v>
      </c>
      <c r="I165" s="435">
        <v>21</v>
      </c>
      <c r="J165" s="225">
        <f t="shared" si="13"/>
        <v>843</v>
      </c>
      <c r="K165" s="335">
        <f>SUM(J165/J166)</f>
        <v>5.6467278451336325E-2</v>
      </c>
    </row>
    <row r="166" spans="1:12" ht="15.75" hidden="1" thickTop="1" x14ac:dyDescent="0.25">
      <c r="A166" s="121" t="s">
        <v>27</v>
      </c>
      <c r="B166" s="436">
        <f>SUM(B147:B165)</f>
        <v>6419</v>
      </c>
      <c r="C166" s="437">
        <f t="shared" ref="C166:I166" si="14">SUM(C147:C165)</f>
        <v>5326</v>
      </c>
      <c r="D166" s="437">
        <f t="shared" si="14"/>
        <v>1741</v>
      </c>
      <c r="E166" s="437">
        <f t="shared" si="14"/>
        <v>524</v>
      </c>
      <c r="F166" s="437">
        <f t="shared" si="14"/>
        <v>492</v>
      </c>
      <c r="G166" s="437">
        <f t="shared" si="14"/>
        <v>274</v>
      </c>
      <c r="H166" s="437">
        <f t="shared" si="14"/>
        <v>15</v>
      </c>
      <c r="I166" s="438">
        <f t="shared" si="14"/>
        <v>138</v>
      </c>
      <c r="J166" s="222">
        <f>SUM(J147:J165)</f>
        <v>14929</v>
      </c>
      <c r="K166" s="440">
        <f>SUM(K147:K165)</f>
        <v>1</v>
      </c>
    </row>
    <row r="167" spans="1:12" ht="15.75" hidden="1" thickBot="1" x14ac:dyDescent="0.3">
      <c r="A167" s="88" t="s">
        <v>134</v>
      </c>
      <c r="B167" s="271">
        <f>SUM(B166/J166)</f>
        <v>0.42996851765021099</v>
      </c>
      <c r="C167" s="302">
        <f>SUM(C166/J166)</f>
        <v>0.35675530846004422</v>
      </c>
      <c r="D167" s="302">
        <f>SUM(D166/J166)</f>
        <v>0.11661866166521535</v>
      </c>
      <c r="E167" s="302">
        <f>SUM(E166/J166)</f>
        <v>3.509947082858865E-2</v>
      </c>
      <c r="F167" s="302">
        <f>SUM(F166/J166)</f>
        <v>3.2955991694018354E-2</v>
      </c>
      <c r="G167" s="302">
        <f>SUM(G166/J166)</f>
        <v>1.8353540089758189E-2</v>
      </c>
      <c r="H167" s="302">
        <f>SUM(H166/J166)</f>
        <v>1.0047558443298278E-3</v>
      </c>
      <c r="I167" s="303">
        <f>SUM(I166/J166)</f>
        <v>9.2437537678344162E-3</v>
      </c>
      <c r="J167" s="439">
        <f>SUM(B167:I167)</f>
        <v>0.99999999999999989</v>
      </c>
      <c r="K167" s="441"/>
    </row>
    <row r="168" spans="1:12" ht="63.75" hidden="1" customHeight="1" x14ac:dyDescent="0.25">
      <c r="A168" s="1614" t="s">
        <v>424</v>
      </c>
      <c r="B168" s="1614"/>
      <c r="C168" s="1614"/>
      <c r="D168" s="1614"/>
      <c r="E168" s="1614"/>
      <c r="F168" s="1614"/>
      <c r="G168" s="1614"/>
      <c r="H168" s="1614"/>
      <c r="I168" s="1614"/>
      <c r="J168" s="1614"/>
      <c r="K168" s="1614"/>
      <c r="L168" s="206"/>
    </row>
    <row r="169" spans="1:12" s="206" customFormat="1" ht="65.25" customHeight="1" x14ac:dyDescent="0.25">
      <c r="A169" s="1635" t="s">
        <v>827</v>
      </c>
      <c r="B169" s="1635"/>
      <c r="C169" s="1635"/>
      <c r="D169" s="1635"/>
      <c r="E169" s="1635"/>
      <c r="F169" s="1635"/>
      <c r="G169" s="1635"/>
      <c r="H169" s="1635"/>
      <c r="I169" s="1635"/>
      <c r="J169" s="1635"/>
      <c r="K169" s="1635"/>
      <c r="L169" s="1635"/>
    </row>
  </sheetData>
  <sheetProtection algorithmName="SHA-512" hashValue="GWGxANiwUkvR6FAzw3i6+NRfOXUv+KwoNmEFbbOJHqXlO3G1ZqhFfY8qUkn4vDtOkm1xWQdcN0gFAWPNiexYOw==" saltValue="sxmtHeDqrAHUKBYvShPKDQ==" spinCount="100000" sheet="1" objects="1" scenarios="1"/>
  <mergeCells count="15">
    <mergeCell ref="A169:L169"/>
    <mergeCell ref="A25:L25"/>
    <mergeCell ref="A94:K94"/>
    <mergeCell ref="A1:L1"/>
    <mergeCell ref="A71:L71"/>
    <mergeCell ref="A2:L2"/>
    <mergeCell ref="A95:K95"/>
    <mergeCell ref="A48:L48"/>
    <mergeCell ref="A118:K118"/>
    <mergeCell ref="A168:K168"/>
    <mergeCell ref="A145:K145"/>
    <mergeCell ref="A119:K119"/>
    <mergeCell ref="A120:K120"/>
    <mergeCell ref="A144:K144"/>
    <mergeCell ref="A143:K143"/>
  </mergeCells>
  <printOptions horizontalCentered="1"/>
  <pageMargins left="0.7" right="0.7" top="0.92708333333333304" bottom="0.75" header="0.3" footer="0.3"/>
  <pageSetup firstPageNumber="18" orientation="landscape" useFirstPageNumber="1" r:id="rId1"/>
  <headerFooter>
    <oddHeader>&amp;L&amp;9
Semi-Annual Child Welfare Report&amp;C&amp;"-,Bold"&amp;14ARIZONA DEPARTMENT of CHILD SAFETY&amp;R&amp;9
January 1, 2020 through June 30, 2020</oddHeader>
    <oddFooter>&amp;CPage &amp;P</oddFooter>
  </headerFooter>
  <rowBreaks count="3" manualBreakCount="3">
    <brk id="70" max="16383" man="1"/>
    <brk id="95" max="16383" man="1"/>
    <brk id="120" max="16383" man="1"/>
  </rowBreaks>
  <ignoredErrors>
    <ignoredError sqref="J98:J114 J123:J140 K74:K90 K51:K67 K28:K41 K42:K45" formulaRange="1"/>
    <ignoredError sqref="J116 K92 K69" formula="1"/>
    <ignoredError sqref="J141 K46"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36"/>
  <sheetViews>
    <sheetView showGridLines="0" zoomScaleNormal="100" workbookViewId="0">
      <selection activeCell="A53" sqref="A53:R53"/>
    </sheetView>
  </sheetViews>
  <sheetFormatPr defaultColWidth="8.85546875" defaultRowHeight="15" x14ac:dyDescent="0.25"/>
  <cols>
    <col min="1" max="1" width="24.5703125" customWidth="1"/>
    <col min="2" max="3" width="8.140625" customWidth="1"/>
    <col min="4" max="15" width="8" customWidth="1"/>
    <col min="16" max="17" width="8" style="206" customWidth="1"/>
    <col min="18" max="18" width="10" customWidth="1"/>
  </cols>
  <sheetData>
    <row r="1" spans="1:18" s="206" customFormat="1" ht="19.5" customHeight="1" thickBot="1" x14ac:dyDescent="0.35">
      <c r="A1" s="1632" t="s">
        <v>721</v>
      </c>
      <c r="B1" s="1633"/>
      <c r="C1" s="1633"/>
      <c r="D1" s="1633"/>
      <c r="E1" s="1633"/>
      <c r="F1" s="1633"/>
      <c r="G1" s="1633"/>
      <c r="H1" s="1633"/>
      <c r="I1" s="1633"/>
      <c r="J1" s="1633"/>
      <c r="K1" s="1633"/>
      <c r="L1" s="1633"/>
      <c r="M1" s="1633"/>
      <c r="N1" s="1633"/>
      <c r="O1" s="1633"/>
      <c r="P1" s="1633"/>
      <c r="Q1" s="1633"/>
      <c r="R1" s="1633"/>
    </row>
    <row r="2" spans="1:18" s="206" customFormat="1" ht="15.75" hidden="1" customHeight="1" thickBot="1" x14ac:dyDescent="0.3">
      <c r="A2" s="1649" t="s">
        <v>757</v>
      </c>
      <c r="B2" s="1650"/>
      <c r="C2" s="1650"/>
      <c r="D2" s="1650"/>
      <c r="E2" s="1650"/>
      <c r="F2" s="1650"/>
      <c r="G2" s="1650"/>
      <c r="H2" s="1650"/>
      <c r="I2" s="1650"/>
      <c r="J2" s="1650"/>
      <c r="K2" s="1650"/>
      <c r="L2" s="1650"/>
      <c r="M2" s="1650"/>
      <c r="N2" s="1650"/>
      <c r="O2" s="1650"/>
      <c r="P2" s="1650"/>
      <c r="Q2" s="1650"/>
      <c r="R2" s="1650"/>
    </row>
    <row r="3" spans="1:18" s="206" customFormat="1" ht="40.5" hidden="1" customHeight="1" thickBot="1" x14ac:dyDescent="0.3">
      <c r="A3" s="110"/>
      <c r="B3" s="1651" t="s">
        <v>136</v>
      </c>
      <c r="C3" s="1652"/>
      <c r="D3" s="1651" t="s">
        <v>137</v>
      </c>
      <c r="E3" s="1652"/>
      <c r="F3" s="1651" t="s">
        <v>138</v>
      </c>
      <c r="G3" s="1652"/>
      <c r="H3" s="1651" t="s">
        <v>139</v>
      </c>
      <c r="I3" s="1652"/>
      <c r="J3" s="1651" t="s">
        <v>140</v>
      </c>
      <c r="K3" s="1652"/>
      <c r="L3" s="1651" t="s">
        <v>141</v>
      </c>
      <c r="M3" s="1652"/>
      <c r="N3" s="1651" t="s">
        <v>142</v>
      </c>
      <c r="O3" s="1652"/>
      <c r="P3" s="1651" t="s">
        <v>143</v>
      </c>
      <c r="Q3" s="1652"/>
      <c r="R3" s="1414" t="s">
        <v>318</v>
      </c>
    </row>
    <row r="4" spans="1:18" s="206" customFormat="1" ht="15.75" hidden="1" thickBot="1" x14ac:dyDescent="0.3">
      <c r="A4" s="1532" t="s">
        <v>463</v>
      </c>
      <c r="B4" s="1533"/>
      <c r="C4" s="1533"/>
      <c r="D4" s="1646"/>
      <c r="E4" s="1646"/>
      <c r="F4" s="1533"/>
      <c r="G4" s="1533"/>
      <c r="H4" s="1646"/>
      <c r="I4" s="1646"/>
      <c r="J4" s="1533"/>
      <c r="K4" s="1533"/>
      <c r="L4" s="1646"/>
      <c r="M4" s="1646"/>
      <c r="N4" s="1533"/>
      <c r="O4" s="1533"/>
      <c r="P4" s="1646"/>
      <c r="Q4" s="1646"/>
      <c r="R4" s="1646"/>
    </row>
    <row r="5" spans="1:18" s="206" customFormat="1" ht="15.75" hidden="1" thickBot="1" x14ac:dyDescent="0.3">
      <c r="A5" s="105" t="s">
        <v>401</v>
      </c>
      <c r="B5" s="442"/>
      <c r="C5" s="443" t="e">
        <f>B5/B13</f>
        <v>#DIV/0!</v>
      </c>
      <c r="D5" s="442"/>
      <c r="E5" s="443" t="e">
        <f>D5/D13</f>
        <v>#DIV/0!</v>
      </c>
      <c r="F5" s="442"/>
      <c r="G5" s="443" t="e">
        <f>F5/F13</f>
        <v>#DIV/0!</v>
      </c>
      <c r="H5" s="442"/>
      <c r="I5" s="443" t="e">
        <f>H5/H13</f>
        <v>#DIV/0!</v>
      </c>
      <c r="J5" s="442"/>
      <c r="K5" s="443" t="e">
        <f>J5/J13</f>
        <v>#DIV/0!</v>
      </c>
      <c r="L5" s="442"/>
      <c r="M5" s="443" t="e">
        <f>L5/L13</f>
        <v>#DIV/0!</v>
      </c>
      <c r="N5" s="442"/>
      <c r="O5" s="443" t="e">
        <f>N5/N13</f>
        <v>#DIV/0!</v>
      </c>
      <c r="P5" s="442"/>
      <c r="Q5" s="443" t="e">
        <f>P5/P13</f>
        <v>#DIV/0!</v>
      </c>
      <c r="R5" s="446">
        <f>SUM(B5,D5,F5,H5,J5,L5,N5,P5)</f>
        <v>0</v>
      </c>
    </row>
    <row r="6" spans="1:18" s="206" customFormat="1" ht="15.75" hidden="1" thickBot="1" x14ac:dyDescent="0.3">
      <c r="A6" s="102" t="s">
        <v>402</v>
      </c>
      <c r="B6" s="447"/>
      <c r="C6" s="448" t="e">
        <f>B6/B13</f>
        <v>#DIV/0!</v>
      </c>
      <c r="D6" s="447"/>
      <c r="E6" s="448" t="e">
        <f>D6/D13</f>
        <v>#DIV/0!</v>
      </c>
      <c r="F6" s="447"/>
      <c r="G6" s="448" t="e">
        <f>F6/F13</f>
        <v>#DIV/0!</v>
      </c>
      <c r="H6" s="447"/>
      <c r="I6" s="448" t="e">
        <f>H6/H13</f>
        <v>#DIV/0!</v>
      </c>
      <c r="J6" s="447"/>
      <c r="K6" s="448" t="e">
        <f>J6/J13</f>
        <v>#DIV/0!</v>
      </c>
      <c r="L6" s="447"/>
      <c r="M6" s="448" t="e">
        <f>L6/L13</f>
        <v>#DIV/0!</v>
      </c>
      <c r="N6" s="447"/>
      <c r="O6" s="448" t="e">
        <f>N6/N13</f>
        <v>#DIV/0!</v>
      </c>
      <c r="P6" s="447"/>
      <c r="Q6" s="448" t="e">
        <f>P6/P13</f>
        <v>#DIV/0!</v>
      </c>
      <c r="R6" s="451">
        <f>SUM(B6,D6,F6,H6,J6,L6,N6,P6)</f>
        <v>0</v>
      </c>
    </row>
    <row r="7" spans="1:18" s="206" customFormat="1" ht="15.75" hidden="1" thickBot="1" x14ac:dyDescent="0.3">
      <c r="A7" s="102" t="s">
        <v>337</v>
      </c>
      <c r="B7" s="447"/>
      <c r="C7" s="448" t="e">
        <f>B7/B13</f>
        <v>#DIV/0!</v>
      </c>
      <c r="D7" s="447"/>
      <c r="E7" s="448" t="e">
        <f>D7/D13</f>
        <v>#DIV/0!</v>
      </c>
      <c r="F7" s="447"/>
      <c r="G7" s="448" t="e">
        <f>F7/F13</f>
        <v>#DIV/0!</v>
      </c>
      <c r="H7" s="447"/>
      <c r="I7" s="448" t="e">
        <f>H7/H13</f>
        <v>#DIV/0!</v>
      </c>
      <c r="J7" s="447"/>
      <c r="K7" s="448" t="e">
        <f>J7/J13</f>
        <v>#DIV/0!</v>
      </c>
      <c r="L7" s="447"/>
      <c r="M7" s="448" t="e">
        <f>L7/L13</f>
        <v>#DIV/0!</v>
      </c>
      <c r="N7" s="447"/>
      <c r="O7" s="448" t="e">
        <f>N7/N13</f>
        <v>#DIV/0!</v>
      </c>
      <c r="P7" s="447"/>
      <c r="Q7" s="448" t="e">
        <f>P7/P13</f>
        <v>#DIV/0!</v>
      </c>
      <c r="R7" s="451">
        <f t="shared" ref="R7:R12" si="0">SUM(B7,D7,F7,H7,J7,L7,N7,P7)</f>
        <v>0</v>
      </c>
    </row>
    <row r="8" spans="1:18" s="206" customFormat="1" ht="15.75" hidden="1" thickBot="1" x14ac:dyDescent="0.3">
      <c r="A8" s="102" t="s">
        <v>338</v>
      </c>
      <c r="B8" s="447"/>
      <c r="C8" s="448" t="e">
        <f>B8/B13</f>
        <v>#DIV/0!</v>
      </c>
      <c r="D8" s="447"/>
      <c r="E8" s="448" t="e">
        <f>D8/D13</f>
        <v>#DIV/0!</v>
      </c>
      <c r="F8" s="447"/>
      <c r="G8" s="448" t="e">
        <f>F8/F13</f>
        <v>#DIV/0!</v>
      </c>
      <c r="H8" s="447"/>
      <c r="I8" s="448" t="e">
        <f>H8/H13</f>
        <v>#DIV/0!</v>
      </c>
      <c r="J8" s="447"/>
      <c r="K8" s="448" t="e">
        <f>J8/J13</f>
        <v>#DIV/0!</v>
      </c>
      <c r="L8" s="447"/>
      <c r="M8" s="448" t="e">
        <f>L8/L13</f>
        <v>#DIV/0!</v>
      </c>
      <c r="N8" s="447"/>
      <c r="O8" s="448" t="e">
        <f>N8/N13</f>
        <v>#DIV/0!</v>
      </c>
      <c r="P8" s="447"/>
      <c r="Q8" s="448" t="e">
        <f>P8/P13</f>
        <v>#DIV/0!</v>
      </c>
      <c r="R8" s="451">
        <f t="shared" si="0"/>
        <v>0</v>
      </c>
    </row>
    <row r="9" spans="1:18" s="206" customFormat="1" ht="15.75" hidden="1" thickBot="1" x14ac:dyDescent="0.3">
      <c r="A9" s="102" t="s">
        <v>339</v>
      </c>
      <c r="B9" s="447"/>
      <c r="C9" s="448" t="e">
        <f>B9/B13</f>
        <v>#DIV/0!</v>
      </c>
      <c r="D9" s="447"/>
      <c r="E9" s="448" t="e">
        <f>D9/D13</f>
        <v>#DIV/0!</v>
      </c>
      <c r="F9" s="447"/>
      <c r="G9" s="448" t="e">
        <f>F9/F13</f>
        <v>#DIV/0!</v>
      </c>
      <c r="H9" s="447"/>
      <c r="I9" s="448" t="e">
        <f>H9/H13</f>
        <v>#DIV/0!</v>
      </c>
      <c r="J9" s="447"/>
      <c r="K9" s="448" t="e">
        <f>J9/J13</f>
        <v>#DIV/0!</v>
      </c>
      <c r="L9" s="447"/>
      <c r="M9" s="448" t="e">
        <f>L9/L13</f>
        <v>#DIV/0!</v>
      </c>
      <c r="N9" s="447"/>
      <c r="O9" s="448" t="e">
        <f>N9/N13</f>
        <v>#DIV/0!</v>
      </c>
      <c r="P9" s="447"/>
      <c r="Q9" s="448" t="e">
        <f>P9/P13</f>
        <v>#DIV/0!</v>
      </c>
      <c r="R9" s="451">
        <f t="shared" si="0"/>
        <v>0</v>
      </c>
    </row>
    <row r="10" spans="1:18" s="206" customFormat="1" ht="15.75" hidden="1" thickBot="1" x14ac:dyDescent="0.3">
      <c r="A10" s="102" t="s">
        <v>126</v>
      </c>
      <c r="B10" s="447"/>
      <c r="C10" s="448" t="e">
        <f>B10/B13</f>
        <v>#DIV/0!</v>
      </c>
      <c r="D10" s="447"/>
      <c r="E10" s="448" t="e">
        <f>D10/D13</f>
        <v>#DIV/0!</v>
      </c>
      <c r="F10" s="447"/>
      <c r="G10" s="448" t="e">
        <f>F10/F13</f>
        <v>#DIV/0!</v>
      </c>
      <c r="H10" s="447"/>
      <c r="I10" s="448" t="e">
        <f>H10/H13</f>
        <v>#DIV/0!</v>
      </c>
      <c r="J10" s="447"/>
      <c r="K10" s="448" t="e">
        <f>J10/J13</f>
        <v>#DIV/0!</v>
      </c>
      <c r="L10" s="447"/>
      <c r="M10" s="448" t="e">
        <f>L10/L13</f>
        <v>#DIV/0!</v>
      </c>
      <c r="N10" s="447"/>
      <c r="O10" s="448" t="e">
        <f>N10/N13</f>
        <v>#DIV/0!</v>
      </c>
      <c r="P10" s="447"/>
      <c r="Q10" s="448" t="e">
        <f>P10/P13</f>
        <v>#DIV/0!</v>
      </c>
      <c r="R10" s="451">
        <f t="shared" si="0"/>
        <v>0</v>
      </c>
    </row>
    <row r="11" spans="1:18" s="206" customFormat="1" ht="15.75" hidden="1" thickBot="1" x14ac:dyDescent="0.3">
      <c r="A11" s="102" t="s">
        <v>127</v>
      </c>
      <c r="B11" s="447"/>
      <c r="C11" s="448" t="e">
        <f>B11/B13</f>
        <v>#DIV/0!</v>
      </c>
      <c r="D11" s="447"/>
      <c r="E11" s="448" t="e">
        <f>D11/D13</f>
        <v>#DIV/0!</v>
      </c>
      <c r="F11" s="447"/>
      <c r="G11" s="448" t="e">
        <f>F11/F13</f>
        <v>#DIV/0!</v>
      </c>
      <c r="H11" s="447"/>
      <c r="I11" s="448" t="e">
        <f>H11/H13</f>
        <v>#DIV/0!</v>
      </c>
      <c r="J11" s="447"/>
      <c r="K11" s="448" t="e">
        <f>J11/J13</f>
        <v>#DIV/0!</v>
      </c>
      <c r="L11" s="447"/>
      <c r="M11" s="448" t="e">
        <f>L11/L13</f>
        <v>#DIV/0!</v>
      </c>
      <c r="N11" s="447"/>
      <c r="O11" s="448" t="e">
        <f>N11/N13</f>
        <v>#DIV/0!</v>
      </c>
      <c r="P11" s="447"/>
      <c r="Q11" s="448" t="e">
        <f>P11/P13</f>
        <v>#DIV/0!</v>
      </c>
      <c r="R11" s="451">
        <f t="shared" si="0"/>
        <v>0</v>
      </c>
    </row>
    <row r="12" spans="1:18" s="206" customFormat="1" ht="15.75" hidden="1" thickBot="1" x14ac:dyDescent="0.3">
      <c r="A12" s="729" t="s">
        <v>119</v>
      </c>
      <c r="B12" s="452"/>
      <c r="C12" s="453" t="e">
        <f>B12/B13</f>
        <v>#DIV/0!</v>
      </c>
      <c r="D12" s="452"/>
      <c r="E12" s="453" t="e">
        <f>D12/D13</f>
        <v>#DIV/0!</v>
      </c>
      <c r="F12" s="452"/>
      <c r="G12" s="453" t="e">
        <f>F12/F13</f>
        <v>#DIV/0!</v>
      </c>
      <c r="H12" s="452"/>
      <c r="I12" s="453" t="e">
        <f>H12/H13</f>
        <v>#DIV/0!</v>
      </c>
      <c r="J12" s="452"/>
      <c r="K12" s="453" t="e">
        <f>J12/J13</f>
        <v>#DIV/0!</v>
      </c>
      <c r="L12" s="452"/>
      <c r="M12" s="453" t="e">
        <f>L12/L13</f>
        <v>#DIV/0!</v>
      </c>
      <c r="N12" s="452"/>
      <c r="O12" s="453" t="e">
        <f>N12/N13</f>
        <v>#DIV/0!</v>
      </c>
      <c r="P12" s="452"/>
      <c r="Q12" s="453" t="e">
        <f>P12/P13</f>
        <v>#DIV/0!</v>
      </c>
      <c r="R12" s="456">
        <f t="shared" si="0"/>
        <v>0</v>
      </c>
    </row>
    <row r="13" spans="1:18" s="206" customFormat="1" ht="15.75" hidden="1" thickBot="1" x14ac:dyDescent="0.3">
      <c r="A13" s="128" t="s">
        <v>166</v>
      </c>
      <c r="B13" s="122">
        <f t="shared" ref="B13:Q13" si="1">SUM(B5:B12)</f>
        <v>0</v>
      </c>
      <c r="C13" s="268" t="e">
        <f t="shared" si="1"/>
        <v>#DIV/0!</v>
      </c>
      <c r="D13" s="122">
        <f t="shared" si="1"/>
        <v>0</v>
      </c>
      <c r="E13" s="268" t="e">
        <f t="shared" si="1"/>
        <v>#DIV/0!</v>
      </c>
      <c r="F13" s="122">
        <f t="shared" si="1"/>
        <v>0</v>
      </c>
      <c r="G13" s="268" t="e">
        <f t="shared" si="1"/>
        <v>#DIV/0!</v>
      </c>
      <c r="H13" s="122">
        <f t="shared" si="1"/>
        <v>0</v>
      </c>
      <c r="I13" s="268" t="e">
        <f t="shared" si="1"/>
        <v>#DIV/0!</v>
      </c>
      <c r="J13" s="122">
        <f t="shared" si="1"/>
        <v>0</v>
      </c>
      <c r="K13" s="268" t="e">
        <f t="shared" si="1"/>
        <v>#DIV/0!</v>
      </c>
      <c r="L13" s="122">
        <f t="shared" si="1"/>
        <v>0</v>
      </c>
      <c r="M13" s="268" t="e">
        <f t="shared" si="1"/>
        <v>#DIV/0!</v>
      </c>
      <c r="N13" s="122">
        <f t="shared" si="1"/>
        <v>0</v>
      </c>
      <c r="O13" s="268" t="e">
        <f t="shared" si="1"/>
        <v>#DIV/0!</v>
      </c>
      <c r="P13" s="122">
        <f t="shared" si="1"/>
        <v>0</v>
      </c>
      <c r="Q13" s="268" t="e">
        <f t="shared" si="1"/>
        <v>#DIV/0!</v>
      </c>
      <c r="R13" s="122">
        <f>SUM(B13,D13,F13,H13,J13,L13,N13,P13)</f>
        <v>0</v>
      </c>
    </row>
    <row r="14" spans="1:18" s="30" customFormat="1" ht="15.75" hidden="1" thickBot="1" x14ac:dyDescent="0.3">
      <c r="A14" s="1647" t="s">
        <v>464</v>
      </c>
      <c r="B14" s="1648"/>
      <c r="C14" s="1648"/>
      <c r="D14" s="1648"/>
      <c r="E14" s="1648"/>
      <c r="F14" s="1648"/>
      <c r="G14" s="1648"/>
      <c r="H14" s="1648"/>
      <c r="I14" s="1648"/>
      <c r="J14" s="1648"/>
      <c r="K14" s="1648"/>
      <c r="L14" s="1648"/>
      <c r="M14" s="1648"/>
      <c r="N14" s="1648"/>
      <c r="O14" s="1648"/>
      <c r="P14" s="1648"/>
      <c r="Q14" s="1648"/>
      <c r="R14" s="1648"/>
    </row>
    <row r="15" spans="1:18" s="206" customFormat="1" ht="15.75" hidden="1" thickBot="1" x14ac:dyDescent="0.3">
      <c r="A15" s="105" t="s">
        <v>120</v>
      </c>
      <c r="B15" s="457"/>
      <c r="C15" s="458" t="e">
        <f>SUM(B15/B21)</f>
        <v>#DIV/0!</v>
      </c>
      <c r="D15" s="457"/>
      <c r="E15" s="458" t="e">
        <f>SUM(D15/D21)</f>
        <v>#DIV/0!</v>
      </c>
      <c r="F15" s="457"/>
      <c r="G15" s="458" t="e">
        <f>SUM(F15/F21)</f>
        <v>#DIV/0!</v>
      </c>
      <c r="H15" s="457"/>
      <c r="I15" s="458" t="e">
        <f>SUM(H15/H21)</f>
        <v>#DIV/0!</v>
      </c>
      <c r="J15" s="457"/>
      <c r="K15" s="458" t="e">
        <f>SUM(J15/J21)</f>
        <v>#DIV/0!</v>
      </c>
      <c r="L15" s="457"/>
      <c r="M15" s="458" t="e">
        <f>SUM(L15/L21)</f>
        <v>#DIV/0!</v>
      </c>
      <c r="N15" s="457"/>
      <c r="O15" s="458" t="e">
        <f>SUM(N15/N21)</f>
        <v>#DIV/0!</v>
      </c>
      <c r="P15" s="457"/>
      <c r="Q15" s="458" t="e">
        <f>SUM(P15/P21)</f>
        <v>#DIV/0!</v>
      </c>
      <c r="R15" s="446">
        <f t="shared" ref="R15:R20" si="2">SUM(B15,D15,F15,H15,J15,L15,N15,P15)</f>
        <v>0</v>
      </c>
    </row>
    <row r="16" spans="1:18" s="206" customFormat="1" ht="15.75" hidden="1" thickBot="1" x14ac:dyDescent="0.3">
      <c r="A16" s="102" t="s">
        <v>121</v>
      </c>
      <c r="B16" s="461"/>
      <c r="C16" s="462" t="e">
        <f>SUM(B16/B21)</f>
        <v>#DIV/0!</v>
      </c>
      <c r="D16" s="461"/>
      <c r="E16" s="462" t="e">
        <f>SUM(D16/D21)</f>
        <v>#DIV/0!</v>
      </c>
      <c r="F16" s="461"/>
      <c r="G16" s="462" t="e">
        <f>SUM(F16/F21)</f>
        <v>#DIV/0!</v>
      </c>
      <c r="H16" s="461"/>
      <c r="I16" s="462" t="e">
        <f>SUM(H16/H21)</f>
        <v>#DIV/0!</v>
      </c>
      <c r="J16" s="461"/>
      <c r="K16" s="462" t="e">
        <f>SUM(J16/J21)</f>
        <v>#DIV/0!</v>
      </c>
      <c r="L16" s="461"/>
      <c r="M16" s="462" t="e">
        <f>SUM(L16/L21)</f>
        <v>#DIV/0!</v>
      </c>
      <c r="N16" s="461"/>
      <c r="O16" s="462" t="e">
        <f>SUM(N16/N21)</f>
        <v>#DIV/0!</v>
      </c>
      <c r="P16" s="461"/>
      <c r="Q16" s="462" t="e">
        <f>SUM(P16/P21)</f>
        <v>#DIV/0!</v>
      </c>
      <c r="R16" s="451">
        <f t="shared" si="2"/>
        <v>0</v>
      </c>
    </row>
    <row r="17" spans="1:18" s="206" customFormat="1" ht="15.75" hidden="1" thickBot="1" x14ac:dyDescent="0.3">
      <c r="A17" s="102" t="s">
        <v>122</v>
      </c>
      <c r="B17" s="461"/>
      <c r="C17" s="462" t="e">
        <f>SUM(B17/B21)</f>
        <v>#DIV/0!</v>
      </c>
      <c r="D17" s="461"/>
      <c r="E17" s="462" t="e">
        <f>SUM(D17/D21)</f>
        <v>#DIV/0!</v>
      </c>
      <c r="F17" s="461"/>
      <c r="G17" s="462" t="e">
        <f>SUM(F17/F21)</f>
        <v>#DIV/0!</v>
      </c>
      <c r="H17" s="461"/>
      <c r="I17" s="462" t="e">
        <f>SUM(H17/H21)</f>
        <v>#DIV/0!</v>
      </c>
      <c r="J17" s="461"/>
      <c r="K17" s="462" t="e">
        <f>SUM(J17/J21)</f>
        <v>#DIV/0!</v>
      </c>
      <c r="L17" s="461"/>
      <c r="M17" s="462" t="e">
        <f>SUM(L17/L21)</f>
        <v>#DIV/0!</v>
      </c>
      <c r="N17" s="461"/>
      <c r="O17" s="462" t="e">
        <f>SUM(N17/N21)</f>
        <v>#DIV/0!</v>
      </c>
      <c r="P17" s="461"/>
      <c r="Q17" s="462" t="e">
        <f>SUM(P17/P21)</f>
        <v>#DIV/0!</v>
      </c>
      <c r="R17" s="451">
        <f t="shared" si="2"/>
        <v>0</v>
      </c>
    </row>
    <row r="18" spans="1:18" s="206" customFormat="1" ht="15.75" hidden="1" thickBot="1" x14ac:dyDescent="0.3">
      <c r="A18" s="102" t="s">
        <v>123</v>
      </c>
      <c r="B18" s="461"/>
      <c r="C18" s="462" t="e">
        <f>SUM(B18/B21)</f>
        <v>#DIV/0!</v>
      </c>
      <c r="D18" s="461"/>
      <c r="E18" s="462" t="e">
        <f>SUM(D18/D21)</f>
        <v>#DIV/0!</v>
      </c>
      <c r="F18" s="461"/>
      <c r="G18" s="462" t="e">
        <f>SUM(F18/F21)</f>
        <v>#DIV/0!</v>
      </c>
      <c r="H18" s="461"/>
      <c r="I18" s="462" t="e">
        <f>SUM(H18/H21)</f>
        <v>#DIV/0!</v>
      </c>
      <c r="J18" s="461"/>
      <c r="K18" s="462" t="e">
        <f>SUM(J18/J21)</f>
        <v>#DIV/0!</v>
      </c>
      <c r="L18" s="461"/>
      <c r="M18" s="462" t="e">
        <f>SUM(L18/L21)</f>
        <v>#DIV/0!</v>
      </c>
      <c r="N18" s="461"/>
      <c r="O18" s="462" t="e">
        <f>SUM(N18/N21)</f>
        <v>#DIV/0!</v>
      </c>
      <c r="P18" s="461"/>
      <c r="Q18" s="462" t="e">
        <f>SUM(P18/P21)</f>
        <v>#DIV/0!</v>
      </c>
      <c r="R18" s="451">
        <f t="shared" si="2"/>
        <v>0</v>
      </c>
    </row>
    <row r="19" spans="1:18" s="206" customFormat="1" ht="15.75" hidden="1" thickBot="1" x14ac:dyDescent="0.3">
      <c r="A19" s="102" t="s">
        <v>124</v>
      </c>
      <c r="B19" s="461"/>
      <c r="C19" s="462" t="e">
        <f>SUM(B19/B21)</f>
        <v>#DIV/0!</v>
      </c>
      <c r="D19" s="461"/>
      <c r="E19" s="462" t="e">
        <f>SUM(D19/D21)</f>
        <v>#DIV/0!</v>
      </c>
      <c r="F19" s="461"/>
      <c r="G19" s="462" t="e">
        <f>SUM(F19/F21)</f>
        <v>#DIV/0!</v>
      </c>
      <c r="H19" s="461"/>
      <c r="I19" s="462" t="e">
        <f>SUM(H19/H21)</f>
        <v>#DIV/0!</v>
      </c>
      <c r="J19" s="461"/>
      <c r="K19" s="462" t="e">
        <f>SUM(J19/J21)</f>
        <v>#DIV/0!</v>
      </c>
      <c r="L19" s="461"/>
      <c r="M19" s="462" t="e">
        <f>SUM(L19/L21)</f>
        <v>#DIV/0!</v>
      </c>
      <c r="N19" s="461"/>
      <c r="O19" s="462" t="e">
        <f>SUM(N19/N21)</f>
        <v>#DIV/0!</v>
      </c>
      <c r="P19" s="461"/>
      <c r="Q19" s="462" t="e">
        <f>SUM(P19/P21)</f>
        <v>#DIV/0!</v>
      </c>
      <c r="R19" s="451">
        <f t="shared" si="2"/>
        <v>0</v>
      </c>
    </row>
    <row r="20" spans="1:18" s="206" customFormat="1" ht="15.75" hidden="1" thickBot="1" x14ac:dyDescent="0.3">
      <c r="A20" s="103" t="s">
        <v>125</v>
      </c>
      <c r="B20" s="465"/>
      <c r="C20" s="466" t="e">
        <f>SUM(B20/B21)</f>
        <v>#DIV/0!</v>
      </c>
      <c r="D20" s="465"/>
      <c r="E20" s="466" t="e">
        <f>SUM(D20/D21)</f>
        <v>#DIV/0!</v>
      </c>
      <c r="F20" s="465"/>
      <c r="G20" s="466" t="e">
        <f>SUM(F20/F21)</f>
        <v>#DIV/0!</v>
      </c>
      <c r="H20" s="465"/>
      <c r="I20" s="466" t="e">
        <f>SUM(H20/H21)</f>
        <v>#DIV/0!</v>
      </c>
      <c r="J20" s="465"/>
      <c r="K20" s="466" t="e">
        <f>SUM(J20/J21)</f>
        <v>#DIV/0!</v>
      </c>
      <c r="L20" s="465"/>
      <c r="M20" s="466" t="e">
        <f>SUM(L20/L21)</f>
        <v>#DIV/0!</v>
      </c>
      <c r="N20" s="465"/>
      <c r="O20" s="466" t="e">
        <f>SUM(N20/N21)</f>
        <v>#DIV/0!</v>
      </c>
      <c r="P20" s="465"/>
      <c r="Q20" s="466" t="e">
        <f>SUM(P20/P21)</f>
        <v>#DIV/0!</v>
      </c>
      <c r="R20" s="456">
        <f t="shared" si="2"/>
        <v>0</v>
      </c>
    </row>
    <row r="21" spans="1:18" s="206" customFormat="1" ht="15.75" hidden="1" thickBot="1" x14ac:dyDescent="0.3">
      <c r="A21" s="128" t="s">
        <v>166</v>
      </c>
      <c r="B21" s="122">
        <f t="shared" ref="B21:Q21" si="3">SUM(B15:B20)</f>
        <v>0</v>
      </c>
      <c r="C21" s="268" t="e">
        <f t="shared" si="3"/>
        <v>#DIV/0!</v>
      </c>
      <c r="D21" s="122">
        <f t="shared" si="3"/>
        <v>0</v>
      </c>
      <c r="E21" s="268" t="e">
        <f t="shared" si="3"/>
        <v>#DIV/0!</v>
      </c>
      <c r="F21" s="122">
        <f t="shared" si="3"/>
        <v>0</v>
      </c>
      <c r="G21" s="268" t="e">
        <f t="shared" si="3"/>
        <v>#DIV/0!</v>
      </c>
      <c r="H21" s="122">
        <f t="shared" si="3"/>
        <v>0</v>
      </c>
      <c r="I21" s="268" t="e">
        <f t="shared" si="3"/>
        <v>#DIV/0!</v>
      </c>
      <c r="J21" s="122">
        <f t="shared" si="3"/>
        <v>0</v>
      </c>
      <c r="K21" s="268" t="e">
        <f t="shared" si="3"/>
        <v>#DIV/0!</v>
      </c>
      <c r="L21" s="122">
        <f t="shared" si="3"/>
        <v>0</v>
      </c>
      <c r="M21" s="268" t="e">
        <f t="shared" si="3"/>
        <v>#DIV/0!</v>
      </c>
      <c r="N21" s="122">
        <f t="shared" si="3"/>
        <v>0</v>
      </c>
      <c r="O21" s="268" t="e">
        <f t="shared" si="3"/>
        <v>#DIV/0!</v>
      </c>
      <c r="P21" s="122">
        <f t="shared" si="3"/>
        <v>0</v>
      </c>
      <c r="Q21" s="268" t="e">
        <f t="shared" si="3"/>
        <v>#DIV/0!</v>
      </c>
      <c r="R21" s="122">
        <f>SUM(B21,D21,F21,H21,J21,L21,N21,P21)</f>
        <v>0</v>
      </c>
    </row>
    <row r="22" spans="1:18" s="206" customFormat="1" ht="15.75" hidden="1" customHeight="1" thickBot="1" x14ac:dyDescent="0.3">
      <c r="A22" s="1647" t="s">
        <v>465</v>
      </c>
      <c r="B22" s="1648"/>
      <c r="C22" s="1648"/>
      <c r="D22" s="1648"/>
      <c r="E22" s="1648"/>
      <c r="F22" s="1648"/>
      <c r="G22" s="1648"/>
      <c r="H22" s="1648"/>
      <c r="I22" s="1648"/>
      <c r="J22" s="1648"/>
      <c r="K22" s="1648"/>
      <c r="L22" s="1648"/>
      <c r="M22" s="1648"/>
      <c r="N22" s="1648"/>
      <c r="O22" s="1648"/>
      <c r="P22" s="1648"/>
      <c r="Q22" s="1648"/>
      <c r="R22" s="1648"/>
    </row>
    <row r="23" spans="1:18" s="206" customFormat="1" ht="15.75" hidden="1" thickBot="1" x14ac:dyDescent="0.3">
      <c r="A23" s="95" t="s">
        <v>145</v>
      </c>
      <c r="B23" s="457"/>
      <c r="C23" s="458" t="e">
        <f>SUM(B23/B29)</f>
        <v>#DIV/0!</v>
      </c>
      <c r="D23" s="457"/>
      <c r="E23" s="458" t="e">
        <f>SUM(D23/D29)</f>
        <v>#DIV/0!</v>
      </c>
      <c r="F23" s="457"/>
      <c r="G23" s="458" t="e">
        <f>SUM(F23/F29)</f>
        <v>#DIV/0!</v>
      </c>
      <c r="H23" s="457"/>
      <c r="I23" s="458" t="e">
        <f>SUM(H23/H29)</f>
        <v>#DIV/0!</v>
      </c>
      <c r="J23" s="457"/>
      <c r="K23" s="458" t="e">
        <f>SUM(J23/J29)</f>
        <v>#DIV/0!</v>
      </c>
      <c r="L23" s="457"/>
      <c r="M23" s="458" t="e">
        <f>SUM(L23/L29)</f>
        <v>#DIV/0!</v>
      </c>
      <c r="N23" s="457"/>
      <c r="O23" s="458" t="e">
        <f>SUM(N23/N29)</f>
        <v>#DIV/0!</v>
      </c>
      <c r="P23" s="457"/>
      <c r="Q23" s="458" t="e">
        <f>SUM(P23/P29)</f>
        <v>#DIV/0!</v>
      </c>
      <c r="R23" s="446">
        <f t="shared" ref="R23:R28" si="4">SUM(B23,D23,F23,H23,J23,L23,N23,P23)</f>
        <v>0</v>
      </c>
    </row>
    <row r="24" spans="1:18" s="206" customFormat="1" ht="15.75" hidden="1" thickBot="1" x14ac:dyDescent="0.3">
      <c r="A24" s="96" t="s">
        <v>146</v>
      </c>
      <c r="B24" s="461"/>
      <c r="C24" s="462" t="e">
        <f>SUM(B24/B29)</f>
        <v>#DIV/0!</v>
      </c>
      <c r="D24" s="461"/>
      <c r="E24" s="462" t="e">
        <f>SUM(D24/D29)</f>
        <v>#DIV/0!</v>
      </c>
      <c r="F24" s="461"/>
      <c r="G24" s="462" t="e">
        <f>SUM(F24/F29)</f>
        <v>#DIV/0!</v>
      </c>
      <c r="H24" s="461"/>
      <c r="I24" s="462" t="e">
        <f>SUM(H24/H29)</f>
        <v>#DIV/0!</v>
      </c>
      <c r="J24" s="461"/>
      <c r="K24" s="462" t="e">
        <f>SUM(J24/J29)</f>
        <v>#DIV/0!</v>
      </c>
      <c r="L24" s="461"/>
      <c r="M24" s="462" t="e">
        <f>SUM(L24/L29)</f>
        <v>#DIV/0!</v>
      </c>
      <c r="N24" s="461"/>
      <c r="O24" s="462" t="e">
        <f>SUM(N24/N29)</f>
        <v>#DIV/0!</v>
      </c>
      <c r="P24" s="461"/>
      <c r="Q24" s="462" t="e">
        <f>SUM(P24/P29)</f>
        <v>#DIV/0!</v>
      </c>
      <c r="R24" s="451">
        <f t="shared" si="4"/>
        <v>0</v>
      </c>
    </row>
    <row r="25" spans="1:18" s="206" customFormat="1" ht="15.75" hidden="1" thickBot="1" x14ac:dyDescent="0.3">
      <c r="A25" s="96" t="s">
        <v>147</v>
      </c>
      <c r="B25" s="461"/>
      <c r="C25" s="462" t="e">
        <f>SUM(B25/B29)</f>
        <v>#DIV/0!</v>
      </c>
      <c r="D25" s="461"/>
      <c r="E25" s="462" t="e">
        <f>SUM(D25/D29)</f>
        <v>#DIV/0!</v>
      </c>
      <c r="F25" s="461"/>
      <c r="G25" s="462" t="e">
        <f>SUM(F25/F29)</f>
        <v>#DIV/0!</v>
      </c>
      <c r="H25" s="461"/>
      <c r="I25" s="462" t="e">
        <f>SUM(H25/H29)</f>
        <v>#DIV/0!</v>
      </c>
      <c r="J25" s="461"/>
      <c r="K25" s="462" t="e">
        <f>SUM(J25/J29)</f>
        <v>#DIV/0!</v>
      </c>
      <c r="L25" s="461"/>
      <c r="M25" s="462" t="e">
        <f>SUM(L25/L29)</f>
        <v>#DIV/0!</v>
      </c>
      <c r="N25" s="461"/>
      <c r="O25" s="462" t="e">
        <f>SUM(N25/N29)</f>
        <v>#DIV/0!</v>
      </c>
      <c r="P25" s="461"/>
      <c r="Q25" s="462" t="e">
        <f>SUM(P25/P29)</f>
        <v>#DIV/0!</v>
      </c>
      <c r="R25" s="451">
        <f t="shared" si="4"/>
        <v>0</v>
      </c>
    </row>
    <row r="26" spans="1:18" s="206" customFormat="1" ht="15.75" hidden="1" thickBot="1" x14ac:dyDescent="0.3">
      <c r="A26" s="96" t="s">
        <v>148</v>
      </c>
      <c r="B26" s="461"/>
      <c r="C26" s="462" t="e">
        <f>SUM(B26/B29)</f>
        <v>#DIV/0!</v>
      </c>
      <c r="D26" s="461"/>
      <c r="E26" s="462" t="e">
        <f>SUM(D26/D29)</f>
        <v>#DIV/0!</v>
      </c>
      <c r="F26" s="461"/>
      <c r="G26" s="462" t="e">
        <f>SUM(F26/F29)</f>
        <v>#DIV/0!</v>
      </c>
      <c r="H26" s="461"/>
      <c r="I26" s="462" t="e">
        <f>SUM(H26/H29)</f>
        <v>#DIV/0!</v>
      </c>
      <c r="J26" s="461"/>
      <c r="K26" s="462" t="e">
        <f>SUM(J26/J29)</f>
        <v>#DIV/0!</v>
      </c>
      <c r="L26" s="461"/>
      <c r="M26" s="462" t="e">
        <f>SUM(L26/L29)</f>
        <v>#DIV/0!</v>
      </c>
      <c r="N26" s="461"/>
      <c r="O26" s="462" t="e">
        <f>SUM(N26/N29)</f>
        <v>#DIV/0!</v>
      </c>
      <c r="P26" s="461"/>
      <c r="Q26" s="462" t="e">
        <f>SUM(P26/P29)</f>
        <v>#DIV/0!</v>
      </c>
      <c r="R26" s="451">
        <f t="shared" si="4"/>
        <v>0</v>
      </c>
    </row>
    <row r="27" spans="1:18" s="206" customFormat="1" ht="15.75" hidden="1" thickBot="1" x14ac:dyDescent="0.3">
      <c r="A27" s="96" t="s">
        <v>149</v>
      </c>
      <c r="B27" s="461"/>
      <c r="C27" s="462" t="e">
        <f>SUM(B27/B29)</f>
        <v>#DIV/0!</v>
      </c>
      <c r="D27" s="461"/>
      <c r="E27" s="462" t="e">
        <f>SUM(D27/D29)</f>
        <v>#DIV/0!</v>
      </c>
      <c r="F27" s="461"/>
      <c r="G27" s="462" t="e">
        <f>SUM(F27/F29)</f>
        <v>#DIV/0!</v>
      </c>
      <c r="H27" s="461"/>
      <c r="I27" s="462" t="e">
        <f>SUM(H27/H29)</f>
        <v>#DIV/0!</v>
      </c>
      <c r="J27" s="461"/>
      <c r="K27" s="462" t="e">
        <f>SUM(J27/J29)</f>
        <v>#DIV/0!</v>
      </c>
      <c r="L27" s="461"/>
      <c r="M27" s="462" t="e">
        <f>SUM(L27/L29)</f>
        <v>#DIV/0!</v>
      </c>
      <c r="N27" s="461"/>
      <c r="O27" s="462" t="e">
        <f>SUM(N27/N29)</f>
        <v>#DIV/0!</v>
      </c>
      <c r="P27" s="461"/>
      <c r="Q27" s="462" t="e">
        <f>SUM(P27/P29)</f>
        <v>#DIV/0!</v>
      </c>
      <c r="R27" s="451">
        <f t="shared" si="4"/>
        <v>0</v>
      </c>
    </row>
    <row r="28" spans="1:18" s="206" customFormat="1" ht="15.75" hidden="1" thickBot="1" x14ac:dyDescent="0.3">
      <c r="A28" s="114" t="s">
        <v>150</v>
      </c>
      <c r="B28" s="465"/>
      <c r="C28" s="466" t="e">
        <f>SUM(B28/B29)</f>
        <v>#DIV/0!</v>
      </c>
      <c r="D28" s="465"/>
      <c r="E28" s="466" t="e">
        <f>SUM(D28/D29)</f>
        <v>#DIV/0!</v>
      </c>
      <c r="F28" s="465"/>
      <c r="G28" s="466" t="e">
        <f>SUM(F28/F29)</f>
        <v>#DIV/0!</v>
      </c>
      <c r="H28" s="465"/>
      <c r="I28" s="466" t="e">
        <f>SUM(H28/H29)</f>
        <v>#DIV/0!</v>
      </c>
      <c r="J28" s="465"/>
      <c r="K28" s="466" t="e">
        <f>SUM(J28/J29)</f>
        <v>#DIV/0!</v>
      </c>
      <c r="L28" s="465"/>
      <c r="M28" s="466" t="e">
        <f>SUM(L28/L29)</f>
        <v>#DIV/0!</v>
      </c>
      <c r="N28" s="465"/>
      <c r="O28" s="466" t="e">
        <f>SUM(N28/N29)</f>
        <v>#DIV/0!</v>
      </c>
      <c r="P28" s="465"/>
      <c r="Q28" s="466" t="e">
        <f>SUM(P28/P29)</f>
        <v>#DIV/0!</v>
      </c>
      <c r="R28" s="456">
        <f t="shared" si="4"/>
        <v>0</v>
      </c>
    </row>
    <row r="29" spans="1:18" s="206" customFormat="1" ht="15.75" hidden="1" thickBot="1" x14ac:dyDescent="0.3">
      <c r="A29" s="128" t="s">
        <v>166</v>
      </c>
      <c r="B29" s="122">
        <f t="shared" ref="B29:R29" si="5">SUM(B23:B28)</f>
        <v>0</v>
      </c>
      <c r="C29" s="268" t="e">
        <f t="shared" si="5"/>
        <v>#DIV/0!</v>
      </c>
      <c r="D29" s="122">
        <f t="shared" si="5"/>
        <v>0</v>
      </c>
      <c r="E29" s="268" t="e">
        <f t="shared" si="5"/>
        <v>#DIV/0!</v>
      </c>
      <c r="F29" s="122">
        <f t="shared" si="5"/>
        <v>0</v>
      </c>
      <c r="G29" s="268" t="e">
        <f t="shared" si="5"/>
        <v>#DIV/0!</v>
      </c>
      <c r="H29" s="122">
        <f t="shared" si="5"/>
        <v>0</v>
      </c>
      <c r="I29" s="268" t="e">
        <f t="shared" si="5"/>
        <v>#DIV/0!</v>
      </c>
      <c r="J29" s="122">
        <f t="shared" si="5"/>
        <v>0</v>
      </c>
      <c r="K29" s="268" t="e">
        <f t="shared" si="5"/>
        <v>#DIV/0!</v>
      </c>
      <c r="L29" s="122">
        <f t="shared" si="5"/>
        <v>0</v>
      </c>
      <c r="M29" s="268" t="e">
        <f t="shared" si="5"/>
        <v>#DIV/0!</v>
      </c>
      <c r="N29" s="122">
        <f t="shared" si="5"/>
        <v>0</v>
      </c>
      <c r="O29" s="268" t="e">
        <f t="shared" si="5"/>
        <v>#DIV/0!</v>
      </c>
      <c r="P29" s="122">
        <f t="shared" si="5"/>
        <v>0</v>
      </c>
      <c r="Q29" s="268" t="e">
        <f t="shared" si="5"/>
        <v>#DIV/0!</v>
      </c>
      <c r="R29" s="122">
        <f t="shared" si="5"/>
        <v>0</v>
      </c>
    </row>
    <row r="30" spans="1:18" s="206" customFormat="1" ht="15.75" hidden="1" customHeight="1" thickBot="1" x14ac:dyDescent="0.3">
      <c r="A30" s="1647" t="s">
        <v>270</v>
      </c>
      <c r="B30" s="1648"/>
      <c r="C30" s="1648"/>
      <c r="D30" s="1648"/>
      <c r="E30" s="1648"/>
      <c r="F30" s="1648"/>
      <c r="G30" s="1648"/>
      <c r="H30" s="1648"/>
      <c r="I30" s="1648"/>
      <c r="J30" s="1648"/>
      <c r="K30" s="1648"/>
      <c r="L30" s="1648"/>
      <c r="M30" s="1648"/>
      <c r="N30" s="1648"/>
      <c r="O30" s="1648"/>
      <c r="P30" s="1648"/>
      <c r="Q30" s="1648"/>
      <c r="R30" s="1648"/>
    </row>
    <row r="31" spans="1:18" s="206" customFormat="1" ht="15.75" hidden="1" thickBot="1" x14ac:dyDescent="0.3">
      <c r="A31" s="95" t="s">
        <v>406</v>
      </c>
      <c r="B31" s="461"/>
      <c r="C31" s="469" t="e">
        <f>SUM(B31/B35)</f>
        <v>#DIV/0!</v>
      </c>
      <c r="D31" s="461"/>
      <c r="E31" s="469" t="e">
        <f>SUM(D31/D35)</f>
        <v>#DIV/0!</v>
      </c>
      <c r="F31" s="461"/>
      <c r="G31" s="469" t="e">
        <f>SUM(F31/F35)</f>
        <v>#DIV/0!</v>
      </c>
      <c r="H31" s="461"/>
      <c r="I31" s="469" t="e">
        <f>SUM(H31/H35)</f>
        <v>#DIV/0!</v>
      </c>
      <c r="J31" s="461"/>
      <c r="K31" s="469" t="e">
        <f>SUM(J31/J35)</f>
        <v>#DIV/0!</v>
      </c>
      <c r="L31" s="461"/>
      <c r="M31" s="469" t="e">
        <f>SUM(L31/L35)</f>
        <v>#DIV/0!</v>
      </c>
      <c r="N31" s="461"/>
      <c r="O31" s="469" t="e">
        <f>SUM(N31/N35)</f>
        <v>#DIV/0!</v>
      </c>
      <c r="P31" s="461"/>
      <c r="Q31" s="469" t="e">
        <f>SUM(P31/P35)</f>
        <v>#DIV/0!</v>
      </c>
      <c r="R31" s="654">
        <f>SUM(B31,D31,F31,H31,J31,L31,N31,P31)</f>
        <v>0</v>
      </c>
    </row>
    <row r="32" spans="1:18" s="206" customFormat="1" ht="15.75" hidden="1" thickBot="1" x14ac:dyDescent="0.3">
      <c r="A32" s="96" t="s">
        <v>328</v>
      </c>
      <c r="B32" s="461"/>
      <c r="C32" s="473" t="e">
        <f>SUM(B32/B35)</f>
        <v>#DIV/0!</v>
      </c>
      <c r="D32" s="461"/>
      <c r="E32" s="473" t="e">
        <f>SUM(D32/D35)</f>
        <v>#DIV/0!</v>
      </c>
      <c r="F32" s="461"/>
      <c r="G32" s="473" t="e">
        <f>SUM(F32/F35)</f>
        <v>#DIV/0!</v>
      </c>
      <c r="H32" s="461"/>
      <c r="I32" s="473" t="e">
        <f>SUM(H32/H35)</f>
        <v>#DIV/0!</v>
      </c>
      <c r="J32" s="461"/>
      <c r="K32" s="473" t="e">
        <f>SUM(J32/J35)</f>
        <v>#DIV/0!</v>
      </c>
      <c r="L32" s="461"/>
      <c r="M32" s="473" t="e">
        <f>SUM(L32/L35)</f>
        <v>#DIV/0!</v>
      </c>
      <c r="N32" s="461"/>
      <c r="O32" s="473" t="e">
        <f>SUM(N32/N35)</f>
        <v>#DIV/0!</v>
      </c>
      <c r="P32" s="461"/>
      <c r="Q32" s="473" t="e">
        <f>SUM(P32/P35)</f>
        <v>#DIV/0!</v>
      </c>
      <c r="R32" s="472">
        <f>SUM(B32,D32,F32,H32,J32,L32,N32,P32)</f>
        <v>0</v>
      </c>
    </row>
    <row r="33" spans="1:18" s="206" customFormat="1" ht="15.75" hidden="1" thickBot="1" x14ac:dyDescent="0.3">
      <c r="A33" s="96" t="s">
        <v>329</v>
      </c>
      <c r="B33" s="461"/>
      <c r="C33" s="473" t="e">
        <f>SUM(B33/B35)</f>
        <v>#DIV/0!</v>
      </c>
      <c r="D33" s="461"/>
      <c r="E33" s="473" t="e">
        <f>SUM(D33/D35)</f>
        <v>#DIV/0!</v>
      </c>
      <c r="F33" s="461"/>
      <c r="G33" s="473" t="e">
        <f>SUM(F33/F35)</f>
        <v>#DIV/0!</v>
      </c>
      <c r="H33" s="461"/>
      <c r="I33" s="473" t="e">
        <f>SUM(H33/H35)</f>
        <v>#DIV/0!</v>
      </c>
      <c r="J33" s="461"/>
      <c r="K33" s="473" t="e">
        <f>SUM(J33/J35)</f>
        <v>#DIV/0!</v>
      </c>
      <c r="L33" s="461"/>
      <c r="M33" s="473" t="e">
        <f>SUM(L33/L35)</f>
        <v>#DIV/0!</v>
      </c>
      <c r="N33" s="461"/>
      <c r="O33" s="473" t="e">
        <f>SUM(N33/N35)</f>
        <v>#DIV/0!</v>
      </c>
      <c r="P33" s="461"/>
      <c r="Q33" s="473" t="e">
        <f>SUM(P33/P35)</f>
        <v>#DIV/0!</v>
      </c>
      <c r="R33" s="472">
        <f>SUM(B33,D33,F33,H33,J33,L33,N33,P33)</f>
        <v>0</v>
      </c>
    </row>
    <row r="34" spans="1:18" s="206" customFormat="1" ht="15.75" hidden="1" thickBot="1" x14ac:dyDescent="0.3">
      <c r="A34" s="114" t="s">
        <v>330</v>
      </c>
      <c r="B34" s="465"/>
      <c r="C34" s="476" t="e">
        <f>SUM(B34/B35)</f>
        <v>#DIV/0!</v>
      </c>
      <c r="D34" s="465"/>
      <c r="E34" s="476" t="e">
        <f>SUM(D34/D35)</f>
        <v>#DIV/0!</v>
      </c>
      <c r="F34" s="465"/>
      <c r="G34" s="476" t="e">
        <f>SUM(F34/F35)</f>
        <v>#DIV/0!</v>
      </c>
      <c r="H34" s="465"/>
      <c r="I34" s="476" t="e">
        <f>SUM(H34/H35)</f>
        <v>#DIV/0!</v>
      </c>
      <c r="J34" s="465"/>
      <c r="K34" s="476" t="e">
        <f>SUM(J34/J35)</f>
        <v>#DIV/0!</v>
      </c>
      <c r="L34" s="465"/>
      <c r="M34" s="476" t="e">
        <f>SUM(L34/L35)</f>
        <v>#DIV/0!</v>
      </c>
      <c r="N34" s="465"/>
      <c r="O34" s="476" t="e">
        <f>SUM(N34/N35)</f>
        <v>#DIV/0!</v>
      </c>
      <c r="P34" s="465"/>
      <c r="Q34" s="476" t="e">
        <f>SUM(P34/P35)</f>
        <v>#DIV/0!</v>
      </c>
      <c r="R34" s="479">
        <f>SUM(B34,D34,F34,H34,J34,L34,N34,P34)</f>
        <v>0</v>
      </c>
    </row>
    <row r="35" spans="1:18" s="206" customFormat="1" ht="15.75" hidden="1" thickBot="1" x14ac:dyDescent="0.3">
      <c r="A35" s="128" t="s">
        <v>166</v>
      </c>
      <c r="B35" s="122">
        <f>SUM(B31:B34)</f>
        <v>0</v>
      </c>
      <c r="C35" s="268" t="e">
        <f>SUM(B35/B35)</f>
        <v>#DIV/0!</v>
      </c>
      <c r="D35" s="122">
        <f>SUM(D31:D34)</f>
        <v>0</v>
      </c>
      <c r="E35" s="268" t="e">
        <f>SUM(E31:E34)</f>
        <v>#DIV/0!</v>
      </c>
      <c r="F35" s="122">
        <f>SUM(F31:F34)</f>
        <v>0</v>
      </c>
      <c r="G35" s="268" t="e">
        <f>SUM(F35/F192)</f>
        <v>#DIV/0!</v>
      </c>
      <c r="H35" s="122">
        <f>SUM(H31:H34)</f>
        <v>0</v>
      </c>
      <c r="I35" s="268" t="e">
        <f>SUM(H35/H192)</f>
        <v>#DIV/0!</v>
      </c>
      <c r="J35" s="122">
        <f>SUM(J31:J34)</f>
        <v>0</v>
      </c>
      <c r="K35" s="268" t="e">
        <f>SUM(J35/J192)</f>
        <v>#DIV/0!</v>
      </c>
      <c r="L35" s="122">
        <f>SUM(L31:L34)</f>
        <v>0</v>
      </c>
      <c r="M35" s="268" t="e">
        <f>SUM(L35/L192)</f>
        <v>#DIV/0!</v>
      </c>
      <c r="N35" s="122">
        <f>SUM(N31:N34)</f>
        <v>0</v>
      </c>
      <c r="O35" s="268" t="e">
        <f>SUM(N35/N192)</f>
        <v>#DIV/0!</v>
      </c>
      <c r="P35" s="122">
        <f>SUM(P31:P34)</f>
        <v>0</v>
      </c>
      <c r="Q35" s="268" t="e">
        <f>SUM(P35/P192)</f>
        <v>#DIV/0!</v>
      </c>
      <c r="R35" s="122">
        <f>SUM(R31:R34)</f>
        <v>0</v>
      </c>
    </row>
    <row r="36" spans="1:18" s="206" customFormat="1" ht="15.75" hidden="1" thickBot="1" x14ac:dyDescent="0.3">
      <c r="A36" s="1647" t="s">
        <v>466</v>
      </c>
      <c r="B36" s="1648"/>
      <c r="C36" s="1648"/>
      <c r="D36" s="1648"/>
      <c r="E36" s="1648"/>
      <c r="F36" s="1648"/>
      <c r="G36" s="1648"/>
      <c r="H36" s="1648"/>
      <c r="I36" s="1648"/>
      <c r="J36" s="1648"/>
      <c r="K36" s="1648"/>
      <c r="L36" s="1648"/>
      <c r="M36" s="1648"/>
      <c r="N36" s="1648"/>
      <c r="O36" s="1648"/>
      <c r="P36" s="1648"/>
      <c r="Q36" s="1648"/>
      <c r="R36" s="1648"/>
    </row>
    <row r="37" spans="1:18" s="206" customFormat="1" ht="15.75" hidden="1" thickBot="1" x14ac:dyDescent="0.3">
      <c r="A37" s="113"/>
      <c r="B37" s="258" t="s">
        <v>151</v>
      </c>
      <c r="C37" s="259" t="s">
        <v>152</v>
      </c>
      <c r="D37" s="260" t="s">
        <v>151</v>
      </c>
      <c r="E37" s="261" t="s">
        <v>152</v>
      </c>
      <c r="F37" s="259" t="s">
        <v>151</v>
      </c>
      <c r="G37" s="259" t="s">
        <v>152</v>
      </c>
      <c r="H37" s="260" t="s">
        <v>151</v>
      </c>
      <c r="I37" s="261" t="s">
        <v>152</v>
      </c>
      <c r="J37" s="334" t="s">
        <v>151</v>
      </c>
      <c r="K37" s="260" t="s">
        <v>152</v>
      </c>
      <c r="L37" s="261" t="s">
        <v>151</v>
      </c>
      <c r="M37" s="259" t="s">
        <v>152</v>
      </c>
      <c r="N37" s="259" t="s">
        <v>151</v>
      </c>
      <c r="O37" s="259" t="s">
        <v>152</v>
      </c>
      <c r="P37" s="260" t="s">
        <v>151</v>
      </c>
      <c r="Q37" s="261" t="s">
        <v>152</v>
      </c>
      <c r="R37" s="260" t="s">
        <v>151</v>
      </c>
    </row>
    <row r="38" spans="1:18" s="206" customFormat="1" ht="15.75" hidden="1" thickBot="1" x14ac:dyDescent="0.3">
      <c r="A38" s="96" t="s">
        <v>153</v>
      </c>
      <c r="B38" s="480"/>
      <c r="C38" s="481"/>
      <c r="D38" s="480"/>
      <c r="E38" s="482"/>
      <c r="F38" s="483"/>
      <c r="G38" s="481"/>
      <c r="H38" s="480"/>
      <c r="I38" s="484"/>
      <c r="J38" s="483"/>
      <c r="K38" s="485"/>
      <c r="L38" s="486"/>
      <c r="M38" s="481"/>
      <c r="N38" s="483"/>
      <c r="O38" s="481"/>
      <c r="P38" s="480"/>
      <c r="Q38" s="484"/>
      <c r="R38" s="480"/>
    </row>
    <row r="39" spans="1:18" s="206" customFormat="1" ht="15.75" hidden="1" thickBot="1" x14ac:dyDescent="0.3">
      <c r="A39" s="99" t="s">
        <v>154</v>
      </c>
      <c r="B39" s="480"/>
      <c r="C39" s="481"/>
      <c r="D39" s="480"/>
      <c r="E39" s="482"/>
      <c r="F39" s="483"/>
      <c r="G39" s="481"/>
      <c r="H39" s="480"/>
      <c r="I39" s="484"/>
      <c r="J39" s="483"/>
      <c r="K39" s="485"/>
      <c r="L39" s="486"/>
      <c r="M39" s="481"/>
      <c r="N39" s="483"/>
      <c r="O39" s="481"/>
      <c r="P39" s="480"/>
      <c r="Q39" s="484"/>
      <c r="R39" s="480"/>
    </row>
    <row r="40" spans="1:18" s="206" customFormat="1" ht="15.75" hidden="1" thickBot="1" x14ac:dyDescent="0.3">
      <c r="A40" s="98" t="s">
        <v>155</v>
      </c>
      <c r="B40" s="487"/>
      <c r="C40" s="488"/>
      <c r="D40" s="487"/>
      <c r="E40" s="489"/>
      <c r="F40" s="490"/>
      <c r="G40" s="488"/>
      <c r="H40" s="487"/>
      <c r="I40" s="491"/>
      <c r="J40" s="490"/>
      <c r="K40" s="492"/>
      <c r="L40" s="493"/>
      <c r="M40" s="488"/>
      <c r="N40" s="490"/>
      <c r="O40" s="488"/>
      <c r="P40" s="487"/>
      <c r="Q40" s="491"/>
      <c r="R40" s="487"/>
    </row>
    <row r="41" spans="1:18" s="206" customFormat="1" ht="15.75" customHeight="1" thickBot="1" x14ac:dyDescent="0.3">
      <c r="A41" s="1649" t="s">
        <v>758</v>
      </c>
      <c r="B41" s="1650"/>
      <c r="C41" s="1650"/>
      <c r="D41" s="1650"/>
      <c r="E41" s="1650"/>
      <c r="F41" s="1650"/>
      <c r="G41" s="1650"/>
      <c r="H41" s="1650"/>
      <c r="I41" s="1650"/>
      <c r="J41" s="1650"/>
      <c r="K41" s="1650"/>
      <c r="L41" s="1650"/>
      <c r="M41" s="1650"/>
      <c r="N41" s="1650"/>
      <c r="O41" s="1650"/>
      <c r="P41" s="1650"/>
      <c r="Q41" s="1650"/>
      <c r="R41" s="1650"/>
    </row>
    <row r="42" spans="1:18" s="206" customFormat="1" ht="40.5" customHeight="1" thickBot="1" x14ac:dyDescent="0.3">
      <c r="A42" s="110"/>
      <c r="B42" s="1651" t="s">
        <v>136</v>
      </c>
      <c r="C42" s="1652"/>
      <c r="D42" s="1651" t="s">
        <v>137</v>
      </c>
      <c r="E42" s="1652"/>
      <c r="F42" s="1651" t="s">
        <v>138</v>
      </c>
      <c r="G42" s="1652"/>
      <c r="H42" s="1651" t="s">
        <v>139</v>
      </c>
      <c r="I42" s="1652"/>
      <c r="J42" s="1651" t="s">
        <v>140</v>
      </c>
      <c r="K42" s="1652"/>
      <c r="L42" s="1651" t="s">
        <v>141</v>
      </c>
      <c r="M42" s="1652"/>
      <c r="N42" s="1651" t="s">
        <v>142</v>
      </c>
      <c r="O42" s="1652"/>
      <c r="P42" s="1651" t="s">
        <v>143</v>
      </c>
      <c r="Q42" s="1652"/>
      <c r="R42" s="1414" t="s">
        <v>318</v>
      </c>
    </row>
    <row r="43" spans="1:18" s="206" customFormat="1" ht="15.75" thickBot="1" x14ac:dyDescent="0.3">
      <c r="A43" s="1532" t="s">
        <v>463</v>
      </c>
      <c r="B43" s="1533"/>
      <c r="C43" s="1533"/>
      <c r="D43" s="1646"/>
      <c r="E43" s="1646"/>
      <c r="F43" s="1533"/>
      <c r="G43" s="1533"/>
      <c r="H43" s="1646"/>
      <c r="I43" s="1646"/>
      <c r="J43" s="1533"/>
      <c r="K43" s="1533"/>
      <c r="L43" s="1646"/>
      <c r="M43" s="1646"/>
      <c r="N43" s="1533"/>
      <c r="O43" s="1533"/>
      <c r="P43" s="1646"/>
      <c r="Q43" s="1646"/>
      <c r="R43" s="1646"/>
    </row>
    <row r="44" spans="1:18" s="206" customFormat="1" x14ac:dyDescent="0.25">
      <c r="A44" s="105" t="s">
        <v>401</v>
      </c>
      <c r="B44" s="442">
        <v>136</v>
      </c>
      <c r="C44" s="443">
        <f>B44/B52</f>
        <v>5.8469475494411005E-2</v>
      </c>
      <c r="D44" s="442">
        <v>5</v>
      </c>
      <c r="E44" s="443">
        <f>D44/D52</f>
        <v>0.21739130434782608</v>
      </c>
      <c r="F44" s="442">
        <v>20</v>
      </c>
      <c r="G44" s="443">
        <f>F44/F52</f>
        <v>1.4947683109118086E-2</v>
      </c>
      <c r="H44" s="442">
        <v>7</v>
      </c>
      <c r="I44" s="443">
        <f>H44/H52</f>
        <v>1.6166281755196306E-2</v>
      </c>
      <c r="J44" s="442">
        <v>0</v>
      </c>
      <c r="K44" s="443">
        <f>J44/J52</f>
        <v>0</v>
      </c>
      <c r="L44" s="442">
        <v>6</v>
      </c>
      <c r="M44" s="443">
        <f>L44/L52</f>
        <v>7.6923076923076927E-2</v>
      </c>
      <c r="N44" s="442">
        <v>0</v>
      </c>
      <c r="O44" s="443">
        <f>N44/N52</f>
        <v>0</v>
      </c>
      <c r="P44" s="442">
        <v>2</v>
      </c>
      <c r="Q44" s="443">
        <f>P44/P52</f>
        <v>0.16666666666666666</v>
      </c>
      <c r="R44" s="446">
        <f>SUM(B44,D44,F44,H44,J44,L44,N44,P44)</f>
        <v>176</v>
      </c>
    </row>
    <row r="45" spans="1:18" s="206" customFormat="1" x14ac:dyDescent="0.25">
      <c r="A45" s="102" t="s">
        <v>402</v>
      </c>
      <c r="B45" s="447">
        <v>403</v>
      </c>
      <c r="C45" s="448">
        <f>B45/B52</f>
        <v>0.17325881341358557</v>
      </c>
      <c r="D45" s="447">
        <v>1</v>
      </c>
      <c r="E45" s="448">
        <f>D45/D52</f>
        <v>4.3478260869565216E-2</v>
      </c>
      <c r="F45" s="447">
        <v>375</v>
      </c>
      <c r="G45" s="448">
        <f>F45/F52</f>
        <v>0.2802690582959641</v>
      </c>
      <c r="H45" s="447">
        <v>30</v>
      </c>
      <c r="I45" s="448">
        <f>H45/H52</f>
        <v>6.9284064665127015E-2</v>
      </c>
      <c r="J45" s="447">
        <v>0</v>
      </c>
      <c r="K45" s="448">
        <f>J45/J52</f>
        <v>0</v>
      </c>
      <c r="L45" s="447">
        <v>12</v>
      </c>
      <c r="M45" s="448">
        <f>L45/L52</f>
        <v>0.15384615384615385</v>
      </c>
      <c r="N45" s="447">
        <v>0</v>
      </c>
      <c r="O45" s="448">
        <f>N45/N52</f>
        <v>0</v>
      </c>
      <c r="P45" s="447">
        <v>0</v>
      </c>
      <c r="Q45" s="448">
        <f>P45/P52</f>
        <v>0</v>
      </c>
      <c r="R45" s="451">
        <f>SUM(B45,D45,F45,H45,J45,L45,N45,P45)</f>
        <v>821</v>
      </c>
    </row>
    <row r="46" spans="1:18" s="206" customFormat="1" x14ac:dyDescent="0.25">
      <c r="A46" s="102" t="s">
        <v>337</v>
      </c>
      <c r="B46" s="447">
        <v>480</v>
      </c>
      <c r="C46" s="448">
        <f>B46/B52</f>
        <v>0.2063628546861565</v>
      </c>
      <c r="D46" s="447">
        <v>2</v>
      </c>
      <c r="E46" s="448">
        <f>D46/D52</f>
        <v>8.6956521739130432E-2</v>
      </c>
      <c r="F46" s="447">
        <v>347</v>
      </c>
      <c r="G46" s="448">
        <f>F46/F52</f>
        <v>0.25934230194319879</v>
      </c>
      <c r="H46" s="447">
        <v>57</v>
      </c>
      <c r="I46" s="448">
        <f>H46/H52</f>
        <v>0.13163972286374134</v>
      </c>
      <c r="J46" s="447">
        <v>0</v>
      </c>
      <c r="K46" s="448">
        <f>J46/J52</f>
        <v>0</v>
      </c>
      <c r="L46" s="447">
        <v>17</v>
      </c>
      <c r="M46" s="448">
        <f>L46/L52</f>
        <v>0.21794871794871795</v>
      </c>
      <c r="N46" s="447">
        <v>0</v>
      </c>
      <c r="O46" s="448">
        <f>N46/N52</f>
        <v>0</v>
      </c>
      <c r="P46" s="447">
        <v>1</v>
      </c>
      <c r="Q46" s="448">
        <f>P46/P52</f>
        <v>8.3333333333333329E-2</v>
      </c>
      <c r="R46" s="451">
        <f t="shared" ref="R46:R51" si="6">SUM(B46,D46,F46,H46,J46,L46,N46,P46)</f>
        <v>904</v>
      </c>
    </row>
    <row r="47" spans="1:18" s="206" customFormat="1" x14ac:dyDescent="0.25">
      <c r="A47" s="102" t="s">
        <v>338</v>
      </c>
      <c r="B47" s="447">
        <v>492</v>
      </c>
      <c r="C47" s="448">
        <f>B47/B52</f>
        <v>0.21152192605331041</v>
      </c>
      <c r="D47" s="447">
        <v>6</v>
      </c>
      <c r="E47" s="448">
        <f>D47/D52</f>
        <v>0.2608695652173913</v>
      </c>
      <c r="F47" s="447">
        <v>285</v>
      </c>
      <c r="G47" s="448">
        <f>F47/F52</f>
        <v>0.21300448430493274</v>
      </c>
      <c r="H47" s="447">
        <v>73</v>
      </c>
      <c r="I47" s="448">
        <f>H47/H52</f>
        <v>0.16859122401847576</v>
      </c>
      <c r="J47" s="447">
        <v>0</v>
      </c>
      <c r="K47" s="448">
        <f>J47/J52</f>
        <v>0</v>
      </c>
      <c r="L47" s="447">
        <v>13</v>
      </c>
      <c r="M47" s="448">
        <f>L47/L52</f>
        <v>0.16666666666666666</v>
      </c>
      <c r="N47" s="447">
        <v>0</v>
      </c>
      <c r="O47" s="448">
        <f>N47/N52</f>
        <v>0</v>
      </c>
      <c r="P47" s="447">
        <v>0</v>
      </c>
      <c r="Q47" s="448">
        <f>P47/P52</f>
        <v>0</v>
      </c>
      <c r="R47" s="451">
        <f t="shared" si="6"/>
        <v>869</v>
      </c>
    </row>
    <row r="48" spans="1:18" s="206" customFormat="1" x14ac:dyDescent="0.25">
      <c r="A48" s="102" t="s">
        <v>339</v>
      </c>
      <c r="B48" s="447">
        <v>294</v>
      </c>
      <c r="C48" s="448">
        <f>B48/B52</f>
        <v>0.12639724849527084</v>
      </c>
      <c r="D48" s="447">
        <v>1</v>
      </c>
      <c r="E48" s="448">
        <f>D48/D52</f>
        <v>4.3478260869565216E-2</v>
      </c>
      <c r="F48" s="447">
        <v>149</v>
      </c>
      <c r="G48" s="448">
        <f>F48/F52</f>
        <v>0.11136023916292975</v>
      </c>
      <c r="H48" s="447">
        <v>71</v>
      </c>
      <c r="I48" s="448">
        <f>H48/H52</f>
        <v>0.16397228637413394</v>
      </c>
      <c r="J48" s="447">
        <v>0</v>
      </c>
      <c r="K48" s="448">
        <f>J48/J52</f>
        <v>0</v>
      </c>
      <c r="L48" s="447">
        <v>7</v>
      </c>
      <c r="M48" s="448">
        <f>L48/L52</f>
        <v>8.9743589743589744E-2</v>
      </c>
      <c r="N48" s="447">
        <v>1</v>
      </c>
      <c r="O48" s="448">
        <f>N48/N52</f>
        <v>6.6666666666666666E-2</v>
      </c>
      <c r="P48" s="447">
        <v>0</v>
      </c>
      <c r="Q48" s="448">
        <f>P48/P52</f>
        <v>0</v>
      </c>
      <c r="R48" s="451">
        <f t="shared" si="6"/>
        <v>523</v>
      </c>
    </row>
    <row r="49" spans="1:18" s="206" customFormat="1" x14ac:dyDescent="0.25">
      <c r="A49" s="102" t="s">
        <v>126</v>
      </c>
      <c r="B49" s="447">
        <v>292</v>
      </c>
      <c r="C49" s="448">
        <f>B49/B52</f>
        <v>0.12553740326741186</v>
      </c>
      <c r="D49" s="447">
        <v>7</v>
      </c>
      <c r="E49" s="448">
        <f>D49/D52</f>
        <v>0.30434782608695654</v>
      </c>
      <c r="F49" s="447">
        <v>112</v>
      </c>
      <c r="G49" s="448">
        <f>F49/F52</f>
        <v>8.3707025411061287E-2</v>
      </c>
      <c r="H49" s="447">
        <v>128</v>
      </c>
      <c r="I49" s="448">
        <f>H49/H52</f>
        <v>0.29561200923787528</v>
      </c>
      <c r="J49" s="447">
        <v>0</v>
      </c>
      <c r="K49" s="448">
        <f>J49/J52</f>
        <v>0</v>
      </c>
      <c r="L49" s="447">
        <v>8</v>
      </c>
      <c r="M49" s="448">
        <f>L49/L52</f>
        <v>0.10256410256410256</v>
      </c>
      <c r="N49" s="447">
        <v>4</v>
      </c>
      <c r="O49" s="448">
        <f>N49/N52</f>
        <v>0.26666666666666666</v>
      </c>
      <c r="P49" s="447">
        <v>1</v>
      </c>
      <c r="Q49" s="448">
        <f>P49/P52</f>
        <v>8.3333333333333329E-2</v>
      </c>
      <c r="R49" s="451">
        <f t="shared" si="6"/>
        <v>552</v>
      </c>
    </row>
    <row r="50" spans="1:18" s="206" customFormat="1" x14ac:dyDescent="0.25">
      <c r="A50" s="102" t="s">
        <v>127</v>
      </c>
      <c r="B50" s="447">
        <v>204</v>
      </c>
      <c r="C50" s="448">
        <f>B50/B52</f>
        <v>8.7704213241616508E-2</v>
      </c>
      <c r="D50" s="447">
        <v>1</v>
      </c>
      <c r="E50" s="448">
        <f>D50/D52</f>
        <v>4.3478260869565216E-2</v>
      </c>
      <c r="F50" s="447">
        <v>44</v>
      </c>
      <c r="G50" s="448">
        <f>F50/F52</f>
        <v>3.2884902840059793E-2</v>
      </c>
      <c r="H50" s="447">
        <v>61</v>
      </c>
      <c r="I50" s="448">
        <f>H50/H52</f>
        <v>0.14087759815242495</v>
      </c>
      <c r="J50" s="447">
        <v>0</v>
      </c>
      <c r="K50" s="448">
        <f>J50/J52</f>
        <v>0</v>
      </c>
      <c r="L50" s="447">
        <v>9</v>
      </c>
      <c r="M50" s="448">
        <f>L50/L52</f>
        <v>0.11538461538461539</v>
      </c>
      <c r="N50" s="447">
        <v>7</v>
      </c>
      <c r="O50" s="448">
        <f>N50/N52</f>
        <v>0.46666666666666667</v>
      </c>
      <c r="P50" s="447">
        <v>5</v>
      </c>
      <c r="Q50" s="448">
        <f>P50/P52</f>
        <v>0.41666666666666669</v>
      </c>
      <c r="R50" s="451">
        <f t="shared" si="6"/>
        <v>331</v>
      </c>
    </row>
    <row r="51" spans="1:18" s="206" customFormat="1" ht="15.75" thickBot="1" x14ac:dyDescent="0.3">
      <c r="A51" s="729" t="s">
        <v>119</v>
      </c>
      <c r="B51" s="452">
        <v>25</v>
      </c>
      <c r="C51" s="453">
        <f>B51/B52</f>
        <v>1.0748065348237317E-2</v>
      </c>
      <c r="D51" s="452">
        <v>0</v>
      </c>
      <c r="E51" s="453">
        <f>D51/D52</f>
        <v>0</v>
      </c>
      <c r="F51" s="452">
        <v>6</v>
      </c>
      <c r="G51" s="453">
        <f>F51/F52</f>
        <v>4.4843049327354259E-3</v>
      </c>
      <c r="H51" s="452">
        <v>6</v>
      </c>
      <c r="I51" s="453">
        <f>H51/H52</f>
        <v>1.3856812933025405E-2</v>
      </c>
      <c r="J51" s="452">
        <v>355</v>
      </c>
      <c r="K51" s="453">
        <f>J51/J52</f>
        <v>1</v>
      </c>
      <c r="L51" s="452">
        <v>6</v>
      </c>
      <c r="M51" s="453">
        <f>L51/L52</f>
        <v>7.6923076923076927E-2</v>
      </c>
      <c r="N51" s="452">
        <v>3</v>
      </c>
      <c r="O51" s="453">
        <f>N51/N52</f>
        <v>0.2</v>
      </c>
      <c r="P51" s="452">
        <v>3</v>
      </c>
      <c r="Q51" s="453">
        <f>P51/P52</f>
        <v>0.25</v>
      </c>
      <c r="R51" s="456">
        <f t="shared" si="6"/>
        <v>404</v>
      </c>
    </row>
    <row r="52" spans="1:18" s="206" customFormat="1" ht="16.5" thickTop="1" thickBot="1" x14ac:dyDescent="0.3">
      <c r="A52" s="128" t="s">
        <v>166</v>
      </c>
      <c r="B52" s="410">
        <f t="shared" ref="B52:Q52" si="7">SUM(B44:B51)</f>
        <v>2326</v>
      </c>
      <c r="C52" s="1915">
        <f t="shared" si="7"/>
        <v>1</v>
      </c>
      <c r="D52" s="410">
        <f t="shared" si="7"/>
        <v>23</v>
      </c>
      <c r="E52" s="1915">
        <f t="shared" si="7"/>
        <v>1</v>
      </c>
      <c r="F52" s="410">
        <f t="shared" si="7"/>
        <v>1338</v>
      </c>
      <c r="G52" s="1915">
        <f t="shared" si="7"/>
        <v>1</v>
      </c>
      <c r="H52" s="410">
        <f t="shared" si="7"/>
        <v>433</v>
      </c>
      <c r="I52" s="1915">
        <f t="shared" si="7"/>
        <v>1</v>
      </c>
      <c r="J52" s="410">
        <f t="shared" si="7"/>
        <v>355</v>
      </c>
      <c r="K52" s="1915">
        <f t="shared" si="7"/>
        <v>1</v>
      </c>
      <c r="L52" s="410">
        <f t="shared" si="7"/>
        <v>78</v>
      </c>
      <c r="M52" s="1915">
        <f t="shared" si="7"/>
        <v>1</v>
      </c>
      <c r="N52" s="410">
        <f t="shared" si="7"/>
        <v>15</v>
      </c>
      <c r="O52" s="1915">
        <f t="shared" si="7"/>
        <v>1</v>
      </c>
      <c r="P52" s="410">
        <f t="shared" si="7"/>
        <v>12</v>
      </c>
      <c r="Q52" s="1915">
        <f t="shared" si="7"/>
        <v>1</v>
      </c>
      <c r="R52" s="410">
        <f>SUM(B52,D52,F52,H52,J52,L52,N52,P52)</f>
        <v>4580</v>
      </c>
    </row>
    <row r="53" spans="1:18" s="30" customFormat="1" ht="15.75" thickBot="1" x14ac:dyDescent="0.3">
      <c r="A53" s="1647" t="s">
        <v>464</v>
      </c>
      <c r="B53" s="1648"/>
      <c r="C53" s="1648"/>
      <c r="D53" s="1648"/>
      <c r="E53" s="1648"/>
      <c r="F53" s="1648"/>
      <c r="G53" s="1648"/>
      <c r="H53" s="1648"/>
      <c r="I53" s="1648"/>
      <c r="J53" s="1648"/>
      <c r="K53" s="1648"/>
      <c r="L53" s="1648"/>
      <c r="M53" s="1648"/>
      <c r="N53" s="1648"/>
      <c r="O53" s="1648"/>
      <c r="P53" s="1648"/>
      <c r="Q53" s="1648"/>
      <c r="R53" s="1648"/>
    </row>
    <row r="54" spans="1:18" s="206" customFormat="1" x14ac:dyDescent="0.25">
      <c r="A54" s="105" t="s">
        <v>120</v>
      </c>
      <c r="B54" s="457">
        <v>441</v>
      </c>
      <c r="C54" s="458">
        <f>SUM(B54/B60)</f>
        <v>0.18959587274290629</v>
      </c>
      <c r="D54" s="457">
        <v>3</v>
      </c>
      <c r="E54" s="458">
        <f>SUM(D54/D60)</f>
        <v>0.13043478260869565</v>
      </c>
      <c r="F54" s="457">
        <v>197</v>
      </c>
      <c r="G54" s="458">
        <f>SUM(F54/F60)</f>
        <v>0.14723467862481315</v>
      </c>
      <c r="H54" s="457">
        <v>64</v>
      </c>
      <c r="I54" s="458">
        <f>SUM(H54/H60)</f>
        <v>0.14780600461893764</v>
      </c>
      <c r="J54" s="457">
        <v>75</v>
      </c>
      <c r="K54" s="458">
        <f>SUM(J54/J60)</f>
        <v>0.21126760563380281</v>
      </c>
      <c r="L54" s="457">
        <v>18</v>
      </c>
      <c r="M54" s="458">
        <f>SUM(L54/L60)</f>
        <v>0.23076923076923078</v>
      </c>
      <c r="N54" s="457">
        <v>2</v>
      </c>
      <c r="O54" s="458">
        <f>SUM(N54/N60)</f>
        <v>0.13333333333333333</v>
      </c>
      <c r="P54" s="457">
        <v>2</v>
      </c>
      <c r="Q54" s="458">
        <f>SUM(P54/P60)</f>
        <v>0.16666666666666666</v>
      </c>
      <c r="R54" s="446">
        <f t="shared" ref="R54:R59" si="8">SUM(B54,D54,F54,H54,J54,L54,N54,P54)</f>
        <v>802</v>
      </c>
    </row>
    <row r="55" spans="1:18" s="206" customFormat="1" x14ac:dyDescent="0.25">
      <c r="A55" s="102" t="s">
        <v>121</v>
      </c>
      <c r="B55" s="461">
        <v>163</v>
      </c>
      <c r="C55" s="462">
        <f>SUM(B55/B60)</f>
        <v>7.0077386070507314E-2</v>
      </c>
      <c r="D55" s="461">
        <v>5</v>
      </c>
      <c r="E55" s="462">
        <f>SUM(D55/D60)</f>
        <v>0.21739130434782608</v>
      </c>
      <c r="F55" s="461">
        <v>103</v>
      </c>
      <c r="G55" s="462">
        <f>SUM(F55/F60)</f>
        <v>7.6980568011958142E-2</v>
      </c>
      <c r="H55" s="461">
        <v>52</v>
      </c>
      <c r="I55" s="462">
        <f>SUM(H55/H60)</f>
        <v>0.12009237875288684</v>
      </c>
      <c r="J55" s="461">
        <v>23</v>
      </c>
      <c r="K55" s="462">
        <f>SUM(J55/J60)</f>
        <v>6.4788732394366194E-2</v>
      </c>
      <c r="L55" s="461">
        <v>30</v>
      </c>
      <c r="M55" s="462">
        <f>SUM(L55/L60)</f>
        <v>0.38461538461538464</v>
      </c>
      <c r="N55" s="461">
        <v>0</v>
      </c>
      <c r="O55" s="462">
        <f>SUM(N55/N60)</f>
        <v>0</v>
      </c>
      <c r="P55" s="461">
        <v>1</v>
      </c>
      <c r="Q55" s="462">
        <f>SUM(P55/P60)</f>
        <v>8.3333333333333329E-2</v>
      </c>
      <c r="R55" s="451">
        <f t="shared" si="8"/>
        <v>377</v>
      </c>
    </row>
    <row r="56" spans="1:18" s="206" customFormat="1" x14ac:dyDescent="0.25">
      <c r="A56" s="102" t="s">
        <v>122</v>
      </c>
      <c r="B56" s="461">
        <v>26</v>
      </c>
      <c r="C56" s="462">
        <f>SUM(B56/B60)</f>
        <v>1.117798796216681E-2</v>
      </c>
      <c r="D56" s="461">
        <v>0</v>
      </c>
      <c r="E56" s="462">
        <f>SUM(D56/D60)</f>
        <v>0</v>
      </c>
      <c r="F56" s="461">
        <v>18</v>
      </c>
      <c r="G56" s="462">
        <f>SUM(F56/F60)</f>
        <v>1.3452914798206279E-2</v>
      </c>
      <c r="H56" s="461">
        <v>2</v>
      </c>
      <c r="I56" s="462">
        <f>SUM(H56/H60)</f>
        <v>4.6189376443418013E-3</v>
      </c>
      <c r="J56" s="461">
        <v>5</v>
      </c>
      <c r="K56" s="462">
        <f>SUM(J56/J60)</f>
        <v>1.4084507042253521E-2</v>
      </c>
      <c r="L56" s="461">
        <v>0</v>
      </c>
      <c r="M56" s="462">
        <f>SUM(L56/L60)</f>
        <v>0</v>
      </c>
      <c r="N56" s="461">
        <v>0</v>
      </c>
      <c r="O56" s="462">
        <f>SUM(N56/N60)</f>
        <v>0</v>
      </c>
      <c r="P56" s="461">
        <v>0</v>
      </c>
      <c r="Q56" s="462">
        <f>SUM(P56/P60)</f>
        <v>0</v>
      </c>
      <c r="R56" s="451">
        <f t="shared" si="8"/>
        <v>51</v>
      </c>
    </row>
    <row r="57" spans="1:18" s="206" customFormat="1" x14ac:dyDescent="0.25">
      <c r="A57" s="102" t="s">
        <v>123</v>
      </c>
      <c r="B57" s="461">
        <v>736</v>
      </c>
      <c r="C57" s="462">
        <f>SUM(B57/B60)</f>
        <v>0.31642304385210662</v>
      </c>
      <c r="D57" s="461">
        <v>6</v>
      </c>
      <c r="E57" s="462">
        <f>SUM(D57/D60)</f>
        <v>0.2608695652173913</v>
      </c>
      <c r="F57" s="461">
        <v>420</v>
      </c>
      <c r="G57" s="462">
        <f>SUM(F57/F60)</f>
        <v>0.31390134529147984</v>
      </c>
      <c r="H57" s="461">
        <v>128</v>
      </c>
      <c r="I57" s="462">
        <f>SUM(H57/H60)</f>
        <v>0.29561200923787528</v>
      </c>
      <c r="J57" s="461">
        <v>121</v>
      </c>
      <c r="K57" s="462">
        <f>SUM(J57/J60)</f>
        <v>0.3408450704225352</v>
      </c>
      <c r="L57" s="461">
        <v>9</v>
      </c>
      <c r="M57" s="462">
        <f>SUM(L57/L60)</f>
        <v>0.11538461538461539</v>
      </c>
      <c r="N57" s="461">
        <v>9</v>
      </c>
      <c r="O57" s="462">
        <f>SUM(N57/N60)</f>
        <v>0.6</v>
      </c>
      <c r="P57" s="461">
        <v>5</v>
      </c>
      <c r="Q57" s="462">
        <f>SUM(P57/P60)</f>
        <v>0.41666666666666669</v>
      </c>
      <c r="R57" s="451">
        <f t="shared" si="8"/>
        <v>1434</v>
      </c>
    </row>
    <row r="58" spans="1:18" s="206" customFormat="1" x14ac:dyDescent="0.25">
      <c r="A58" s="102" t="s">
        <v>124</v>
      </c>
      <c r="B58" s="461">
        <v>761</v>
      </c>
      <c r="C58" s="462">
        <f>SUM(B58/B60)</f>
        <v>0.32717110920034392</v>
      </c>
      <c r="D58" s="461">
        <v>7</v>
      </c>
      <c r="E58" s="462">
        <f>SUM(D58/D60)</f>
        <v>0.30434782608695654</v>
      </c>
      <c r="F58" s="461">
        <v>505</v>
      </c>
      <c r="G58" s="462">
        <f>SUM(F58/F60)</f>
        <v>0.37742899850523171</v>
      </c>
      <c r="H58" s="461">
        <v>160</v>
      </c>
      <c r="I58" s="462">
        <f>SUM(H58/H60)</f>
        <v>0.36951501154734412</v>
      </c>
      <c r="J58" s="461">
        <v>123</v>
      </c>
      <c r="K58" s="462">
        <f>SUM(J58/J60)</f>
        <v>0.3464788732394366</v>
      </c>
      <c r="L58" s="461">
        <v>13</v>
      </c>
      <c r="M58" s="462">
        <f>SUM(L58/L60)</f>
        <v>0.16666666666666666</v>
      </c>
      <c r="N58" s="461">
        <v>4</v>
      </c>
      <c r="O58" s="462">
        <f>SUM(N58/N60)</f>
        <v>0.26666666666666666</v>
      </c>
      <c r="P58" s="461">
        <v>3</v>
      </c>
      <c r="Q58" s="462">
        <f>SUM(P58/P60)</f>
        <v>0.25</v>
      </c>
      <c r="R58" s="451">
        <f t="shared" si="8"/>
        <v>1576</v>
      </c>
    </row>
    <row r="59" spans="1:18" s="206" customFormat="1" ht="15.75" thickBot="1" x14ac:dyDescent="0.3">
      <c r="A59" s="103" t="s">
        <v>125</v>
      </c>
      <c r="B59" s="465">
        <v>199</v>
      </c>
      <c r="C59" s="466">
        <f>SUM(B59/B60)</f>
        <v>8.5554600171969045E-2</v>
      </c>
      <c r="D59" s="465">
        <v>2</v>
      </c>
      <c r="E59" s="466">
        <f>SUM(D59/D60)</f>
        <v>8.6956521739130432E-2</v>
      </c>
      <c r="F59" s="465">
        <v>95</v>
      </c>
      <c r="G59" s="466">
        <f>SUM(F59/F60)</f>
        <v>7.1001494768310913E-2</v>
      </c>
      <c r="H59" s="465">
        <v>27</v>
      </c>
      <c r="I59" s="466">
        <f>SUM(H59/H60)</f>
        <v>6.2355658198614321E-2</v>
      </c>
      <c r="J59" s="465">
        <v>8</v>
      </c>
      <c r="K59" s="466">
        <f>SUM(J59/J60)</f>
        <v>2.2535211267605635E-2</v>
      </c>
      <c r="L59" s="465">
        <v>8</v>
      </c>
      <c r="M59" s="466">
        <f>SUM(L59/L60)</f>
        <v>0.10256410256410256</v>
      </c>
      <c r="N59" s="465">
        <v>0</v>
      </c>
      <c r="O59" s="466">
        <f>SUM(N59/N60)</f>
        <v>0</v>
      </c>
      <c r="P59" s="465">
        <v>1</v>
      </c>
      <c r="Q59" s="466">
        <f>SUM(P59/P60)</f>
        <v>8.3333333333333329E-2</v>
      </c>
      <c r="R59" s="456">
        <f t="shared" si="8"/>
        <v>340</v>
      </c>
    </row>
    <row r="60" spans="1:18" s="206" customFormat="1" ht="16.5" thickTop="1" thickBot="1" x14ac:dyDescent="0.3">
      <c r="A60" s="128" t="s">
        <v>166</v>
      </c>
      <c r="B60" s="410">
        <f t="shared" ref="B60:Q60" si="9">SUM(B54:B59)</f>
        <v>2326</v>
      </c>
      <c r="C60" s="1915">
        <f t="shared" si="9"/>
        <v>1.0000000000000002</v>
      </c>
      <c r="D60" s="410">
        <f t="shared" si="9"/>
        <v>23</v>
      </c>
      <c r="E60" s="1915">
        <f t="shared" si="9"/>
        <v>1</v>
      </c>
      <c r="F60" s="410">
        <f t="shared" si="9"/>
        <v>1338</v>
      </c>
      <c r="G60" s="1915">
        <f t="shared" si="9"/>
        <v>1</v>
      </c>
      <c r="H60" s="410">
        <f t="shared" si="9"/>
        <v>433</v>
      </c>
      <c r="I60" s="1915">
        <f t="shared" si="9"/>
        <v>1</v>
      </c>
      <c r="J60" s="410">
        <f t="shared" si="9"/>
        <v>355</v>
      </c>
      <c r="K60" s="1915">
        <f t="shared" si="9"/>
        <v>0.99999999999999989</v>
      </c>
      <c r="L60" s="410">
        <f t="shared" si="9"/>
        <v>78</v>
      </c>
      <c r="M60" s="1915">
        <f t="shared" si="9"/>
        <v>1</v>
      </c>
      <c r="N60" s="410">
        <f t="shared" si="9"/>
        <v>15</v>
      </c>
      <c r="O60" s="1915">
        <f t="shared" si="9"/>
        <v>1</v>
      </c>
      <c r="P60" s="410">
        <f t="shared" si="9"/>
        <v>12</v>
      </c>
      <c r="Q60" s="1915">
        <f t="shared" si="9"/>
        <v>1</v>
      </c>
      <c r="R60" s="410">
        <f>SUM(B60,D60,F60,H60,J60,L60,N60,P60)</f>
        <v>4580</v>
      </c>
    </row>
    <row r="61" spans="1:18" s="206" customFormat="1" ht="15.75" customHeight="1" thickBot="1" x14ac:dyDescent="0.3">
      <c r="A61" s="1647" t="s">
        <v>465</v>
      </c>
      <c r="B61" s="1648"/>
      <c r="C61" s="1648"/>
      <c r="D61" s="1648"/>
      <c r="E61" s="1648"/>
      <c r="F61" s="1648"/>
      <c r="G61" s="1648"/>
      <c r="H61" s="1648"/>
      <c r="I61" s="1648"/>
      <c r="J61" s="1648"/>
      <c r="K61" s="1648"/>
      <c r="L61" s="1648"/>
      <c r="M61" s="1648"/>
      <c r="N61" s="1648"/>
      <c r="O61" s="1648"/>
      <c r="P61" s="1648"/>
      <c r="Q61" s="1648"/>
      <c r="R61" s="1648"/>
    </row>
    <row r="62" spans="1:18" s="206" customFormat="1" x14ac:dyDescent="0.25">
      <c r="A62" s="95" t="s">
        <v>145</v>
      </c>
      <c r="B62" s="457">
        <v>1868</v>
      </c>
      <c r="C62" s="458">
        <f>SUM(B62/B68)</f>
        <v>0.80309544282029233</v>
      </c>
      <c r="D62" s="457">
        <v>18</v>
      </c>
      <c r="E62" s="458">
        <f>SUM(D62/D68)</f>
        <v>0.78260869565217395</v>
      </c>
      <c r="F62" s="457">
        <v>587</v>
      </c>
      <c r="G62" s="458">
        <f>SUM(F62/F68)</f>
        <v>0.43871449925261585</v>
      </c>
      <c r="H62" s="457">
        <v>392</v>
      </c>
      <c r="I62" s="458">
        <f>SUM(H62/H68)</f>
        <v>0.90531177829099307</v>
      </c>
      <c r="J62" s="457">
        <v>242</v>
      </c>
      <c r="K62" s="458">
        <f>SUM(J62/J68)</f>
        <v>0.6816901408450704</v>
      </c>
      <c r="L62" s="457">
        <v>57</v>
      </c>
      <c r="M62" s="458">
        <f>SUM(L62/L68)</f>
        <v>0.73076923076923073</v>
      </c>
      <c r="N62" s="457">
        <v>9</v>
      </c>
      <c r="O62" s="458">
        <f>SUM(N62/N68)</f>
        <v>0.6</v>
      </c>
      <c r="P62" s="457">
        <v>9</v>
      </c>
      <c r="Q62" s="458">
        <f>SUM(P62/P68)</f>
        <v>0.75</v>
      </c>
      <c r="R62" s="446">
        <f t="shared" ref="R62:R67" si="10">SUM(B62,D62,F62,H62,J62,L62,N62,P62)</f>
        <v>3182</v>
      </c>
    </row>
    <row r="63" spans="1:18" s="206" customFormat="1" x14ac:dyDescent="0.25">
      <c r="A63" s="96" t="s">
        <v>146</v>
      </c>
      <c r="B63" s="461">
        <v>347</v>
      </c>
      <c r="C63" s="462">
        <f>SUM(B63/B68)</f>
        <v>0.14918314703353397</v>
      </c>
      <c r="D63" s="461">
        <v>4</v>
      </c>
      <c r="E63" s="462">
        <f>SUM(D63/D68)</f>
        <v>0.17391304347826086</v>
      </c>
      <c r="F63" s="461">
        <v>531</v>
      </c>
      <c r="G63" s="462">
        <f>SUM(F63/F68)</f>
        <v>0.39686098654708518</v>
      </c>
      <c r="H63" s="461">
        <v>38</v>
      </c>
      <c r="I63" s="462">
        <f>SUM(H63/H68)</f>
        <v>8.7759815242494224E-2</v>
      </c>
      <c r="J63" s="461">
        <v>75</v>
      </c>
      <c r="K63" s="462">
        <f>SUM(J63/J68)</f>
        <v>0.21126760563380281</v>
      </c>
      <c r="L63" s="461">
        <v>15</v>
      </c>
      <c r="M63" s="462">
        <f>SUM(L63/L68)</f>
        <v>0.19230769230769232</v>
      </c>
      <c r="N63" s="461">
        <v>5</v>
      </c>
      <c r="O63" s="462">
        <f>SUM(N63/N68)</f>
        <v>0.33333333333333331</v>
      </c>
      <c r="P63" s="461">
        <v>1</v>
      </c>
      <c r="Q63" s="462">
        <f>SUM(P63/P68)</f>
        <v>8.3333333333333329E-2</v>
      </c>
      <c r="R63" s="451">
        <f t="shared" si="10"/>
        <v>1016</v>
      </c>
    </row>
    <row r="64" spans="1:18" s="206" customFormat="1" x14ac:dyDescent="0.25">
      <c r="A64" s="96" t="s">
        <v>147</v>
      </c>
      <c r="B64" s="461">
        <v>67</v>
      </c>
      <c r="C64" s="462">
        <f>SUM(B64/B68)</f>
        <v>2.8804815133276009E-2</v>
      </c>
      <c r="D64" s="461">
        <v>1</v>
      </c>
      <c r="E64" s="462">
        <f>SUM(D64/D68)</f>
        <v>4.3478260869565216E-2</v>
      </c>
      <c r="F64" s="461">
        <v>184</v>
      </c>
      <c r="G64" s="462">
        <f>SUM(F64/F68)</f>
        <v>0.13751868460388639</v>
      </c>
      <c r="H64" s="461">
        <v>3</v>
      </c>
      <c r="I64" s="462">
        <f>SUM(H64/H68)</f>
        <v>6.9284064665127024E-3</v>
      </c>
      <c r="J64" s="461">
        <v>17</v>
      </c>
      <c r="K64" s="462">
        <f>SUM(J64/J68)</f>
        <v>4.788732394366197E-2</v>
      </c>
      <c r="L64" s="461">
        <v>6</v>
      </c>
      <c r="M64" s="462">
        <f>SUM(L64/L68)</f>
        <v>7.6923076923076927E-2</v>
      </c>
      <c r="N64" s="461">
        <v>0</v>
      </c>
      <c r="O64" s="462">
        <f>SUM(N64/N68)</f>
        <v>0</v>
      </c>
      <c r="P64" s="461">
        <v>1</v>
      </c>
      <c r="Q64" s="462">
        <f>SUM(P64/P68)</f>
        <v>8.3333333333333329E-2</v>
      </c>
      <c r="R64" s="451">
        <f t="shared" si="10"/>
        <v>279</v>
      </c>
    </row>
    <row r="65" spans="1:18" s="206" customFormat="1" x14ac:dyDescent="0.25">
      <c r="A65" s="96" t="s">
        <v>148</v>
      </c>
      <c r="B65" s="461">
        <v>27</v>
      </c>
      <c r="C65" s="462">
        <f>SUM(B65/B68)</f>
        <v>1.1607910576096303E-2</v>
      </c>
      <c r="D65" s="461">
        <v>0</v>
      </c>
      <c r="E65" s="462">
        <f>SUM(D65/D68)</f>
        <v>0</v>
      </c>
      <c r="F65" s="461">
        <v>34</v>
      </c>
      <c r="G65" s="462">
        <f>SUM(F65/F68)</f>
        <v>2.5411061285500747E-2</v>
      </c>
      <c r="H65" s="461">
        <v>0</v>
      </c>
      <c r="I65" s="462">
        <f>SUM(H65/H68)</f>
        <v>0</v>
      </c>
      <c r="J65" s="461">
        <v>14</v>
      </c>
      <c r="K65" s="462">
        <f>SUM(J65/J68)</f>
        <v>3.9436619718309862E-2</v>
      </c>
      <c r="L65" s="461">
        <v>0</v>
      </c>
      <c r="M65" s="462">
        <f>SUM(L65/L68)</f>
        <v>0</v>
      </c>
      <c r="N65" s="461">
        <v>1</v>
      </c>
      <c r="O65" s="462">
        <f>SUM(N65/N68)</f>
        <v>6.6666666666666666E-2</v>
      </c>
      <c r="P65" s="461">
        <v>1</v>
      </c>
      <c r="Q65" s="462">
        <f>SUM(P65/P68)</f>
        <v>8.3333333333333329E-2</v>
      </c>
      <c r="R65" s="451">
        <f t="shared" si="10"/>
        <v>77</v>
      </c>
    </row>
    <row r="66" spans="1:18" s="206" customFormat="1" x14ac:dyDescent="0.25">
      <c r="A66" s="96" t="s">
        <v>149</v>
      </c>
      <c r="B66" s="461">
        <v>10</v>
      </c>
      <c r="C66" s="462">
        <f>SUM(B66/B68)</f>
        <v>4.2992261392949269E-3</v>
      </c>
      <c r="D66" s="461">
        <v>0</v>
      </c>
      <c r="E66" s="462">
        <f>SUM(D66/D68)</f>
        <v>0</v>
      </c>
      <c r="F66" s="461">
        <v>2</v>
      </c>
      <c r="G66" s="462">
        <f>SUM(F66/F68)</f>
        <v>1.4947683109118087E-3</v>
      </c>
      <c r="H66" s="461">
        <v>0</v>
      </c>
      <c r="I66" s="462">
        <f>SUM(H66/H68)</f>
        <v>0</v>
      </c>
      <c r="J66" s="461">
        <v>4</v>
      </c>
      <c r="K66" s="462">
        <f>SUM(J66/J68)</f>
        <v>1.1267605633802818E-2</v>
      </c>
      <c r="L66" s="461">
        <v>0</v>
      </c>
      <c r="M66" s="462">
        <f>SUM(L66/L68)</f>
        <v>0</v>
      </c>
      <c r="N66" s="461">
        <v>0</v>
      </c>
      <c r="O66" s="462">
        <f>SUM(N66/N68)</f>
        <v>0</v>
      </c>
      <c r="P66" s="461">
        <v>0</v>
      </c>
      <c r="Q66" s="462">
        <f>SUM(P66/P68)</f>
        <v>0</v>
      </c>
      <c r="R66" s="451">
        <f t="shared" si="10"/>
        <v>16</v>
      </c>
    </row>
    <row r="67" spans="1:18" s="206" customFormat="1" ht="15.75" thickBot="1" x14ac:dyDescent="0.3">
      <c r="A67" s="114" t="s">
        <v>150</v>
      </c>
      <c r="B67" s="465">
        <v>7</v>
      </c>
      <c r="C67" s="466">
        <f>SUM(B67/B68)</f>
        <v>3.0094582975064487E-3</v>
      </c>
      <c r="D67" s="465">
        <v>0</v>
      </c>
      <c r="E67" s="466">
        <f>SUM(D67/D68)</f>
        <v>0</v>
      </c>
      <c r="F67" s="465">
        <v>0</v>
      </c>
      <c r="G67" s="466">
        <f>SUM(F67/F68)</f>
        <v>0</v>
      </c>
      <c r="H67" s="465">
        <v>0</v>
      </c>
      <c r="I67" s="466">
        <f>SUM(H67/H68)</f>
        <v>0</v>
      </c>
      <c r="J67" s="465">
        <v>3</v>
      </c>
      <c r="K67" s="466">
        <f>SUM(J67/J68)</f>
        <v>8.4507042253521118E-3</v>
      </c>
      <c r="L67" s="465">
        <v>0</v>
      </c>
      <c r="M67" s="466">
        <f>SUM(L67/L68)</f>
        <v>0</v>
      </c>
      <c r="N67" s="465">
        <v>0</v>
      </c>
      <c r="O67" s="466">
        <f>SUM(N67/N68)</f>
        <v>0</v>
      </c>
      <c r="P67" s="465">
        <v>0</v>
      </c>
      <c r="Q67" s="466">
        <f>SUM(P67/P68)</f>
        <v>0</v>
      </c>
      <c r="R67" s="456">
        <f t="shared" si="10"/>
        <v>10</v>
      </c>
    </row>
    <row r="68" spans="1:18" s="206" customFormat="1" ht="16.5" thickTop="1" thickBot="1" x14ac:dyDescent="0.3">
      <c r="A68" s="128" t="s">
        <v>166</v>
      </c>
      <c r="B68" s="410">
        <f t="shared" ref="B68:R68" si="11">SUM(B62:B67)</f>
        <v>2326</v>
      </c>
      <c r="C68" s="1915">
        <f t="shared" si="11"/>
        <v>1</v>
      </c>
      <c r="D68" s="410">
        <f t="shared" si="11"/>
        <v>23</v>
      </c>
      <c r="E68" s="1915">
        <f t="shared" si="11"/>
        <v>1</v>
      </c>
      <c r="F68" s="410">
        <f t="shared" si="11"/>
        <v>1338</v>
      </c>
      <c r="G68" s="1915">
        <f t="shared" si="11"/>
        <v>1</v>
      </c>
      <c r="H68" s="410">
        <f t="shared" si="11"/>
        <v>433</v>
      </c>
      <c r="I68" s="1915">
        <f t="shared" si="11"/>
        <v>1</v>
      </c>
      <c r="J68" s="410">
        <f t="shared" si="11"/>
        <v>355</v>
      </c>
      <c r="K68" s="1915">
        <f t="shared" si="11"/>
        <v>1</v>
      </c>
      <c r="L68" s="410">
        <f t="shared" si="11"/>
        <v>78</v>
      </c>
      <c r="M68" s="1915">
        <f t="shared" si="11"/>
        <v>1</v>
      </c>
      <c r="N68" s="410">
        <f t="shared" si="11"/>
        <v>15</v>
      </c>
      <c r="O68" s="1915">
        <f t="shared" si="11"/>
        <v>1</v>
      </c>
      <c r="P68" s="410">
        <f t="shared" si="11"/>
        <v>12</v>
      </c>
      <c r="Q68" s="1915">
        <f t="shared" si="11"/>
        <v>1</v>
      </c>
      <c r="R68" s="410">
        <f t="shared" si="11"/>
        <v>4580</v>
      </c>
    </row>
    <row r="69" spans="1:18" s="206" customFormat="1" ht="15.75" customHeight="1" thickBot="1" x14ac:dyDescent="0.3">
      <c r="A69" s="1647" t="s">
        <v>270</v>
      </c>
      <c r="B69" s="1648"/>
      <c r="C69" s="1648"/>
      <c r="D69" s="1648"/>
      <c r="E69" s="1648"/>
      <c r="F69" s="1648"/>
      <c r="G69" s="1648"/>
      <c r="H69" s="1648"/>
      <c r="I69" s="1648"/>
      <c r="J69" s="1648"/>
      <c r="K69" s="1648"/>
      <c r="L69" s="1648"/>
      <c r="M69" s="1648"/>
      <c r="N69" s="1648"/>
      <c r="O69" s="1648"/>
      <c r="P69" s="1648"/>
      <c r="Q69" s="1648"/>
      <c r="R69" s="1648"/>
    </row>
    <row r="70" spans="1:18" s="206" customFormat="1" x14ac:dyDescent="0.25">
      <c r="A70" s="95" t="s">
        <v>406</v>
      </c>
      <c r="B70" s="461">
        <v>58</v>
      </c>
      <c r="C70" s="469">
        <f>SUM(B70/B74)</f>
        <v>2.4935511607910577E-2</v>
      </c>
      <c r="D70" s="461">
        <v>5</v>
      </c>
      <c r="E70" s="469">
        <f>SUM(D70/D74)</f>
        <v>0.21739130434782608</v>
      </c>
      <c r="F70" s="461">
        <v>0</v>
      </c>
      <c r="G70" s="469">
        <f>SUM(F70/F74)</f>
        <v>0</v>
      </c>
      <c r="H70" s="461">
        <v>1</v>
      </c>
      <c r="I70" s="469">
        <f>SUM(H70/H74)</f>
        <v>2.3094688221709007E-3</v>
      </c>
      <c r="J70" s="461">
        <v>1</v>
      </c>
      <c r="K70" s="469">
        <f>SUM(J70/J74)</f>
        <v>2.8169014084507044E-3</v>
      </c>
      <c r="L70" s="461">
        <v>8</v>
      </c>
      <c r="M70" s="469">
        <f>SUM(L70/L74)</f>
        <v>0.10256410256410256</v>
      </c>
      <c r="N70" s="461">
        <v>2</v>
      </c>
      <c r="O70" s="469">
        <f>SUM(N70/N74)</f>
        <v>0.13333333333333333</v>
      </c>
      <c r="P70" s="461">
        <v>0</v>
      </c>
      <c r="Q70" s="469">
        <f>SUM(P70/P74)</f>
        <v>0</v>
      </c>
      <c r="R70" s="654">
        <f>SUM(B70,D70,F70,H70,J70,L70,N70,P70)</f>
        <v>75</v>
      </c>
    </row>
    <row r="71" spans="1:18" s="206" customFormat="1" x14ac:dyDescent="0.25">
      <c r="A71" s="96" t="s">
        <v>328</v>
      </c>
      <c r="B71" s="461">
        <v>1242</v>
      </c>
      <c r="C71" s="473">
        <f>SUM(B71/B74)</f>
        <v>0.53396388650042992</v>
      </c>
      <c r="D71" s="461">
        <v>11</v>
      </c>
      <c r="E71" s="473">
        <f>SUM(D71/D74)</f>
        <v>0.47826086956521741</v>
      </c>
      <c r="F71" s="461">
        <v>45</v>
      </c>
      <c r="G71" s="473">
        <f>SUM(F71/F74)</f>
        <v>3.3632286995515695E-2</v>
      </c>
      <c r="H71" s="461">
        <v>166</v>
      </c>
      <c r="I71" s="473">
        <f>SUM(H71/H74)</f>
        <v>0.38337182448036949</v>
      </c>
      <c r="J71" s="461">
        <v>42</v>
      </c>
      <c r="K71" s="473">
        <f>SUM(J71/J74)</f>
        <v>0.11830985915492957</v>
      </c>
      <c r="L71" s="461">
        <v>57</v>
      </c>
      <c r="M71" s="473">
        <f>SUM(L71/L74)</f>
        <v>0.73076923076923073</v>
      </c>
      <c r="N71" s="461">
        <v>9</v>
      </c>
      <c r="O71" s="473">
        <f>SUM(N71/N74)</f>
        <v>0.6</v>
      </c>
      <c r="P71" s="461">
        <v>5</v>
      </c>
      <c r="Q71" s="473">
        <f>SUM(P71/P74)</f>
        <v>0.41666666666666669</v>
      </c>
      <c r="R71" s="472">
        <f>SUM(B71,D71,F71,H71,J71,L71,N71,P71)</f>
        <v>1577</v>
      </c>
    </row>
    <row r="72" spans="1:18" s="206" customFormat="1" x14ac:dyDescent="0.25">
      <c r="A72" s="96" t="s">
        <v>329</v>
      </c>
      <c r="B72" s="461">
        <v>804</v>
      </c>
      <c r="C72" s="473">
        <f>SUM(B72/B74)</f>
        <v>0.3456577815993121</v>
      </c>
      <c r="D72" s="461">
        <v>5</v>
      </c>
      <c r="E72" s="473">
        <f>SUM(D72/D74)</f>
        <v>0.21739130434782608</v>
      </c>
      <c r="F72" s="461">
        <v>471</v>
      </c>
      <c r="G72" s="473">
        <f>SUM(F72/F74)</f>
        <v>0.35201793721973096</v>
      </c>
      <c r="H72" s="461">
        <v>192</v>
      </c>
      <c r="I72" s="473">
        <f>SUM(H72/H74)</f>
        <v>0.44341801385681295</v>
      </c>
      <c r="J72" s="461">
        <v>66</v>
      </c>
      <c r="K72" s="473">
        <f>SUM(J72/J74)</f>
        <v>0.18591549295774648</v>
      </c>
      <c r="L72" s="461">
        <v>10</v>
      </c>
      <c r="M72" s="473">
        <f>SUM(L72/L74)</f>
        <v>0.12820512820512819</v>
      </c>
      <c r="N72" s="461">
        <v>2</v>
      </c>
      <c r="O72" s="473">
        <f>SUM(N72/N74)</f>
        <v>0.13333333333333333</v>
      </c>
      <c r="P72" s="461">
        <v>3</v>
      </c>
      <c r="Q72" s="473">
        <f>SUM(P72/P74)</f>
        <v>0.25</v>
      </c>
      <c r="R72" s="472">
        <f>SUM(B72,D72,F72,H72,J72,L72,N72,P72)</f>
        <v>1553</v>
      </c>
    </row>
    <row r="73" spans="1:18" s="206" customFormat="1" ht="15.75" thickBot="1" x14ac:dyDescent="0.3">
      <c r="A73" s="114" t="s">
        <v>330</v>
      </c>
      <c r="B73" s="465">
        <v>222</v>
      </c>
      <c r="C73" s="476">
        <f>SUM(B73/B74)</f>
        <v>9.544282029234738E-2</v>
      </c>
      <c r="D73" s="465">
        <v>2</v>
      </c>
      <c r="E73" s="476">
        <f>SUM(D73/D74)</f>
        <v>8.6956521739130432E-2</v>
      </c>
      <c r="F73" s="465">
        <v>822</v>
      </c>
      <c r="G73" s="476">
        <f>SUM(F73/F74)</f>
        <v>0.61434977578475336</v>
      </c>
      <c r="H73" s="465">
        <v>74</v>
      </c>
      <c r="I73" s="476">
        <f>SUM(H73/H74)</f>
        <v>0.17090069284064666</v>
      </c>
      <c r="J73" s="465">
        <v>246</v>
      </c>
      <c r="K73" s="476">
        <f>SUM(J73/J74)</f>
        <v>0.6929577464788732</v>
      </c>
      <c r="L73" s="465">
        <v>3</v>
      </c>
      <c r="M73" s="476">
        <f>SUM(L73/L74)</f>
        <v>3.8461538461538464E-2</v>
      </c>
      <c r="N73" s="465">
        <v>2</v>
      </c>
      <c r="O73" s="476">
        <f>SUM(N73/N74)</f>
        <v>0.13333333333333333</v>
      </c>
      <c r="P73" s="465">
        <v>4</v>
      </c>
      <c r="Q73" s="476">
        <f>SUM(P73/P74)</f>
        <v>0.33333333333333331</v>
      </c>
      <c r="R73" s="479">
        <f>SUM(B73,D73,F73,H73,J73,L73,N73,P73)</f>
        <v>1375</v>
      </c>
    </row>
    <row r="74" spans="1:18" s="206" customFormat="1" ht="16.5" thickTop="1" thickBot="1" x14ac:dyDescent="0.3">
      <c r="A74" s="128" t="s">
        <v>166</v>
      </c>
      <c r="B74" s="410">
        <f>SUM(B70:B73)</f>
        <v>2326</v>
      </c>
      <c r="C74" s="1915">
        <f>SUM(B74/B74)</f>
        <v>1</v>
      </c>
      <c r="D74" s="410">
        <f>SUM(D70:D73)</f>
        <v>23</v>
      </c>
      <c r="E74" s="1915">
        <f>SUM(E70:E73)</f>
        <v>1</v>
      </c>
      <c r="F74" s="410">
        <f>SUM(F70:F73)</f>
        <v>1338</v>
      </c>
      <c r="G74" s="1915">
        <f>SUM(F74/F231)</f>
        <v>0.76720183486238536</v>
      </c>
      <c r="H74" s="410">
        <f>SUM(H70:H73)</f>
        <v>433</v>
      </c>
      <c r="I74" s="1915">
        <f>SUM(H74/H231)</f>
        <v>1.0612745098039216</v>
      </c>
      <c r="J74" s="410">
        <f>SUM(J70:J73)</f>
        <v>355</v>
      </c>
      <c r="K74" s="1915">
        <f>SUM(J74/J231)</f>
        <v>0.73958333333333337</v>
      </c>
      <c r="L74" s="410">
        <f>SUM(L70:L73)</f>
        <v>78</v>
      </c>
      <c r="M74" s="1915">
        <f>SUM(L74/L231)</f>
        <v>1.0985915492957747</v>
      </c>
      <c r="N74" s="410">
        <f>SUM(N70:N73)</f>
        <v>15</v>
      </c>
      <c r="O74" s="1915">
        <f>SUM(N74/N231)</f>
        <v>0.42857142857142855</v>
      </c>
      <c r="P74" s="410">
        <f>SUM(P70:P73)</f>
        <v>12</v>
      </c>
      <c r="Q74" s="1915">
        <f>SUM(P74/P231)</f>
        <v>1.5</v>
      </c>
      <c r="R74" s="410">
        <f>SUM(R70:R73)</f>
        <v>4580</v>
      </c>
    </row>
    <row r="75" spans="1:18" s="206" customFormat="1" ht="15.75" thickBot="1" x14ac:dyDescent="0.3">
      <c r="A75" s="1647" t="s">
        <v>466</v>
      </c>
      <c r="B75" s="1648"/>
      <c r="C75" s="1648"/>
      <c r="D75" s="1648"/>
      <c r="E75" s="1648"/>
      <c r="F75" s="1648"/>
      <c r="G75" s="1648"/>
      <c r="H75" s="1648"/>
      <c r="I75" s="1648"/>
      <c r="J75" s="1648"/>
      <c r="K75" s="1648"/>
      <c r="L75" s="1648"/>
      <c r="M75" s="1648"/>
      <c r="N75" s="1648"/>
      <c r="O75" s="1648"/>
      <c r="P75" s="1648"/>
      <c r="Q75" s="1648"/>
      <c r="R75" s="1648"/>
    </row>
    <row r="76" spans="1:18" s="206" customFormat="1" x14ac:dyDescent="0.25">
      <c r="A76" s="113"/>
      <c r="B76" s="258" t="s">
        <v>151</v>
      </c>
      <c r="C76" s="259" t="s">
        <v>152</v>
      </c>
      <c r="D76" s="260" t="s">
        <v>151</v>
      </c>
      <c r="E76" s="261" t="s">
        <v>152</v>
      </c>
      <c r="F76" s="259" t="s">
        <v>151</v>
      </c>
      <c r="G76" s="259" t="s">
        <v>152</v>
      </c>
      <c r="H76" s="260" t="s">
        <v>151</v>
      </c>
      <c r="I76" s="261" t="s">
        <v>152</v>
      </c>
      <c r="J76" s="334" t="s">
        <v>151</v>
      </c>
      <c r="K76" s="260" t="s">
        <v>152</v>
      </c>
      <c r="L76" s="261" t="s">
        <v>151</v>
      </c>
      <c r="M76" s="259" t="s">
        <v>152</v>
      </c>
      <c r="N76" s="259" t="s">
        <v>151</v>
      </c>
      <c r="O76" s="259" t="s">
        <v>152</v>
      </c>
      <c r="P76" s="260" t="s">
        <v>151</v>
      </c>
      <c r="Q76" s="261" t="s">
        <v>152</v>
      </c>
      <c r="R76" s="260" t="s">
        <v>151</v>
      </c>
    </row>
    <row r="77" spans="1:18" s="206" customFormat="1" x14ac:dyDescent="0.25">
      <c r="A77" s="96" t="s">
        <v>153</v>
      </c>
      <c r="B77" s="480">
        <v>7.43</v>
      </c>
      <c r="C77" s="481">
        <v>7</v>
      </c>
      <c r="D77" s="480">
        <v>8.1300000000000008</v>
      </c>
      <c r="E77" s="482">
        <v>9</v>
      </c>
      <c r="F77" s="483">
        <v>6</v>
      </c>
      <c r="G77" s="481">
        <v>5</v>
      </c>
      <c r="H77" s="480">
        <v>10.4</v>
      </c>
      <c r="I77" s="484">
        <v>12</v>
      </c>
      <c r="J77" s="483">
        <v>19.03</v>
      </c>
      <c r="K77" s="485">
        <v>18</v>
      </c>
      <c r="L77" s="486">
        <v>7.96</v>
      </c>
      <c r="M77" s="481">
        <v>7</v>
      </c>
      <c r="N77" s="483">
        <v>16.13</v>
      </c>
      <c r="O77" s="481">
        <v>16</v>
      </c>
      <c r="P77" s="480">
        <v>12.92</v>
      </c>
      <c r="Q77" s="484">
        <v>16</v>
      </c>
      <c r="R77" s="480">
        <v>8.25</v>
      </c>
    </row>
    <row r="78" spans="1:18" s="206" customFormat="1" ht="15" customHeight="1" x14ac:dyDescent="0.25">
      <c r="A78" s="99" t="s">
        <v>154</v>
      </c>
      <c r="B78" s="480">
        <v>1.28</v>
      </c>
      <c r="C78" s="481">
        <v>1</v>
      </c>
      <c r="D78" s="480">
        <v>1.26</v>
      </c>
      <c r="E78" s="482">
        <v>1</v>
      </c>
      <c r="F78" s="483">
        <v>1.75</v>
      </c>
      <c r="G78" s="481">
        <v>2</v>
      </c>
      <c r="H78" s="480">
        <v>1.1000000000000001</v>
      </c>
      <c r="I78" s="484">
        <v>1</v>
      </c>
      <c r="J78" s="483">
        <v>1.54</v>
      </c>
      <c r="K78" s="485">
        <v>1</v>
      </c>
      <c r="L78" s="486">
        <v>1.35</v>
      </c>
      <c r="M78" s="481">
        <v>1</v>
      </c>
      <c r="N78" s="483">
        <v>1.53</v>
      </c>
      <c r="O78" s="481">
        <v>1</v>
      </c>
      <c r="P78" s="480">
        <v>1.5</v>
      </c>
      <c r="Q78" s="484">
        <v>1</v>
      </c>
      <c r="R78" s="480">
        <v>1.42</v>
      </c>
    </row>
    <row r="79" spans="1:18" s="206" customFormat="1" ht="15.75" thickBot="1" x14ac:dyDescent="0.3">
      <c r="A79" s="98" t="s">
        <v>155</v>
      </c>
      <c r="B79" s="487">
        <v>12.01</v>
      </c>
      <c r="C79" s="488">
        <v>10</v>
      </c>
      <c r="D79" s="487">
        <v>7.65</v>
      </c>
      <c r="E79" s="489">
        <v>3</v>
      </c>
      <c r="F79" s="490">
        <v>28.34</v>
      </c>
      <c r="G79" s="488">
        <v>27</v>
      </c>
      <c r="H79" s="487">
        <v>15.95</v>
      </c>
      <c r="I79" s="491">
        <v>14</v>
      </c>
      <c r="J79" s="490">
        <v>45.02</v>
      </c>
      <c r="K79" s="492">
        <v>41</v>
      </c>
      <c r="L79" s="493">
        <v>7.32</v>
      </c>
      <c r="M79" s="488">
        <v>4</v>
      </c>
      <c r="N79" s="490">
        <v>9.5299999999999994</v>
      </c>
      <c r="O79" s="488">
        <v>5</v>
      </c>
      <c r="P79" s="487">
        <v>20.079999999999998</v>
      </c>
      <c r="Q79" s="491">
        <v>14</v>
      </c>
      <c r="R79" s="487">
        <v>19.62</v>
      </c>
    </row>
    <row r="80" spans="1:18" s="206" customFormat="1" ht="15.75" hidden="1" customHeight="1" thickBot="1" x14ac:dyDescent="0.3">
      <c r="A80" s="1649" t="s">
        <v>670</v>
      </c>
      <c r="B80" s="1650"/>
      <c r="C80" s="1650"/>
      <c r="D80" s="1650"/>
      <c r="E80" s="1650"/>
      <c r="F80" s="1650"/>
      <c r="G80" s="1650"/>
      <c r="H80" s="1650"/>
      <c r="I80" s="1650"/>
      <c r="J80" s="1650"/>
      <c r="K80" s="1650"/>
      <c r="L80" s="1650"/>
      <c r="M80" s="1650"/>
      <c r="N80" s="1650"/>
      <c r="O80" s="1650"/>
      <c r="P80" s="1650"/>
      <c r="Q80" s="1650"/>
      <c r="R80" s="1650"/>
    </row>
    <row r="81" spans="1:18" s="206" customFormat="1" ht="40.5" hidden="1" customHeight="1" thickBot="1" x14ac:dyDescent="0.3">
      <c r="A81" s="110"/>
      <c r="B81" s="1653" t="s">
        <v>136</v>
      </c>
      <c r="C81" s="1654"/>
      <c r="D81" s="1653" t="s">
        <v>137</v>
      </c>
      <c r="E81" s="1654"/>
      <c r="F81" s="1653" t="s">
        <v>138</v>
      </c>
      <c r="G81" s="1654"/>
      <c r="H81" s="1653" t="s">
        <v>139</v>
      </c>
      <c r="I81" s="1654"/>
      <c r="J81" s="1653" t="s">
        <v>140</v>
      </c>
      <c r="K81" s="1654"/>
      <c r="L81" s="1653" t="s">
        <v>141</v>
      </c>
      <c r="M81" s="1654"/>
      <c r="N81" s="1653" t="s">
        <v>142</v>
      </c>
      <c r="O81" s="1654"/>
      <c r="P81" s="1653" t="s">
        <v>143</v>
      </c>
      <c r="Q81" s="1654"/>
      <c r="R81" s="1421" t="s">
        <v>318</v>
      </c>
    </row>
    <row r="82" spans="1:18" s="206" customFormat="1" ht="15.75" hidden="1" thickBot="1" x14ac:dyDescent="0.3">
      <c r="A82" s="1532" t="s">
        <v>722</v>
      </c>
      <c r="B82" s="1533"/>
      <c r="C82" s="1533"/>
      <c r="D82" s="1533"/>
      <c r="E82" s="1533"/>
      <c r="F82" s="1533"/>
      <c r="G82" s="1533"/>
      <c r="H82" s="1533"/>
      <c r="I82" s="1533"/>
      <c r="J82" s="1533"/>
      <c r="K82" s="1533"/>
      <c r="L82" s="1533"/>
      <c r="M82" s="1533"/>
      <c r="N82" s="1533"/>
      <c r="O82" s="1533"/>
      <c r="P82" s="1533"/>
      <c r="Q82" s="1533"/>
      <c r="R82" s="1533"/>
    </row>
    <row r="83" spans="1:18" s="206" customFormat="1" hidden="1" x14ac:dyDescent="0.25">
      <c r="A83" s="105" t="s">
        <v>401</v>
      </c>
      <c r="B83" s="442">
        <v>143</v>
      </c>
      <c r="C83" s="443">
        <f>B83/B91</f>
        <v>5.8343533251733984E-2</v>
      </c>
      <c r="D83" s="442">
        <v>1</v>
      </c>
      <c r="E83" s="443">
        <f>D83/D91</f>
        <v>3.7037037037037035E-2</v>
      </c>
      <c r="F83" s="442">
        <v>18</v>
      </c>
      <c r="G83" s="443">
        <f>F83/F91</f>
        <v>1.0714285714285714E-2</v>
      </c>
      <c r="H83" s="442">
        <v>2</v>
      </c>
      <c r="I83" s="443">
        <f>H83/H91</f>
        <v>5.1813471502590676E-3</v>
      </c>
      <c r="J83" s="442">
        <v>0</v>
      </c>
      <c r="K83" s="443">
        <f>J83/J91</f>
        <v>0</v>
      </c>
      <c r="L83" s="442">
        <v>5</v>
      </c>
      <c r="M83" s="443">
        <f>L83/L91</f>
        <v>9.2592592592592587E-2</v>
      </c>
      <c r="N83" s="442">
        <v>0</v>
      </c>
      <c r="O83" s="443">
        <f>N83/N91</f>
        <v>0</v>
      </c>
      <c r="P83" s="442">
        <v>2</v>
      </c>
      <c r="Q83" s="443">
        <f>P83/P91</f>
        <v>0.2</v>
      </c>
      <c r="R83" s="446">
        <f>SUM(B83,D83,F83,H83,J83,L83,N83,P83)</f>
        <v>171</v>
      </c>
    </row>
    <row r="84" spans="1:18" s="206" customFormat="1" hidden="1" x14ac:dyDescent="0.25">
      <c r="A84" s="102" t="s">
        <v>402</v>
      </c>
      <c r="B84" s="447">
        <v>356</v>
      </c>
      <c r="C84" s="448">
        <f>B84/B91</f>
        <v>0.14524683802529581</v>
      </c>
      <c r="D84" s="447">
        <v>3</v>
      </c>
      <c r="E84" s="448">
        <f>D84/D91</f>
        <v>0.1111111111111111</v>
      </c>
      <c r="F84" s="447">
        <v>464</v>
      </c>
      <c r="G84" s="448">
        <f>F84/F91</f>
        <v>0.27619047619047621</v>
      </c>
      <c r="H84" s="447">
        <v>20</v>
      </c>
      <c r="I84" s="448">
        <f>H84/H91</f>
        <v>5.181347150259067E-2</v>
      </c>
      <c r="J84" s="447">
        <v>0</v>
      </c>
      <c r="K84" s="448">
        <f>J84/J91</f>
        <v>0</v>
      </c>
      <c r="L84" s="447">
        <v>16</v>
      </c>
      <c r="M84" s="448">
        <f>L84/L91</f>
        <v>0.29629629629629628</v>
      </c>
      <c r="N84" s="447">
        <v>0</v>
      </c>
      <c r="O84" s="448">
        <f>N84/N91</f>
        <v>0</v>
      </c>
      <c r="P84" s="447">
        <v>4</v>
      </c>
      <c r="Q84" s="448">
        <f>P84/P91</f>
        <v>0.4</v>
      </c>
      <c r="R84" s="451">
        <f>SUM(B84,D84,F84,H84,J84,L84,N84,P84)</f>
        <v>863</v>
      </c>
    </row>
    <row r="85" spans="1:18" s="206" customFormat="1" hidden="1" x14ac:dyDescent="0.25">
      <c r="A85" s="102" t="s">
        <v>337</v>
      </c>
      <c r="B85" s="447">
        <v>501</v>
      </c>
      <c r="C85" s="448">
        <f>B85/B91</f>
        <v>0.204406364749082</v>
      </c>
      <c r="D85" s="447">
        <v>3</v>
      </c>
      <c r="E85" s="448">
        <f>D85/D91</f>
        <v>0.1111111111111111</v>
      </c>
      <c r="F85" s="447">
        <v>377</v>
      </c>
      <c r="G85" s="448">
        <f>F85/F91</f>
        <v>0.22440476190476191</v>
      </c>
      <c r="H85" s="447">
        <v>37</v>
      </c>
      <c r="I85" s="448">
        <f>H85/H91</f>
        <v>9.585492227979274E-2</v>
      </c>
      <c r="J85" s="447">
        <v>0</v>
      </c>
      <c r="K85" s="448">
        <f>J85/J91</f>
        <v>0</v>
      </c>
      <c r="L85" s="447">
        <v>8</v>
      </c>
      <c r="M85" s="448">
        <f>L85/L91</f>
        <v>0.14814814814814814</v>
      </c>
      <c r="N85" s="447">
        <v>0</v>
      </c>
      <c r="O85" s="448">
        <f>N85/N91</f>
        <v>0</v>
      </c>
      <c r="P85" s="447">
        <v>1</v>
      </c>
      <c r="Q85" s="448">
        <f>P85/P91</f>
        <v>0.1</v>
      </c>
      <c r="R85" s="451">
        <f t="shared" ref="R85:R90" si="12">SUM(B85,D85,F85,H85,J85,L85,N85,P85)</f>
        <v>927</v>
      </c>
    </row>
    <row r="86" spans="1:18" s="206" customFormat="1" hidden="1" x14ac:dyDescent="0.25">
      <c r="A86" s="102" t="s">
        <v>338</v>
      </c>
      <c r="B86" s="447">
        <v>534</v>
      </c>
      <c r="C86" s="448">
        <f>B86/B91</f>
        <v>0.21787025703794369</v>
      </c>
      <c r="D86" s="447">
        <v>7</v>
      </c>
      <c r="E86" s="448">
        <f>D86/D91</f>
        <v>0.25925925925925924</v>
      </c>
      <c r="F86" s="447">
        <v>350</v>
      </c>
      <c r="G86" s="448">
        <f>F86/F91</f>
        <v>0.20833333333333334</v>
      </c>
      <c r="H86" s="447">
        <v>75</v>
      </c>
      <c r="I86" s="448">
        <f>H86/H91</f>
        <v>0.19430051813471502</v>
      </c>
      <c r="J86" s="447">
        <v>0</v>
      </c>
      <c r="K86" s="448">
        <f>J86/J91</f>
        <v>0</v>
      </c>
      <c r="L86" s="447">
        <v>6</v>
      </c>
      <c r="M86" s="448">
        <f>L86/L91</f>
        <v>0.1111111111111111</v>
      </c>
      <c r="N86" s="447">
        <v>0</v>
      </c>
      <c r="O86" s="448">
        <f>N86/N91</f>
        <v>0</v>
      </c>
      <c r="P86" s="447">
        <v>0</v>
      </c>
      <c r="Q86" s="448">
        <f>P86/P91</f>
        <v>0</v>
      </c>
      <c r="R86" s="451">
        <f t="shared" si="12"/>
        <v>972</v>
      </c>
    </row>
    <row r="87" spans="1:18" s="206" customFormat="1" hidden="1" x14ac:dyDescent="0.25">
      <c r="A87" s="102" t="s">
        <v>339</v>
      </c>
      <c r="B87" s="447">
        <v>349</v>
      </c>
      <c r="C87" s="448">
        <f>B87/B91</f>
        <v>0.14239086087311301</v>
      </c>
      <c r="D87" s="447">
        <v>4</v>
      </c>
      <c r="E87" s="448">
        <f>D87/D91</f>
        <v>0.14814814814814814</v>
      </c>
      <c r="F87" s="447">
        <v>219</v>
      </c>
      <c r="G87" s="448">
        <f>F87/F91</f>
        <v>0.13035714285714287</v>
      </c>
      <c r="H87" s="447">
        <v>78</v>
      </c>
      <c r="I87" s="448">
        <f>H87/H91</f>
        <v>0.20207253886010362</v>
      </c>
      <c r="J87" s="447">
        <v>0</v>
      </c>
      <c r="K87" s="448">
        <f>J87/J91</f>
        <v>0</v>
      </c>
      <c r="L87" s="447">
        <v>5</v>
      </c>
      <c r="M87" s="448">
        <f>L87/L91</f>
        <v>9.2592592592592587E-2</v>
      </c>
      <c r="N87" s="447">
        <v>0</v>
      </c>
      <c r="O87" s="448">
        <f>N87/N91</f>
        <v>0</v>
      </c>
      <c r="P87" s="447">
        <v>0</v>
      </c>
      <c r="Q87" s="448">
        <f>P87/P91</f>
        <v>0</v>
      </c>
      <c r="R87" s="451">
        <f t="shared" si="12"/>
        <v>655</v>
      </c>
    </row>
    <row r="88" spans="1:18" s="206" customFormat="1" hidden="1" x14ac:dyDescent="0.25">
      <c r="A88" s="102" t="s">
        <v>126</v>
      </c>
      <c r="B88" s="447">
        <v>354</v>
      </c>
      <c r="C88" s="448">
        <f>B88/B91</f>
        <v>0.14443084455324356</v>
      </c>
      <c r="D88" s="447">
        <v>3</v>
      </c>
      <c r="E88" s="448">
        <f>D88/D91</f>
        <v>0.1111111111111111</v>
      </c>
      <c r="F88" s="447">
        <v>172</v>
      </c>
      <c r="G88" s="448">
        <f>F88/F91</f>
        <v>0.10238095238095238</v>
      </c>
      <c r="H88" s="447">
        <v>98</v>
      </c>
      <c r="I88" s="448">
        <f>H88/H91</f>
        <v>0.25388601036269431</v>
      </c>
      <c r="J88" s="447">
        <v>0</v>
      </c>
      <c r="K88" s="448">
        <f>J88/J91</f>
        <v>0</v>
      </c>
      <c r="L88" s="447">
        <v>5</v>
      </c>
      <c r="M88" s="448">
        <f>L88/L91</f>
        <v>9.2592592592592587E-2</v>
      </c>
      <c r="N88" s="447">
        <v>3</v>
      </c>
      <c r="O88" s="448">
        <f>N88/N91</f>
        <v>0.16666666666666666</v>
      </c>
      <c r="P88" s="447">
        <v>2</v>
      </c>
      <c r="Q88" s="448">
        <f>P88/P91</f>
        <v>0.2</v>
      </c>
      <c r="R88" s="451">
        <f t="shared" si="12"/>
        <v>637</v>
      </c>
    </row>
    <row r="89" spans="1:18" s="206" customFormat="1" hidden="1" x14ac:dyDescent="0.25">
      <c r="A89" s="102" t="s">
        <v>127</v>
      </c>
      <c r="B89" s="447">
        <v>194</v>
      </c>
      <c r="C89" s="448">
        <f>B89/B91</f>
        <v>7.9151366789065689E-2</v>
      </c>
      <c r="D89" s="447">
        <v>6</v>
      </c>
      <c r="E89" s="448">
        <f>D89/D91</f>
        <v>0.22222222222222221</v>
      </c>
      <c r="F89" s="447">
        <v>69</v>
      </c>
      <c r="G89" s="448">
        <f>F89/F91</f>
        <v>4.1071428571428571E-2</v>
      </c>
      <c r="H89" s="447">
        <v>65</v>
      </c>
      <c r="I89" s="448">
        <f>H89/H91</f>
        <v>0.16839378238341968</v>
      </c>
      <c r="J89" s="447">
        <v>0</v>
      </c>
      <c r="K89" s="448">
        <f>J89/J91</f>
        <v>0</v>
      </c>
      <c r="L89" s="447">
        <v>8</v>
      </c>
      <c r="M89" s="448">
        <f>L89/L91</f>
        <v>0.14814814814814814</v>
      </c>
      <c r="N89" s="447">
        <v>10</v>
      </c>
      <c r="O89" s="448">
        <f>N89/N91</f>
        <v>0.55555555555555558</v>
      </c>
      <c r="P89" s="447">
        <v>1</v>
      </c>
      <c r="Q89" s="448">
        <f>P89/P91</f>
        <v>0.1</v>
      </c>
      <c r="R89" s="451">
        <f t="shared" si="12"/>
        <v>353</v>
      </c>
    </row>
    <row r="90" spans="1:18" s="206" customFormat="1" ht="15.75" hidden="1" thickBot="1" x14ac:dyDescent="0.3">
      <c r="A90" s="729" t="s">
        <v>119</v>
      </c>
      <c r="B90" s="452">
        <v>20</v>
      </c>
      <c r="C90" s="453">
        <f>B90/B91</f>
        <v>8.1599347205222363E-3</v>
      </c>
      <c r="D90" s="452">
        <v>0</v>
      </c>
      <c r="E90" s="453">
        <f>D90/D91</f>
        <v>0</v>
      </c>
      <c r="F90" s="452">
        <v>11</v>
      </c>
      <c r="G90" s="453">
        <f>F90/F91</f>
        <v>6.5476190476190478E-3</v>
      </c>
      <c r="H90" s="452">
        <v>11</v>
      </c>
      <c r="I90" s="453">
        <f>H90/H91</f>
        <v>2.8497409326424871E-2</v>
      </c>
      <c r="J90" s="452">
        <v>334</v>
      </c>
      <c r="K90" s="453">
        <f>J90/J91</f>
        <v>1</v>
      </c>
      <c r="L90" s="452">
        <v>1</v>
      </c>
      <c r="M90" s="453">
        <f>L90/L91</f>
        <v>1.8518518518518517E-2</v>
      </c>
      <c r="N90" s="452">
        <v>5</v>
      </c>
      <c r="O90" s="453">
        <f>N90/N91</f>
        <v>0.27777777777777779</v>
      </c>
      <c r="P90" s="452">
        <v>0</v>
      </c>
      <c r="Q90" s="453">
        <f>P90/P91</f>
        <v>0</v>
      </c>
      <c r="R90" s="456">
        <f t="shared" si="12"/>
        <v>382</v>
      </c>
    </row>
    <row r="91" spans="1:18" s="206" customFormat="1" ht="16.5" hidden="1" thickTop="1" thickBot="1" x14ac:dyDescent="0.3">
      <c r="A91" s="128" t="s">
        <v>166</v>
      </c>
      <c r="B91" s="122">
        <f t="shared" ref="B91:Q91" si="13">SUM(B83:B90)</f>
        <v>2451</v>
      </c>
      <c r="C91" s="268">
        <f t="shared" si="13"/>
        <v>1</v>
      </c>
      <c r="D91" s="122">
        <f t="shared" si="13"/>
        <v>27</v>
      </c>
      <c r="E91" s="268">
        <f t="shared" si="13"/>
        <v>0.99999999999999989</v>
      </c>
      <c r="F91" s="122">
        <f t="shared" si="13"/>
        <v>1680</v>
      </c>
      <c r="G91" s="268">
        <f t="shared" si="13"/>
        <v>1</v>
      </c>
      <c r="H91" s="122">
        <f t="shared" si="13"/>
        <v>386</v>
      </c>
      <c r="I91" s="268">
        <f t="shared" si="13"/>
        <v>0.99999999999999989</v>
      </c>
      <c r="J91" s="122">
        <f t="shared" si="13"/>
        <v>334</v>
      </c>
      <c r="K91" s="268">
        <f t="shared" si="13"/>
        <v>1</v>
      </c>
      <c r="L91" s="122">
        <f t="shared" si="13"/>
        <v>54</v>
      </c>
      <c r="M91" s="268">
        <f t="shared" si="13"/>
        <v>0.99999999999999989</v>
      </c>
      <c r="N91" s="122">
        <f t="shared" si="13"/>
        <v>18</v>
      </c>
      <c r="O91" s="268">
        <f t="shared" si="13"/>
        <v>1</v>
      </c>
      <c r="P91" s="122">
        <f t="shared" si="13"/>
        <v>10</v>
      </c>
      <c r="Q91" s="268">
        <f t="shared" si="13"/>
        <v>1.0000000000000002</v>
      </c>
      <c r="R91" s="122">
        <f>SUM(B91,D91,F91,H91,J91,L91,N91,P91)</f>
        <v>4960</v>
      </c>
    </row>
    <row r="92" spans="1:18" s="30" customFormat="1" ht="15.75" hidden="1" thickBot="1" x14ac:dyDescent="0.3">
      <c r="A92" s="1532" t="s">
        <v>723</v>
      </c>
      <c r="B92" s="1533"/>
      <c r="C92" s="1533"/>
      <c r="D92" s="1533"/>
      <c r="E92" s="1533"/>
      <c r="F92" s="1533"/>
      <c r="G92" s="1533"/>
      <c r="H92" s="1533"/>
      <c r="I92" s="1533"/>
      <c r="J92" s="1533"/>
      <c r="K92" s="1533"/>
      <c r="L92" s="1533"/>
      <c r="M92" s="1533"/>
      <c r="N92" s="1533"/>
      <c r="O92" s="1533"/>
      <c r="P92" s="1533"/>
      <c r="Q92" s="1533"/>
      <c r="R92" s="1533"/>
    </row>
    <row r="93" spans="1:18" s="206" customFormat="1" hidden="1" x14ac:dyDescent="0.25">
      <c r="A93" s="105" t="s">
        <v>120</v>
      </c>
      <c r="B93" s="457">
        <v>429</v>
      </c>
      <c r="C93" s="458">
        <f>SUM(B93/B99)</f>
        <v>0.17503059975520197</v>
      </c>
      <c r="D93" s="457">
        <v>5</v>
      </c>
      <c r="E93" s="458">
        <f>SUM(D93/D99)</f>
        <v>0.18518518518518517</v>
      </c>
      <c r="F93" s="457">
        <v>246</v>
      </c>
      <c r="G93" s="458">
        <f>SUM(F93/F99)</f>
        <v>0.14642857142857144</v>
      </c>
      <c r="H93" s="457">
        <v>49</v>
      </c>
      <c r="I93" s="458">
        <f>SUM(H93/H99)</f>
        <v>0.12694300518134716</v>
      </c>
      <c r="J93" s="457">
        <v>50</v>
      </c>
      <c r="K93" s="458">
        <f>SUM(J93/J99)</f>
        <v>0.1497005988023952</v>
      </c>
      <c r="L93" s="457">
        <v>14</v>
      </c>
      <c r="M93" s="458">
        <f>SUM(L93/L99)</f>
        <v>0.25925925925925924</v>
      </c>
      <c r="N93" s="457">
        <v>4</v>
      </c>
      <c r="O93" s="458">
        <f>SUM(N93/N99)</f>
        <v>0.22222222222222221</v>
      </c>
      <c r="P93" s="457">
        <v>1</v>
      </c>
      <c r="Q93" s="458">
        <f>SUM(P93/P99)</f>
        <v>0.1</v>
      </c>
      <c r="R93" s="446">
        <f t="shared" ref="R93:R98" si="14">SUM(B93,D93,F93,H93,J93,L93,N93,P93)</f>
        <v>798</v>
      </c>
    </row>
    <row r="94" spans="1:18" s="206" customFormat="1" hidden="1" x14ac:dyDescent="0.25">
      <c r="A94" s="102" t="s">
        <v>121</v>
      </c>
      <c r="B94" s="461">
        <v>174</v>
      </c>
      <c r="C94" s="462">
        <f>SUM(B94/B99)</f>
        <v>7.0991432068543456E-2</v>
      </c>
      <c r="D94" s="461">
        <v>3</v>
      </c>
      <c r="E94" s="462">
        <f>SUM(D94/D99)</f>
        <v>0.1111111111111111</v>
      </c>
      <c r="F94" s="461">
        <v>117</v>
      </c>
      <c r="G94" s="462">
        <f>SUM(F94/F99)</f>
        <v>6.9642857142857145E-2</v>
      </c>
      <c r="H94" s="461">
        <v>59</v>
      </c>
      <c r="I94" s="462">
        <f>SUM(H94/H99)</f>
        <v>0.15284974093264247</v>
      </c>
      <c r="J94" s="461">
        <v>18</v>
      </c>
      <c r="K94" s="462">
        <f>SUM(J94/J99)</f>
        <v>5.3892215568862277E-2</v>
      </c>
      <c r="L94" s="461">
        <v>17</v>
      </c>
      <c r="M94" s="462">
        <f>SUM(L94/L99)</f>
        <v>0.31481481481481483</v>
      </c>
      <c r="N94" s="461">
        <v>1</v>
      </c>
      <c r="O94" s="462">
        <f>SUM(N94/N99)</f>
        <v>5.5555555555555552E-2</v>
      </c>
      <c r="P94" s="461">
        <v>1</v>
      </c>
      <c r="Q94" s="462">
        <f>SUM(P94/P99)</f>
        <v>0.1</v>
      </c>
      <c r="R94" s="451">
        <f t="shared" si="14"/>
        <v>390</v>
      </c>
    </row>
    <row r="95" spans="1:18" s="206" customFormat="1" hidden="1" x14ac:dyDescent="0.25">
      <c r="A95" s="102" t="s">
        <v>122</v>
      </c>
      <c r="B95" s="461">
        <v>21</v>
      </c>
      <c r="C95" s="462">
        <f>SUM(B95/B99)</f>
        <v>8.5679314565483469E-3</v>
      </c>
      <c r="D95" s="461">
        <v>0</v>
      </c>
      <c r="E95" s="462">
        <f>SUM(D95/D99)</f>
        <v>0</v>
      </c>
      <c r="F95" s="461">
        <v>12</v>
      </c>
      <c r="G95" s="462">
        <f>SUM(F95/F99)</f>
        <v>7.1428571428571426E-3</v>
      </c>
      <c r="H95" s="461">
        <v>2</v>
      </c>
      <c r="I95" s="462">
        <f>SUM(H95/H99)</f>
        <v>5.1813471502590676E-3</v>
      </c>
      <c r="J95" s="461">
        <v>6</v>
      </c>
      <c r="K95" s="462">
        <f>SUM(J95/J99)</f>
        <v>1.7964071856287425E-2</v>
      </c>
      <c r="L95" s="461">
        <v>0</v>
      </c>
      <c r="M95" s="462">
        <f>SUM(L95/L99)</f>
        <v>0</v>
      </c>
      <c r="N95" s="461">
        <v>0</v>
      </c>
      <c r="O95" s="462">
        <f>SUM(N95/N99)</f>
        <v>0</v>
      </c>
      <c r="P95" s="461">
        <v>0</v>
      </c>
      <c r="Q95" s="462">
        <f>SUM(P95/P99)</f>
        <v>0</v>
      </c>
      <c r="R95" s="451">
        <f t="shared" si="14"/>
        <v>41</v>
      </c>
    </row>
    <row r="96" spans="1:18" s="206" customFormat="1" hidden="1" x14ac:dyDescent="0.25">
      <c r="A96" s="102" t="s">
        <v>123</v>
      </c>
      <c r="B96" s="461">
        <v>795</v>
      </c>
      <c r="C96" s="462">
        <f>SUM(B96/B99)</f>
        <v>0.32435740514075889</v>
      </c>
      <c r="D96" s="461">
        <v>8</v>
      </c>
      <c r="E96" s="462">
        <f>SUM(D96/D99)</f>
        <v>0.29629629629629628</v>
      </c>
      <c r="F96" s="461">
        <v>583</v>
      </c>
      <c r="G96" s="462">
        <f>SUM(F96/F99)</f>
        <v>0.34702380952380951</v>
      </c>
      <c r="H96" s="461">
        <v>125</v>
      </c>
      <c r="I96" s="462">
        <f>SUM(H96/H99)</f>
        <v>0.32383419689119169</v>
      </c>
      <c r="J96" s="461">
        <v>128</v>
      </c>
      <c r="K96" s="462">
        <f>SUM(J96/J99)</f>
        <v>0.38323353293413176</v>
      </c>
      <c r="L96" s="461">
        <v>7</v>
      </c>
      <c r="M96" s="462">
        <f>SUM(L96/L99)</f>
        <v>0.12962962962962962</v>
      </c>
      <c r="N96" s="461">
        <v>7</v>
      </c>
      <c r="O96" s="462">
        <f>SUM(N96/N99)</f>
        <v>0.3888888888888889</v>
      </c>
      <c r="P96" s="461">
        <v>2</v>
      </c>
      <c r="Q96" s="462">
        <f>SUM(P96/P99)</f>
        <v>0.2</v>
      </c>
      <c r="R96" s="451">
        <f t="shared" si="14"/>
        <v>1655</v>
      </c>
    </row>
    <row r="97" spans="1:18" s="206" customFormat="1" hidden="1" x14ac:dyDescent="0.25">
      <c r="A97" s="102" t="s">
        <v>351</v>
      </c>
      <c r="B97" s="461">
        <v>810</v>
      </c>
      <c r="C97" s="462">
        <f>SUM(B97/B99)</f>
        <v>0.33047735618115054</v>
      </c>
      <c r="D97" s="461">
        <v>9</v>
      </c>
      <c r="E97" s="462">
        <f>SUM(D97/D99)</f>
        <v>0.33333333333333331</v>
      </c>
      <c r="F97" s="461">
        <v>600</v>
      </c>
      <c r="G97" s="462">
        <f>SUM(F97/F99)</f>
        <v>0.35714285714285715</v>
      </c>
      <c r="H97" s="461">
        <v>128</v>
      </c>
      <c r="I97" s="462">
        <f>SUM(H97/H99)</f>
        <v>0.33160621761658032</v>
      </c>
      <c r="J97" s="461">
        <v>125</v>
      </c>
      <c r="K97" s="462">
        <f>SUM(J97/J99)</f>
        <v>0.37425149700598803</v>
      </c>
      <c r="L97" s="461">
        <v>10</v>
      </c>
      <c r="M97" s="462">
        <f>SUM(L97/L99)</f>
        <v>0.18518518518518517</v>
      </c>
      <c r="N97" s="461">
        <v>5</v>
      </c>
      <c r="O97" s="462">
        <f>SUM(N97/N99)</f>
        <v>0.27777777777777779</v>
      </c>
      <c r="P97" s="461">
        <v>5</v>
      </c>
      <c r="Q97" s="462">
        <f>SUM(P97/P99)</f>
        <v>0.5</v>
      </c>
      <c r="R97" s="451">
        <f t="shared" si="14"/>
        <v>1692</v>
      </c>
    </row>
    <row r="98" spans="1:18" s="206" customFormat="1" ht="15.75" hidden="1" thickBot="1" x14ac:dyDescent="0.3">
      <c r="A98" s="103" t="s">
        <v>125</v>
      </c>
      <c r="B98" s="465">
        <v>222</v>
      </c>
      <c r="C98" s="466">
        <f>SUM(B98/B99)</f>
        <v>9.057527539779682E-2</v>
      </c>
      <c r="D98" s="465">
        <v>2</v>
      </c>
      <c r="E98" s="466">
        <f>SUM(D98/D99)</f>
        <v>7.407407407407407E-2</v>
      </c>
      <c r="F98" s="465">
        <v>122</v>
      </c>
      <c r="G98" s="466">
        <f>SUM(F98/F99)</f>
        <v>7.2619047619047625E-2</v>
      </c>
      <c r="H98" s="465">
        <v>23</v>
      </c>
      <c r="I98" s="466">
        <f>SUM(H98/H99)</f>
        <v>5.9585492227979271E-2</v>
      </c>
      <c r="J98" s="465">
        <v>7</v>
      </c>
      <c r="K98" s="466">
        <f>SUM(J98/J99)</f>
        <v>2.0958083832335328E-2</v>
      </c>
      <c r="L98" s="465">
        <v>6</v>
      </c>
      <c r="M98" s="466">
        <f>SUM(L98/L99)</f>
        <v>0.1111111111111111</v>
      </c>
      <c r="N98" s="465">
        <v>1</v>
      </c>
      <c r="O98" s="466">
        <f>SUM(N98/N99)</f>
        <v>5.5555555555555552E-2</v>
      </c>
      <c r="P98" s="465">
        <v>1</v>
      </c>
      <c r="Q98" s="466">
        <f>SUM(P98/P99)</f>
        <v>0.1</v>
      </c>
      <c r="R98" s="456">
        <f t="shared" si="14"/>
        <v>384</v>
      </c>
    </row>
    <row r="99" spans="1:18" s="206" customFormat="1" ht="16.5" hidden="1" thickTop="1" thickBot="1" x14ac:dyDescent="0.3">
      <c r="A99" s="128" t="s">
        <v>166</v>
      </c>
      <c r="B99" s="122">
        <f t="shared" ref="B99:Q99" si="15">SUM(B93:B98)</f>
        <v>2451</v>
      </c>
      <c r="C99" s="268">
        <f t="shared" si="15"/>
        <v>1</v>
      </c>
      <c r="D99" s="122">
        <f t="shared" si="15"/>
        <v>27</v>
      </c>
      <c r="E99" s="268">
        <f t="shared" si="15"/>
        <v>0.99999999999999989</v>
      </c>
      <c r="F99" s="122">
        <f t="shared" si="15"/>
        <v>1680</v>
      </c>
      <c r="G99" s="268">
        <f t="shared" si="15"/>
        <v>1</v>
      </c>
      <c r="H99" s="122">
        <f t="shared" si="15"/>
        <v>386</v>
      </c>
      <c r="I99" s="268">
        <f t="shared" si="15"/>
        <v>1</v>
      </c>
      <c r="J99" s="122">
        <f t="shared" si="15"/>
        <v>334</v>
      </c>
      <c r="K99" s="268">
        <f t="shared" si="15"/>
        <v>1</v>
      </c>
      <c r="L99" s="122">
        <f t="shared" si="15"/>
        <v>54</v>
      </c>
      <c r="M99" s="268">
        <f t="shared" si="15"/>
        <v>1</v>
      </c>
      <c r="N99" s="122">
        <f t="shared" si="15"/>
        <v>18</v>
      </c>
      <c r="O99" s="268">
        <f t="shared" si="15"/>
        <v>1</v>
      </c>
      <c r="P99" s="122">
        <f t="shared" si="15"/>
        <v>10</v>
      </c>
      <c r="Q99" s="268">
        <f t="shared" si="15"/>
        <v>1</v>
      </c>
      <c r="R99" s="122">
        <f>SUM(B99,D99,F99,H99,J99,L99,N99,P99)</f>
        <v>4960</v>
      </c>
    </row>
    <row r="100" spans="1:18" s="206" customFormat="1" ht="15.75" hidden="1" customHeight="1" thickBot="1" x14ac:dyDescent="0.3">
      <c r="A100" s="1532" t="s">
        <v>724</v>
      </c>
      <c r="B100" s="1533"/>
      <c r="C100" s="1533"/>
      <c r="D100" s="1533"/>
      <c r="E100" s="1533"/>
      <c r="F100" s="1533"/>
      <c r="G100" s="1533"/>
      <c r="H100" s="1533"/>
      <c r="I100" s="1533"/>
      <c r="J100" s="1533"/>
      <c r="K100" s="1533"/>
      <c r="L100" s="1533"/>
      <c r="M100" s="1533"/>
      <c r="N100" s="1533"/>
      <c r="O100" s="1533"/>
      <c r="P100" s="1533"/>
      <c r="Q100" s="1533"/>
      <c r="R100" s="1533"/>
    </row>
    <row r="101" spans="1:18" s="206" customFormat="1" hidden="1" x14ac:dyDescent="0.25">
      <c r="A101" s="95" t="s">
        <v>145</v>
      </c>
      <c r="B101" s="457">
        <v>1618</v>
      </c>
      <c r="C101" s="458">
        <f>SUM(B101/B107)</f>
        <v>0.66013871889024889</v>
      </c>
      <c r="D101" s="457">
        <v>17</v>
      </c>
      <c r="E101" s="458">
        <f>SUM(D101/D107)</f>
        <v>0.62962962962962965</v>
      </c>
      <c r="F101" s="457">
        <v>726</v>
      </c>
      <c r="G101" s="458">
        <f>SUM(F101/F107)</f>
        <v>0.43214285714285716</v>
      </c>
      <c r="H101" s="457">
        <v>200</v>
      </c>
      <c r="I101" s="458">
        <f>SUM(H101/H107)</f>
        <v>0.51813471502590669</v>
      </c>
      <c r="J101" s="457">
        <v>225</v>
      </c>
      <c r="K101" s="458">
        <f>SUM(J101/J107)</f>
        <v>0.67365269461077848</v>
      </c>
      <c r="L101" s="457">
        <v>43</v>
      </c>
      <c r="M101" s="458">
        <f>SUM(L101/L107)</f>
        <v>0.79629629629629628</v>
      </c>
      <c r="N101" s="457">
        <v>9</v>
      </c>
      <c r="O101" s="458">
        <f>SUM(N101/N107)</f>
        <v>0.5</v>
      </c>
      <c r="P101" s="457">
        <v>6</v>
      </c>
      <c r="Q101" s="458">
        <f>SUM(P101/P107)</f>
        <v>0.6</v>
      </c>
      <c r="R101" s="446">
        <f t="shared" ref="R101:R106" si="16">SUM(B101,D101,F101,H101,J101,L101,N101,P101)</f>
        <v>2844</v>
      </c>
    </row>
    <row r="102" spans="1:18" s="206" customFormat="1" hidden="1" x14ac:dyDescent="0.25">
      <c r="A102" s="96" t="s">
        <v>146</v>
      </c>
      <c r="B102" s="461">
        <v>676</v>
      </c>
      <c r="C102" s="462">
        <f>SUM(B102/B107)</f>
        <v>0.27580579355365159</v>
      </c>
      <c r="D102" s="461">
        <v>6</v>
      </c>
      <c r="E102" s="462">
        <f>SUM(D102/D107)</f>
        <v>0.22222222222222221</v>
      </c>
      <c r="F102" s="461">
        <v>637</v>
      </c>
      <c r="G102" s="462">
        <f>SUM(F102/F107)</f>
        <v>0.37916666666666665</v>
      </c>
      <c r="H102" s="461">
        <v>171</v>
      </c>
      <c r="I102" s="462">
        <f>SUM(H102/H107)</f>
        <v>0.44300518134715028</v>
      </c>
      <c r="J102" s="461">
        <v>73</v>
      </c>
      <c r="K102" s="462">
        <f>SUM(J102/J107)</f>
        <v>0.21856287425149701</v>
      </c>
      <c r="L102" s="461">
        <v>10</v>
      </c>
      <c r="M102" s="462">
        <f>SUM(L102/L107)</f>
        <v>0.18518518518518517</v>
      </c>
      <c r="N102" s="461">
        <v>7</v>
      </c>
      <c r="O102" s="462">
        <f>SUM(N102/N107)</f>
        <v>0.3888888888888889</v>
      </c>
      <c r="P102" s="461">
        <v>4</v>
      </c>
      <c r="Q102" s="462">
        <f>SUM(P102/P107)</f>
        <v>0.4</v>
      </c>
      <c r="R102" s="451">
        <f t="shared" si="16"/>
        <v>1584</v>
      </c>
    </row>
    <row r="103" spans="1:18" s="206" customFormat="1" hidden="1" x14ac:dyDescent="0.25">
      <c r="A103" s="96" t="s">
        <v>147</v>
      </c>
      <c r="B103" s="461">
        <v>119</v>
      </c>
      <c r="C103" s="462">
        <f>SUM(B103/B107)</f>
        <v>4.8551611587107302E-2</v>
      </c>
      <c r="D103" s="461">
        <v>4</v>
      </c>
      <c r="E103" s="462">
        <f>SUM(D103/D107)</f>
        <v>0.14814814814814814</v>
      </c>
      <c r="F103" s="461">
        <v>247</v>
      </c>
      <c r="G103" s="462">
        <f>SUM(F103/F107)</f>
        <v>0.14702380952380953</v>
      </c>
      <c r="H103" s="461">
        <v>13</v>
      </c>
      <c r="I103" s="462">
        <f>SUM(H103/H107)</f>
        <v>3.367875647668394E-2</v>
      </c>
      <c r="J103" s="461">
        <v>19</v>
      </c>
      <c r="K103" s="462">
        <f>SUM(J103/J107)</f>
        <v>5.6886227544910177E-2</v>
      </c>
      <c r="L103" s="461">
        <v>1</v>
      </c>
      <c r="M103" s="462">
        <f>SUM(L103/L107)</f>
        <v>1.8518518518518517E-2</v>
      </c>
      <c r="N103" s="461">
        <v>0</v>
      </c>
      <c r="O103" s="462">
        <f>SUM(N103/N107)</f>
        <v>0</v>
      </c>
      <c r="P103" s="461">
        <v>0</v>
      </c>
      <c r="Q103" s="462">
        <f>SUM(P103/P107)</f>
        <v>0</v>
      </c>
      <c r="R103" s="451">
        <f t="shared" si="16"/>
        <v>403</v>
      </c>
    </row>
    <row r="104" spans="1:18" s="206" customFormat="1" hidden="1" x14ac:dyDescent="0.25">
      <c r="A104" s="96" t="s">
        <v>148</v>
      </c>
      <c r="B104" s="461">
        <v>26</v>
      </c>
      <c r="C104" s="462">
        <f>SUM(B104/B107)</f>
        <v>1.0607915136678907E-2</v>
      </c>
      <c r="D104" s="461">
        <v>0</v>
      </c>
      <c r="E104" s="462">
        <f>SUM(D104/D107)</f>
        <v>0</v>
      </c>
      <c r="F104" s="461">
        <v>65</v>
      </c>
      <c r="G104" s="462">
        <f>SUM(F104/F107)</f>
        <v>3.8690476190476192E-2</v>
      </c>
      <c r="H104" s="461">
        <v>2</v>
      </c>
      <c r="I104" s="462">
        <f>SUM(H104/H107)</f>
        <v>5.1813471502590676E-3</v>
      </c>
      <c r="J104" s="461">
        <v>8</v>
      </c>
      <c r="K104" s="462">
        <f>SUM(J104/J107)</f>
        <v>2.3952095808383235E-2</v>
      </c>
      <c r="L104" s="461">
        <v>0</v>
      </c>
      <c r="M104" s="462">
        <f>SUM(L104/L107)</f>
        <v>0</v>
      </c>
      <c r="N104" s="461">
        <v>0</v>
      </c>
      <c r="O104" s="462">
        <f>SUM(N104/N107)</f>
        <v>0</v>
      </c>
      <c r="P104" s="461">
        <v>0</v>
      </c>
      <c r="Q104" s="462">
        <f>SUM(P104/P107)</f>
        <v>0</v>
      </c>
      <c r="R104" s="451">
        <f t="shared" si="16"/>
        <v>101</v>
      </c>
    </row>
    <row r="105" spans="1:18" s="206" customFormat="1" hidden="1" x14ac:dyDescent="0.25">
      <c r="A105" s="96" t="s">
        <v>149</v>
      </c>
      <c r="B105" s="461">
        <v>8</v>
      </c>
      <c r="C105" s="462">
        <f>SUM(B105/B107)</f>
        <v>3.2639738882088943E-3</v>
      </c>
      <c r="D105" s="461">
        <v>0</v>
      </c>
      <c r="E105" s="462">
        <f>SUM(D105/D107)</f>
        <v>0</v>
      </c>
      <c r="F105" s="461">
        <v>5</v>
      </c>
      <c r="G105" s="462">
        <f>SUM(F105/F107)</f>
        <v>2.976190476190476E-3</v>
      </c>
      <c r="H105" s="461">
        <v>0</v>
      </c>
      <c r="I105" s="462">
        <f>SUM(H105/H107)</f>
        <v>0</v>
      </c>
      <c r="J105" s="461">
        <v>5</v>
      </c>
      <c r="K105" s="462">
        <f>SUM(J105/J107)</f>
        <v>1.4970059880239521E-2</v>
      </c>
      <c r="L105" s="461">
        <v>0</v>
      </c>
      <c r="M105" s="462">
        <f>SUM(L105/L107)</f>
        <v>0</v>
      </c>
      <c r="N105" s="461">
        <v>2</v>
      </c>
      <c r="O105" s="462">
        <f>SUM(N105/N107)</f>
        <v>0.1111111111111111</v>
      </c>
      <c r="P105" s="461">
        <v>0</v>
      </c>
      <c r="Q105" s="462">
        <f>SUM(P105/P107)</f>
        <v>0</v>
      </c>
      <c r="R105" s="451">
        <f t="shared" si="16"/>
        <v>20</v>
      </c>
    </row>
    <row r="106" spans="1:18" s="206" customFormat="1" ht="15.75" hidden="1" thickBot="1" x14ac:dyDescent="0.3">
      <c r="A106" s="114" t="s">
        <v>150</v>
      </c>
      <c r="B106" s="465">
        <v>4</v>
      </c>
      <c r="C106" s="466">
        <f>SUM(B106/B107)</f>
        <v>1.6319869441044472E-3</v>
      </c>
      <c r="D106" s="465">
        <v>0</v>
      </c>
      <c r="E106" s="466">
        <f>SUM(D106/D107)</f>
        <v>0</v>
      </c>
      <c r="F106" s="465">
        <v>0</v>
      </c>
      <c r="G106" s="466">
        <f>SUM(F106/F107)</f>
        <v>0</v>
      </c>
      <c r="H106" s="465">
        <v>0</v>
      </c>
      <c r="I106" s="466">
        <f>SUM(H106/H107)</f>
        <v>0</v>
      </c>
      <c r="J106" s="465">
        <v>4</v>
      </c>
      <c r="K106" s="466">
        <f>SUM(J106/J107)</f>
        <v>1.1976047904191617E-2</v>
      </c>
      <c r="L106" s="465">
        <v>0</v>
      </c>
      <c r="M106" s="466">
        <f>SUM(L106/L107)</f>
        <v>0</v>
      </c>
      <c r="N106" s="465">
        <v>0</v>
      </c>
      <c r="O106" s="466">
        <f>SUM(N106/N107)</f>
        <v>0</v>
      </c>
      <c r="P106" s="465">
        <v>0</v>
      </c>
      <c r="Q106" s="466">
        <f>SUM(P106/P107)</f>
        <v>0</v>
      </c>
      <c r="R106" s="456">
        <f t="shared" si="16"/>
        <v>8</v>
      </c>
    </row>
    <row r="107" spans="1:18" s="206" customFormat="1" ht="16.5" hidden="1" thickTop="1" thickBot="1" x14ac:dyDescent="0.3">
      <c r="A107" s="128" t="s">
        <v>166</v>
      </c>
      <c r="B107" s="122">
        <f t="shared" ref="B107:R107" si="17">SUM(B101:B106)</f>
        <v>2451</v>
      </c>
      <c r="C107" s="268">
        <f t="shared" si="17"/>
        <v>1</v>
      </c>
      <c r="D107" s="122">
        <f t="shared" si="17"/>
        <v>27</v>
      </c>
      <c r="E107" s="268">
        <f t="shared" si="17"/>
        <v>1</v>
      </c>
      <c r="F107" s="122">
        <f t="shared" si="17"/>
        <v>1680</v>
      </c>
      <c r="G107" s="268">
        <f t="shared" si="17"/>
        <v>1</v>
      </c>
      <c r="H107" s="122">
        <f t="shared" si="17"/>
        <v>386</v>
      </c>
      <c r="I107" s="268">
        <f t="shared" si="17"/>
        <v>1</v>
      </c>
      <c r="J107" s="122">
        <f t="shared" si="17"/>
        <v>334</v>
      </c>
      <c r="K107" s="268">
        <f t="shared" si="17"/>
        <v>0.99999999999999989</v>
      </c>
      <c r="L107" s="122">
        <f t="shared" si="17"/>
        <v>54</v>
      </c>
      <c r="M107" s="268">
        <f t="shared" si="17"/>
        <v>0.99999999999999989</v>
      </c>
      <c r="N107" s="122">
        <f t="shared" si="17"/>
        <v>18</v>
      </c>
      <c r="O107" s="268">
        <f t="shared" si="17"/>
        <v>1</v>
      </c>
      <c r="P107" s="122">
        <f t="shared" si="17"/>
        <v>10</v>
      </c>
      <c r="Q107" s="268">
        <f t="shared" si="17"/>
        <v>1</v>
      </c>
      <c r="R107" s="122">
        <f t="shared" si="17"/>
        <v>4960</v>
      </c>
    </row>
    <row r="108" spans="1:18" s="206" customFormat="1" ht="15.75" hidden="1" customHeight="1" thickBot="1" x14ac:dyDescent="0.3">
      <c r="A108" s="1532" t="s">
        <v>725</v>
      </c>
      <c r="B108" s="1533"/>
      <c r="C108" s="1533"/>
      <c r="D108" s="1533"/>
      <c r="E108" s="1533"/>
      <c r="F108" s="1533"/>
      <c r="G108" s="1533"/>
      <c r="H108" s="1533"/>
      <c r="I108" s="1533"/>
      <c r="J108" s="1533"/>
      <c r="K108" s="1533"/>
      <c r="L108" s="1533"/>
      <c r="M108" s="1533"/>
      <c r="N108" s="1533"/>
      <c r="O108" s="1533"/>
      <c r="P108" s="1533"/>
      <c r="Q108" s="1533"/>
      <c r="R108" s="1533"/>
    </row>
    <row r="109" spans="1:18" s="206" customFormat="1" hidden="1" x14ac:dyDescent="0.25">
      <c r="A109" s="95" t="s">
        <v>406</v>
      </c>
      <c r="B109" s="461">
        <v>75</v>
      </c>
      <c r="C109" s="469">
        <f>SUM(B109/B113)</f>
        <v>3.0599755201958383E-2</v>
      </c>
      <c r="D109" s="461">
        <v>0</v>
      </c>
      <c r="E109" s="469">
        <f>SUM(D109/D113)</f>
        <v>0</v>
      </c>
      <c r="F109" s="461">
        <v>0</v>
      </c>
      <c r="G109" s="469">
        <f>SUM(F109/F113)</f>
        <v>0</v>
      </c>
      <c r="H109" s="461">
        <v>2</v>
      </c>
      <c r="I109" s="469">
        <f>SUM(H109/H113)</f>
        <v>5.1813471502590676E-3</v>
      </c>
      <c r="J109" s="461">
        <v>0</v>
      </c>
      <c r="K109" s="469">
        <f>SUM(J109/J113)</f>
        <v>0</v>
      </c>
      <c r="L109" s="461">
        <v>2</v>
      </c>
      <c r="M109" s="469">
        <f>SUM(L109/L113)</f>
        <v>3.7037037037037035E-2</v>
      </c>
      <c r="N109" s="461">
        <v>1</v>
      </c>
      <c r="O109" s="469">
        <f>SUM(N109/N113)</f>
        <v>5.5555555555555552E-2</v>
      </c>
      <c r="P109" s="461">
        <v>0</v>
      </c>
      <c r="Q109" s="469">
        <f>SUM(P109/P113)</f>
        <v>0</v>
      </c>
      <c r="R109" s="654">
        <f>SUM(B109,D109,F109,H109,J109,L109,N109,P109)</f>
        <v>80</v>
      </c>
    </row>
    <row r="110" spans="1:18" s="206" customFormat="1" hidden="1" x14ac:dyDescent="0.25">
      <c r="A110" s="96" t="s">
        <v>328</v>
      </c>
      <c r="B110" s="461">
        <v>1298</v>
      </c>
      <c r="C110" s="473">
        <f>SUM(B110/B113)</f>
        <v>0.52957976336189305</v>
      </c>
      <c r="D110" s="461">
        <v>20</v>
      </c>
      <c r="E110" s="473">
        <f>SUM(D110/D113)</f>
        <v>0.7407407407407407</v>
      </c>
      <c r="F110" s="461">
        <v>34</v>
      </c>
      <c r="G110" s="473">
        <f>SUM(F110/F113)</f>
        <v>2.0238095238095239E-2</v>
      </c>
      <c r="H110" s="461">
        <v>105</v>
      </c>
      <c r="I110" s="473">
        <f>SUM(H110/H113)</f>
        <v>0.27202072538860106</v>
      </c>
      <c r="J110" s="461">
        <v>42</v>
      </c>
      <c r="K110" s="473">
        <f>SUM(J110/J113)</f>
        <v>0.12574850299401197</v>
      </c>
      <c r="L110" s="461">
        <v>41</v>
      </c>
      <c r="M110" s="473">
        <f>SUM(L110/L113)</f>
        <v>0.7592592592592593</v>
      </c>
      <c r="N110" s="461">
        <v>9</v>
      </c>
      <c r="O110" s="473">
        <f>SUM(N110/N113)</f>
        <v>0.5</v>
      </c>
      <c r="P110" s="461">
        <v>6</v>
      </c>
      <c r="Q110" s="473">
        <f>SUM(P110/P113)</f>
        <v>0.6</v>
      </c>
      <c r="R110" s="472">
        <f>SUM(B110,D110,F110,H110,J110,L110,N110,P110)</f>
        <v>1555</v>
      </c>
    </row>
    <row r="111" spans="1:18" s="206" customFormat="1" hidden="1" x14ac:dyDescent="0.25">
      <c r="A111" s="96" t="s">
        <v>329</v>
      </c>
      <c r="B111" s="461">
        <v>779</v>
      </c>
      <c r="C111" s="473">
        <f>SUM(B111/B113)</f>
        <v>0.31782945736434109</v>
      </c>
      <c r="D111" s="461">
        <v>4</v>
      </c>
      <c r="E111" s="473">
        <f>SUM(D111/D113)</f>
        <v>0.14814814814814814</v>
      </c>
      <c r="F111" s="461">
        <v>637</v>
      </c>
      <c r="G111" s="473">
        <f>SUM(F111/F113)</f>
        <v>0.37916666666666665</v>
      </c>
      <c r="H111" s="461">
        <v>190</v>
      </c>
      <c r="I111" s="473">
        <f>SUM(H111/H113)</f>
        <v>0.49222797927461137</v>
      </c>
      <c r="J111" s="461">
        <v>65</v>
      </c>
      <c r="K111" s="473">
        <f>SUM(J111/J113)</f>
        <v>0.19461077844311378</v>
      </c>
      <c r="L111" s="461">
        <v>8</v>
      </c>
      <c r="M111" s="473">
        <f>SUM(L111/L113)</f>
        <v>0.14814814814814814</v>
      </c>
      <c r="N111" s="461">
        <v>4</v>
      </c>
      <c r="O111" s="473">
        <f>SUM(N111/N113)</f>
        <v>0.22222222222222221</v>
      </c>
      <c r="P111" s="461">
        <v>3</v>
      </c>
      <c r="Q111" s="473">
        <f>SUM(P111/P113)</f>
        <v>0.3</v>
      </c>
      <c r="R111" s="472">
        <f>SUM(B111,D111,F111,H111,J111,L111,N111,P111)</f>
        <v>1690</v>
      </c>
    </row>
    <row r="112" spans="1:18" s="206" customFormat="1" ht="15.75" hidden="1" thickBot="1" x14ac:dyDescent="0.3">
      <c r="A112" s="114" t="s">
        <v>330</v>
      </c>
      <c r="B112" s="465">
        <v>299</v>
      </c>
      <c r="C112" s="476">
        <f>SUM(B112/B113)</f>
        <v>0.12199102407180742</v>
      </c>
      <c r="D112" s="465">
        <v>3</v>
      </c>
      <c r="E112" s="476">
        <f>SUM(D112/D113)</f>
        <v>0.1111111111111111</v>
      </c>
      <c r="F112" s="465">
        <v>1009</v>
      </c>
      <c r="G112" s="476">
        <f>SUM(F112/F113)</f>
        <v>0.60059523809523807</v>
      </c>
      <c r="H112" s="465">
        <v>89</v>
      </c>
      <c r="I112" s="476">
        <f>SUM(H112/H113)</f>
        <v>0.23056994818652848</v>
      </c>
      <c r="J112" s="465">
        <v>227</v>
      </c>
      <c r="K112" s="476">
        <f>SUM(J112/J113)</f>
        <v>0.67964071856287422</v>
      </c>
      <c r="L112" s="465">
        <v>3</v>
      </c>
      <c r="M112" s="476">
        <f>SUM(L112/L113)</f>
        <v>5.5555555555555552E-2</v>
      </c>
      <c r="N112" s="465">
        <v>4</v>
      </c>
      <c r="O112" s="476">
        <f>SUM(N112/N113)</f>
        <v>0.22222222222222221</v>
      </c>
      <c r="P112" s="465">
        <v>1</v>
      </c>
      <c r="Q112" s="476">
        <f>SUM(P112/P113)</f>
        <v>0.1</v>
      </c>
      <c r="R112" s="479">
        <f>SUM(B112,D112,F112,H112,J112,L112,N112,P112)</f>
        <v>1635</v>
      </c>
    </row>
    <row r="113" spans="1:18" s="206" customFormat="1" ht="16.5" hidden="1" thickTop="1" thickBot="1" x14ac:dyDescent="0.3">
      <c r="A113" s="128" t="s">
        <v>166</v>
      </c>
      <c r="B113" s="122">
        <f>SUM(B109:B112)</f>
        <v>2451</v>
      </c>
      <c r="C113" s="268">
        <f>SUM(B113/B113)</f>
        <v>1</v>
      </c>
      <c r="D113" s="122">
        <f t="shared" ref="D113:R113" si="18">SUM(D109:D112)</f>
        <v>27</v>
      </c>
      <c r="E113" s="268">
        <f t="shared" si="18"/>
        <v>1</v>
      </c>
      <c r="F113" s="122">
        <f t="shared" si="18"/>
        <v>1680</v>
      </c>
      <c r="G113" s="268">
        <f t="shared" si="18"/>
        <v>1</v>
      </c>
      <c r="H113" s="122">
        <f t="shared" si="18"/>
        <v>386</v>
      </c>
      <c r="I113" s="268">
        <f t="shared" si="18"/>
        <v>1</v>
      </c>
      <c r="J113" s="122">
        <f t="shared" si="18"/>
        <v>334</v>
      </c>
      <c r="K113" s="268">
        <f t="shared" si="18"/>
        <v>1</v>
      </c>
      <c r="L113" s="122">
        <f t="shared" si="18"/>
        <v>54</v>
      </c>
      <c r="M113" s="268">
        <f t="shared" si="18"/>
        <v>1</v>
      </c>
      <c r="N113" s="122">
        <f t="shared" si="18"/>
        <v>18</v>
      </c>
      <c r="O113" s="268">
        <f t="shared" si="18"/>
        <v>1</v>
      </c>
      <c r="P113" s="122">
        <f t="shared" si="18"/>
        <v>10</v>
      </c>
      <c r="Q113" s="268">
        <f t="shared" si="18"/>
        <v>0.99999999999999989</v>
      </c>
      <c r="R113" s="122">
        <f t="shared" si="18"/>
        <v>4960</v>
      </c>
    </row>
    <row r="114" spans="1:18" s="206" customFormat="1" ht="15.75" hidden="1" customHeight="1" thickBot="1" x14ac:dyDescent="0.3">
      <c r="A114" s="1532" t="s">
        <v>726</v>
      </c>
      <c r="B114" s="1533"/>
      <c r="C114" s="1533"/>
      <c r="D114" s="1533"/>
      <c r="E114" s="1533"/>
      <c r="F114" s="1533"/>
      <c r="G114" s="1533"/>
      <c r="H114" s="1533"/>
      <c r="I114" s="1533"/>
      <c r="J114" s="1533"/>
      <c r="K114" s="1533"/>
      <c r="L114" s="1533"/>
      <c r="M114" s="1533"/>
      <c r="N114" s="1533"/>
      <c r="O114" s="1533"/>
      <c r="P114" s="1533"/>
      <c r="Q114" s="1533"/>
      <c r="R114" s="1533"/>
    </row>
    <row r="115" spans="1:18" s="206" customFormat="1" hidden="1" x14ac:dyDescent="0.25">
      <c r="A115" s="113"/>
      <c r="B115" s="258" t="s">
        <v>151</v>
      </c>
      <c r="C115" s="259" t="s">
        <v>152</v>
      </c>
      <c r="D115" s="260" t="s">
        <v>151</v>
      </c>
      <c r="E115" s="261" t="s">
        <v>152</v>
      </c>
      <c r="F115" s="259" t="s">
        <v>151</v>
      </c>
      <c r="G115" s="259" t="s">
        <v>152</v>
      </c>
      <c r="H115" s="260" t="s">
        <v>151</v>
      </c>
      <c r="I115" s="261" t="s">
        <v>152</v>
      </c>
      <c r="J115" s="334" t="s">
        <v>151</v>
      </c>
      <c r="K115" s="260" t="s">
        <v>152</v>
      </c>
      <c r="L115" s="261" t="s">
        <v>151</v>
      </c>
      <c r="M115" s="259" t="s">
        <v>152</v>
      </c>
      <c r="N115" s="259" t="s">
        <v>151</v>
      </c>
      <c r="O115" s="259" t="s">
        <v>152</v>
      </c>
      <c r="P115" s="260" t="s">
        <v>151</v>
      </c>
      <c r="Q115" s="261" t="s">
        <v>152</v>
      </c>
      <c r="R115" s="260" t="s">
        <v>151</v>
      </c>
    </row>
    <row r="116" spans="1:18" s="206" customFormat="1" hidden="1" x14ac:dyDescent="0.25">
      <c r="A116" s="96" t="s">
        <v>153</v>
      </c>
      <c r="B116" s="480">
        <v>7.65</v>
      </c>
      <c r="C116" s="481">
        <v>7</v>
      </c>
      <c r="D116" s="480">
        <v>9.3000000000000007</v>
      </c>
      <c r="E116" s="482">
        <v>9</v>
      </c>
      <c r="F116" s="483">
        <v>6.44</v>
      </c>
      <c r="G116" s="481">
        <v>5</v>
      </c>
      <c r="H116" s="480">
        <v>11.05</v>
      </c>
      <c r="I116" s="484">
        <v>12</v>
      </c>
      <c r="J116" s="483">
        <v>19.059999999999999</v>
      </c>
      <c r="K116" s="485">
        <v>18</v>
      </c>
      <c r="L116" s="486">
        <v>6.93</v>
      </c>
      <c r="M116" s="481">
        <v>4</v>
      </c>
      <c r="N116" s="483">
        <v>16.829999999999998</v>
      </c>
      <c r="O116" s="481">
        <v>17</v>
      </c>
      <c r="P116" s="480">
        <v>5.3</v>
      </c>
      <c r="Q116" s="484">
        <v>1</v>
      </c>
      <c r="R116" s="480">
        <v>8.3000000000000007</v>
      </c>
    </row>
    <row r="117" spans="1:18" s="206" customFormat="1" hidden="1" x14ac:dyDescent="0.25">
      <c r="A117" s="99" t="s">
        <v>154</v>
      </c>
      <c r="B117" s="480">
        <v>1.43</v>
      </c>
      <c r="C117" s="481">
        <v>1</v>
      </c>
      <c r="D117" s="480">
        <v>1.52</v>
      </c>
      <c r="E117" s="482">
        <v>1</v>
      </c>
      <c r="F117" s="483">
        <v>1.8</v>
      </c>
      <c r="G117" s="481">
        <v>2</v>
      </c>
      <c r="H117" s="480">
        <v>1.53</v>
      </c>
      <c r="I117" s="484">
        <v>1</v>
      </c>
      <c r="J117" s="483">
        <v>1.54</v>
      </c>
      <c r="K117" s="485">
        <v>1</v>
      </c>
      <c r="L117" s="486">
        <v>1.22</v>
      </c>
      <c r="M117" s="481">
        <v>1</v>
      </c>
      <c r="N117" s="483">
        <v>1.83</v>
      </c>
      <c r="O117" s="481">
        <v>1</v>
      </c>
      <c r="P117" s="480">
        <v>1.4</v>
      </c>
      <c r="Q117" s="484">
        <v>1</v>
      </c>
      <c r="R117" s="480">
        <v>1.57</v>
      </c>
    </row>
    <row r="118" spans="1:18" s="206" customFormat="1" ht="15.75" hidden="1" thickBot="1" x14ac:dyDescent="0.3">
      <c r="A118" s="98" t="s">
        <v>155</v>
      </c>
      <c r="B118" s="487">
        <v>12.25</v>
      </c>
      <c r="C118" s="488">
        <v>10</v>
      </c>
      <c r="D118" s="487">
        <v>10</v>
      </c>
      <c r="E118" s="489">
        <v>6</v>
      </c>
      <c r="F118" s="490">
        <v>28.84</v>
      </c>
      <c r="G118" s="488">
        <v>26</v>
      </c>
      <c r="H118" s="487">
        <v>17.34</v>
      </c>
      <c r="I118" s="491">
        <v>16</v>
      </c>
      <c r="J118" s="490">
        <v>42.37</v>
      </c>
      <c r="K118" s="492">
        <v>38</v>
      </c>
      <c r="L118" s="493">
        <v>7.93</v>
      </c>
      <c r="M118" s="488">
        <v>6</v>
      </c>
      <c r="N118" s="490">
        <v>13.22</v>
      </c>
      <c r="O118" s="488">
        <v>8</v>
      </c>
      <c r="P118" s="487">
        <v>19.5</v>
      </c>
      <c r="Q118" s="491">
        <v>10</v>
      </c>
      <c r="R118" s="487">
        <v>20.25</v>
      </c>
    </row>
    <row r="119" spans="1:18" s="206" customFormat="1" ht="15.75" hidden="1" customHeight="1" thickBot="1" x14ac:dyDescent="0.3">
      <c r="A119" s="1649" t="s">
        <v>756</v>
      </c>
      <c r="B119" s="1650"/>
      <c r="C119" s="1650"/>
      <c r="D119" s="1650"/>
      <c r="E119" s="1650"/>
      <c r="F119" s="1650"/>
      <c r="G119" s="1650"/>
      <c r="H119" s="1650"/>
      <c r="I119" s="1650"/>
      <c r="J119" s="1650"/>
      <c r="K119" s="1650"/>
      <c r="L119" s="1650"/>
      <c r="M119" s="1650"/>
      <c r="N119" s="1650"/>
      <c r="O119" s="1650"/>
      <c r="P119" s="1650"/>
      <c r="Q119" s="1650"/>
      <c r="R119" s="1650"/>
    </row>
    <row r="120" spans="1:18" s="206" customFormat="1" ht="40.5" hidden="1" customHeight="1" thickBot="1" x14ac:dyDescent="0.3">
      <c r="A120" s="110"/>
      <c r="B120" s="1655" t="s">
        <v>136</v>
      </c>
      <c r="C120" s="1656"/>
      <c r="D120" s="1655" t="s">
        <v>137</v>
      </c>
      <c r="E120" s="1656"/>
      <c r="F120" s="1655" t="s">
        <v>138</v>
      </c>
      <c r="G120" s="1656"/>
      <c r="H120" s="1655" t="s">
        <v>139</v>
      </c>
      <c r="I120" s="1656"/>
      <c r="J120" s="1655" t="s">
        <v>140</v>
      </c>
      <c r="K120" s="1656"/>
      <c r="L120" s="1655" t="s">
        <v>141</v>
      </c>
      <c r="M120" s="1656"/>
      <c r="N120" s="1655" t="s">
        <v>604</v>
      </c>
      <c r="O120" s="1656"/>
      <c r="P120" s="1655" t="s">
        <v>143</v>
      </c>
      <c r="Q120" s="1656"/>
      <c r="R120" s="1415" t="s">
        <v>318</v>
      </c>
    </row>
    <row r="121" spans="1:18" s="206" customFormat="1" ht="15.75" hidden="1" thickBot="1" x14ac:dyDescent="0.3">
      <c r="A121" s="1532" t="s">
        <v>463</v>
      </c>
      <c r="B121" s="1533"/>
      <c r="C121" s="1533"/>
      <c r="D121" s="1646"/>
      <c r="E121" s="1646"/>
      <c r="F121" s="1533"/>
      <c r="G121" s="1533"/>
      <c r="H121" s="1646"/>
      <c r="I121" s="1646"/>
      <c r="J121" s="1533"/>
      <c r="K121" s="1533"/>
      <c r="L121" s="1646"/>
      <c r="M121" s="1646"/>
      <c r="N121" s="1533"/>
      <c r="O121" s="1533"/>
      <c r="P121" s="1646"/>
      <c r="Q121" s="1646"/>
      <c r="R121" s="1646"/>
    </row>
    <row r="122" spans="1:18" s="206" customFormat="1" hidden="1" x14ac:dyDescent="0.25">
      <c r="A122" s="105" t="s">
        <v>401</v>
      </c>
      <c r="B122" s="1004">
        <v>122</v>
      </c>
      <c r="C122" s="1005">
        <f>B122/B130</f>
        <v>5.7465850211964202E-2</v>
      </c>
      <c r="D122" s="1004">
        <v>1</v>
      </c>
      <c r="E122" s="1005">
        <f>D122/D130</f>
        <v>7.6923076923076927E-2</v>
      </c>
      <c r="F122" s="1004">
        <v>16</v>
      </c>
      <c r="G122" s="1005">
        <f>F122/F130</f>
        <v>1.0396361273554255E-2</v>
      </c>
      <c r="H122" s="1004">
        <v>4</v>
      </c>
      <c r="I122" s="1005">
        <f>H122/H130</f>
        <v>1.0416666666666666E-2</v>
      </c>
      <c r="J122" s="1004">
        <v>0</v>
      </c>
      <c r="K122" s="1005">
        <f>J122/J130</f>
        <v>0</v>
      </c>
      <c r="L122" s="1004">
        <v>10</v>
      </c>
      <c r="M122" s="1005">
        <f>L122/L130</f>
        <v>0.14084507042253522</v>
      </c>
      <c r="N122" s="1004">
        <v>0</v>
      </c>
      <c r="O122" s="1005">
        <f>N122/N130</f>
        <v>0</v>
      </c>
      <c r="P122" s="1004">
        <v>4</v>
      </c>
      <c r="Q122" s="1007">
        <f>P122/P130</f>
        <v>0.4</v>
      </c>
      <c r="R122" s="1001">
        <f>SUM(B122,D122,F122,H122,J122,L122,N122,P122)</f>
        <v>157</v>
      </c>
    </row>
    <row r="123" spans="1:18" s="206" customFormat="1" hidden="1" x14ac:dyDescent="0.25">
      <c r="A123" s="102" t="s">
        <v>402</v>
      </c>
      <c r="B123" s="1006">
        <v>338</v>
      </c>
      <c r="C123" s="1007">
        <f>B123/B130</f>
        <v>0.1592086669806877</v>
      </c>
      <c r="D123" s="1006">
        <v>2</v>
      </c>
      <c r="E123" s="1007">
        <f>D123/D130</f>
        <v>0.15384615384615385</v>
      </c>
      <c r="F123" s="1006">
        <v>391</v>
      </c>
      <c r="G123" s="1007">
        <f>F123/F130</f>
        <v>0.25406107862248212</v>
      </c>
      <c r="H123" s="1006">
        <v>24</v>
      </c>
      <c r="I123" s="1007">
        <f>H123/H130</f>
        <v>6.25E-2</v>
      </c>
      <c r="J123" s="1006">
        <v>0</v>
      </c>
      <c r="K123" s="1007">
        <f>J123/J130</f>
        <v>0</v>
      </c>
      <c r="L123" s="1006">
        <v>11</v>
      </c>
      <c r="M123" s="1007">
        <f>L123/L130</f>
        <v>0.15492957746478872</v>
      </c>
      <c r="N123" s="1006">
        <v>0</v>
      </c>
      <c r="O123" s="1007">
        <f>N123/N130</f>
        <v>0</v>
      </c>
      <c r="P123" s="1006">
        <v>1</v>
      </c>
      <c r="Q123" s="1007">
        <f>P123/P130</f>
        <v>0.1</v>
      </c>
      <c r="R123" s="1002">
        <f>SUM(B123,D123,F123,H123,J123,L123,N123,P123)</f>
        <v>767</v>
      </c>
    </row>
    <row r="124" spans="1:18" s="206" customFormat="1" hidden="1" x14ac:dyDescent="0.25">
      <c r="A124" s="102" t="s">
        <v>337</v>
      </c>
      <c r="B124" s="1006">
        <v>419</v>
      </c>
      <c r="C124" s="1007">
        <v>0.19800000000000001</v>
      </c>
      <c r="D124" s="1006">
        <v>1</v>
      </c>
      <c r="E124" s="1007">
        <f>D124/D130</f>
        <v>7.6923076923076927E-2</v>
      </c>
      <c r="F124" s="1006">
        <v>410</v>
      </c>
      <c r="G124" s="1007">
        <v>0.26700000000000002</v>
      </c>
      <c r="H124" s="1006">
        <v>44</v>
      </c>
      <c r="I124" s="1007">
        <f>H124/H130</f>
        <v>0.11458333333333333</v>
      </c>
      <c r="J124" s="1006">
        <v>0</v>
      </c>
      <c r="K124" s="1007">
        <f>J124/J130</f>
        <v>0</v>
      </c>
      <c r="L124" s="1006">
        <v>14</v>
      </c>
      <c r="M124" s="1007">
        <v>0.19600000000000001</v>
      </c>
      <c r="N124" s="1006">
        <v>1</v>
      </c>
      <c r="O124" s="1007">
        <f>N124/N130</f>
        <v>0.05</v>
      </c>
      <c r="P124" s="1006">
        <v>1</v>
      </c>
      <c r="Q124" s="1007">
        <f>P124/P130</f>
        <v>0.1</v>
      </c>
      <c r="R124" s="1002">
        <f t="shared" ref="R124:R129" si="19">SUM(B124,D124,F124,H124,J124,L124,N124,P124)</f>
        <v>890</v>
      </c>
    </row>
    <row r="125" spans="1:18" s="206" customFormat="1" hidden="1" x14ac:dyDescent="0.25">
      <c r="A125" s="102" t="s">
        <v>338</v>
      </c>
      <c r="B125" s="1006">
        <v>434</v>
      </c>
      <c r="C125" s="1007">
        <v>0.20499999999999999</v>
      </c>
      <c r="D125" s="1006">
        <v>0</v>
      </c>
      <c r="E125" s="1007">
        <f>D125/D130</f>
        <v>0</v>
      </c>
      <c r="F125" s="1006">
        <v>338</v>
      </c>
      <c r="G125" s="1007">
        <f>F125/F130</f>
        <v>0.21962313190383365</v>
      </c>
      <c r="H125" s="1006">
        <v>65</v>
      </c>
      <c r="I125" s="1007">
        <f>H125/H130</f>
        <v>0.16927083333333334</v>
      </c>
      <c r="J125" s="1006">
        <v>0</v>
      </c>
      <c r="K125" s="1007">
        <f>J125/J130</f>
        <v>0</v>
      </c>
      <c r="L125" s="1006">
        <v>9</v>
      </c>
      <c r="M125" s="1007">
        <f>L125/L130</f>
        <v>0.12676056338028169</v>
      </c>
      <c r="N125" s="1006">
        <v>0</v>
      </c>
      <c r="O125" s="1007">
        <f>N125/N130</f>
        <v>0</v>
      </c>
      <c r="P125" s="1200">
        <v>1</v>
      </c>
      <c r="Q125" s="1007">
        <f>P125/P130</f>
        <v>0.1</v>
      </c>
      <c r="R125" s="1002">
        <f t="shared" si="19"/>
        <v>847</v>
      </c>
    </row>
    <row r="126" spans="1:18" s="206" customFormat="1" hidden="1" x14ac:dyDescent="0.25">
      <c r="A126" s="102" t="s">
        <v>339</v>
      </c>
      <c r="B126" s="1006">
        <v>291</v>
      </c>
      <c r="C126" s="1007">
        <f>B126/B130</f>
        <v>0.13707018370230806</v>
      </c>
      <c r="D126" s="1006">
        <v>2</v>
      </c>
      <c r="E126" s="1007">
        <f>D126/D130</f>
        <v>0.15384615384615385</v>
      </c>
      <c r="F126" s="1006">
        <v>208</v>
      </c>
      <c r="G126" s="1007">
        <f>F126/F130</f>
        <v>0.13515269655620532</v>
      </c>
      <c r="H126" s="1006">
        <v>87</v>
      </c>
      <c r="I126" s="1007">
        <f>H126/H130</f>
        <v>0.2265625</v>
      </c>
      <c r="J126" s="1006">
        <v>0</v>
      </c>
      <c r="K126" s="1007">
        <f>J126/J130</f>
        <v>0</v>
      </c>
      <c r="L126" s="1006">
        <v>10</v>
      </c>
      <c r="M126" s="1007">
        <f>L126/L130</f>
        <v>0.14084507042253522</v>
      </c>
      <c r="N126" s="1006">
        <v>0</v>
      </c>
      <c r="O126" s="1007">
        <f>N126/N130</f>
        <v>0</v>
      </c>
      <c r="P126" s="1006">
        <v>0</v>
      </c>
      <c r="Q126" s="1007">
        <f>P126/P130</f>
        <v>0</v>
      </c>
      <c r="R126" s="1002">
        <f t="shared" si="19"/>
        <v>598</v>
      </c>
    </row>
    <row r="127" spans="1:18" s="206" customFormat="1" hidden="1" x14ac:dyDescent="0.25">
      <c r="A127" s="102" t="s">
        <v>126</v>
      </c>
      <c r="B127" s="1006">
        <v>312</v>
      </c>
      <c r="C127" s="1007">
        <f>B127/B130</f>
        <v>0.14696184644371174</v>
      </c>
      <c r="D127" s="1006">
        <v>6</v>
      </c>
      <c r="E127" s="1007">
        <v>0.46100000000000002</v>
      </c>
      <c r="F127" s="1006">
        <v>109</v>
      </c>
      <c r="G127" s="1007">
        <f>F127/F130</f>
        <v>7.0825211176088365E-2</v>
      </c>
      <c r="H127" s="1006">
        <v>88</v>
      </c>
      <c r="I127" s="1007">
        <f>H127/H130</f>
        <v>0.22916666666666666</v>
      </c>
      <c r="J127" s="1006">
        <v>0</v>
      </c>
      <c r="K127" s="1007">
        <f>J127/J130</f>
        <v>0</v>
      </c>
      <c r="L127" s="1006">
        <v>10</v>
      </c>
      <c r="M127" s="1007">
        <f>L127/L130</f>
        <v>0.14084507042253522</v>
      </c>
      <c r="N127" s="1006">
        <v>5</v>
      </c>
      <c r="O127" s="1007">
        <f>N127/N130</f>
        <v>0.25</v>
      </c>
      <c r="P127" s="1006">
        <v>1</v>
      </c>
      <c r="Q127" s="1007">
        <f>P127/P130</f>
        <v>0.1</v>
      </c>
      <c r="R127" s="1002">
        <f t="shared" si="19"/>
        <v>531</v>
      </c>
    </row>
    <row r="128" spans="1:18" s="206" customFormat="1" hidden="1" x14ac:dyDescent="0.25">
      <c r="A128" s="102" t="s">
        <v>127</v>
      </c>
      <c r="B128" s="1006">
        <v>187</v>
      </c>
      <c r="C128" s="1007">
        <f>B128/B130</f>
        <v>8.8082901554404139E-2</v>
      </c>
      <c r="D128" s="1006">
        <v>1</v>
      </c>
      <c r="E128" s="1007">
        <f>D128/D130</f>
        <v>7.6923076923076927E-2</v>
      </c>
      <c r="F128" s="1006">
        <v>57</v>
      </c>
      <c r="G128" s="1007">
        <f>F128/F130</f>
        <v>3.7037037037037035E-2</v>
      </c>
      <c r="H128" s="1006">
        <v>68</v>
      </c>
      <c r="I128" s="1007">
        <f>H128/H130</f>
        <v>0.17708333333333334</v>
      </c>
      <c r="J128" s="1006">
        <v>0</v>
      </c>
      <c r="K128" s="1007">
        <f>J128/J130</f>
        <v>0</v>
      </c>
      <c r="L128" s="1006">
        <v>7</v>
      </c>
      <c r="M128" s="1007">
        <f>L128/L130</f>
        <v>9.8591549295774641E-2</v>
      </c>
      <c r="N128" s="1006">
        <v>11</v>
      </c>
      <c r="O128" s="1007">
        <f>N128/N130</f>
        <v>0.55000000000000004</v>
      </c>
      <c r="P128" s="1006">
        <v>2</v>
      </c>
      <c r="Q128" s="1007">
        <f>P128/P130</f>
        <v>0.2</v>
      </c>
      <c r="R128" s="1002">
        <f t="shared" si="19"/>
        <v>333</v>
      </c>
    </row>
    <row r="129" spans="1:18" s="206" customFormat="1" ht="15.75" hidden="1" thickBot="1" x14ac:dyDescent="0.3">
      <c r="A129" s="729" t="s">
        <v>119</v>
      </c>
      <c r="B129" s="1008">
        <v>20</v>
      </c>
      <c r="C129" s="1009">
        <f>B129/B130</f>
        <v>9.4206311822892137E-3</v>
      </c>
      <c r="D129" s="1008">
        <v>0</v>
      </c>
      <c r="E129" s="1009">
        <f>D129/D130</f>
        <v>0</v>
      </c>
      <c r="F129" s="1008">
        <v>10</v>
      </c>
      <c r="G129" s="1009">
        <f>F129/F130</f>
        <v>6.4977257959714096E-3</v>
      </c>
      <c r="H129" s="1008">
        <v>4</v>
      </c>
      <c r="I129" s="1009">
        <f>H129/H130</f>
        <v>1.0416666666666666E-2</v>
      </c>
      <c r="J129" s="1008">
        <v>353</v>
      </c>
      <c r="K129" s="1009">
        <f>J129/J130</f>
        <v>1</v>
      </c>
      <c r="L129" s="1008">
        <v>0</v>
      </c>
      <c r="M129" s="1009">
        <f>L129/L130</f>
        <v>0</v>
      </c>
      <c r="N129" s="1008">
        <v>3</v>
      </c>
      <c r="O129" s="1009">
        <f>N129/N130</f>
        <v>0.15</v>
      </c>
      <c r="P129" s="1008">
        <v>0</v>
      </c>
      <c r="Q129" s="1009">
        <f>P129/P130</f>
        <v>0</v>
      </c>
      <c r="R129" s="1003">
        <f t="shared" si="19"/>
        <v>390</v>
      </c>
    </row>
    <row r="130" spans="1:18" s="206" customFormat="1" ht="16.5" hidden="1" thickTop="1" thickBot="1" x14ac:dyDescent="0.3">
      <c r="A130" s="128" t="s">
        <v>166</v>
      </c>
      <c r="B130" s="999">
        <f t="shared" ref="B130:Q130" si="20">SUM(B122:B129)</f>
        <v>2123</v>
      </c>
      <c r="C130" s="1000">
        <f t="shared" si="20"/>
        <v>1.0012100800753649</v>
      </c>
      <c r="D130" s="999">
        <f t="shared" si="20"/>
        <v>13</v>
      </c>
      <c r="E130" s="1000">
        <f t="shared" si="20"/>
        <v>0.9994615384615384</v>
      </c>
      <c r="F130" s="999">
        <f t="shared" si="20"/>
        <v>1539</v>
      </c>
      <c r="G130" s="1000">
        <f t="shared" si="20"/>
        <v>1.0005932423651722</v>
      </c>
      <c r="H130" s="999">
        <f t="shared" si="20"/>
        <v>384</v>
      </c>
      <c r="I130" s="1000">
        <f t="shared" si="20"/>
        <v>1</v>
      </c>
      <c r="J130" s="999">
        <f t="shared" si="20"/>
        <v>353</v>
      </c>
      <c r="K130" s="1000">
        <f t="shared" si="20"/>
        <v>1</v>
      </c>
      <c r="L130" s="999">
        <f t="shared" si="20"/>
        <v>71</v>
      </c>
      <c r="M130" s="1000">
        <f t="shared" si="20"/>
        <v>0.99881690140845081</v>
      </c>
      <c r="N130" s="999">
        <f t="shared" si="20"/>
        <v>20</v>
      </c>
      <c r="O130" s="1000">
        <f t="shared" si="20"/>
        <v>1</v>
      </c>
      <c r="P130" s="999">
        <f t="shared" si="20"/>
        <v>10</v>
      </c>
      <c r="Q130" s="1000">
        <f t="shared" si="20"/>
        <v>1</v>
      </c>
      <c r="R130" s="999">
        <f>SUM(B130,D130,F130,H130,J130,L130,N130,P130)</f>
        <v>4513</v>
      </c>
    </row>
    <row r="131" spans="1:18" s="30" customFormat="1" ht="15.75" hidden="1" thickBot="1" x14ac:dyDescent="0.3">
      <c r="A131" s="1647" t="s">
        <v>464</v>
      </c>
      <c r="B131" s="1648"/>
      <c r="C131" s="1648"/>
      <c r="D131" s="1648"/>
      <c r="E131" s="1648"/>
      <c r="F131" s="1648"/>
      <c r="G131" s="1648"/>
      <c r="H131" s="1648"/>
      <c r="I131" s="1648"/>
      <c r="J131" s="1648"/>
      <c r="K131" s="1648"/>
      <c r="L131" s="1648"/>
      <c r="M131" s="1648"/>
      <c r="N131" s="1648"/>
      <c r="O131" s="1648"/>
      <c r="P131" s="1648"/>
      <c r="Q131" s="1648"/>
      <c r="R131" s="1648"/>
    </row>
    <row r="132" spans="1:18" s="206" customFormat="1" hidden="1" x14ac:dyDescent="0.25">
      <c r="A132" s="105" t="s">
        <v>120</v>
      </c>
      <c r="B132" s="457">
        <v>378</v>
      </c>
      <c r="C132" s="458">
        <f>SUM(B132/B138)</f>
        <v>0.17804992934526614</v>
      </c>
      <c r="D132" s="457">
        <v>2</v>
      </c>
      <c r="E132" s="458">
        <f>SUM(D132/D138)</f>
        <v>0.15384615384615385</v>
      </c>
      <c r="F132" s="457">
        <v>257</v>
      </c>
      <c r="G132" s="458">
        <f>SUM(F132/F138)</f>
        <v>0.16699155295646523</v>
      </c>
      <c r="H132" s="457">
        <v>57</v>
      </c>
      <c r="I132" s="458">
        <f>SUM(H132/H138)</f>
        <v>0.1484375</v>
      </c>
      <c r="J132" s="457">
        <v>70</v>
      </c>
      <c r="K132" s="458">
        <f>SUM(J132/J138)</f>
        <v>0.19830028328611898</v>
      </c>
      <c r="L132" s="457">
        <v>5</v>
      </c>
      <c r="M132" s="458">
        <f>SUM(L132/L138)</f>
        <v>7.0422535211267609E-2</v>
      </c>
      <c r="N132" s="457">
        <v>3</v>
      </c>
      <c r="O132" s="458">
        <f>SUM(N132/N138)</f>
        <v>0.15</v>
      </c>
      <c r="P132" s="457">
        <v>5</v>
      </c>
      <c r="Q132" s="462">
        <f>SUM(P132/P138)</f>
        <v>0.5</v>
      </c>
      <c r="R132" s="1001">
        <f t="shared" ref="R132:R137" si="21">SUM(B132,D132,F132,H132,J132,L132,N132,P132)</f>
        <v>777</v>
      </c>
    </row>
    <row r="133" spans="1:18" s="206" customFormat="1" hidden="1" x14ac:dyDescent="0.25">
      <c r="A133" s="102" t="s">
        <v>121</v>
      </c>
      <c r="B133" s="461">
        <v>157</v>
      </c>
      <c r="C133" s="462">
        <f>SUM(B133/B138)</f>
        <v>7.395195478097033E-2</v>
      </c>
      <c r="D133" s="461">
        <v>2</v>
      </c>
      <c r="E133" s="462">
        <f>SUM(D133/D138)</f>
        <v>0.15384615384615385</v>
      </c>
      <c r="F133" s="461">
        <v>110</v>
      </c>
      <c r="G133" s="462">
        <v>7.1999999999999995E-2</v>
      </c>
      <c r="H133" s="461">
        <v>41</v>
      </c>
      <c r="I133" s="462">
        <f>SUM(H133/H138)</f>
        <v>0.10677083333333333</v>
      </c>
      <c r="J133" s="461">
        <v>24</v>
      </c>
      <c r="K133" s="462">
        <f>SUM(J133/J138)</f>
        <v>6.79886685552408E-2</v>
      </c>
      <c r="L133" s="461">
        <v>31</v>
      </c>
      <c r="M133" s="462">
        <v>0.436</v>
      </c>
      <c r="N133" s="461">
        <v>1</v>
      </c>
      <c r="O133" s="462">
        <f>SUM(N133/N138)</f>
        <v>0.05</v>
      </c>
      <c r="P133" s="461">
        <v>1</v>
      </c>
      <c r="Q133" s="462">
        <f>SUM(P133/P138)</f>
        <v>0.1</v>
      </c>
      <c r="R133" s="1002">
        <f t="shared" si="21"/>
        <v>367</v>
      </c>
    </row>
    <row r="134" spans="1:18" s="206" customFormat="1" hidden="1" x14ac:dyDescent="0.25">
      <c r="A134" s="102" t="s">
        <v>122</v>
      </c>
      <c r="B134" s="461">
        <v>34</v>
      </c>
      <c r="C134" s="462">
        <f>SUM(B134/B138)</f>
        <v>1.6015073009891662E-2</v>
      </c>
      <c r="D134" s="461">
        <v>0</v>
      </c>
      <c r="E134" s="462">
        <f>SUM(D134/D138)</f>
        <v>0</v>
      </c>
      <c r="F134" s="461">
        <v>19</v>
      </c>
      <c r="G134" s="462">
        <f>SUM(F134/F138)</f>
        <v>1.2345679012345678E-2</v>
      </c>
      <c r="H134" s="461">
        <v>10</v>
      </c>
      <c r="I134" s="462">
        <f>SUM(H134/H138)</f>
        <v>2.6041666666666668E-2</v>
      </c>
      <c r="J134" s="461">
        <v>4</v>
      </c>
      <c r="K134" s="462">
        <f>SUM(J134/J138)</f>
        <v>1.1331444759206799E-2</v>
      </c>
      <c r="L134" s="461">
        <v>0</v>
      </c>
      <c r="M134" s="462">
        <f>SUM(L134/L138)</f>
        <v>0</v>
      </c>
      <c r="N134" s="461">
        <v>0</v>
      </c>
      <c r="O134" s="462">
        <f>SUM(N134/N138)</f>
        <v>0</v>
      </c>
      <c r="P134" s="461">
        <v>0</v>
      </c>
      <c r="Q134" s="462">
        <f>SUM(P134/P138)</f>
        <v>0</v>
      </c>
      <c r="R134" s="1002">
        <f t="shared" si="21"/>
        <v>67</v>
      </c>
    </row>
    <row r="135" spans="1:18" s="206" customFormat="1" hidden="1" x14ac:dyDescent="0.25">
      <c r="A135" s="102" t="s">
        <v>123</v>
      </c>
      <c r="B135" s="461">
        <v>660</v>
      </c>
      <c r="C135" s="462">
        <f>SUM(B135/B138)</f>
        <v>0.31088082901554404</v>
      </c>
      <c r="D135" s="461">
        <v>5</v>
      </c>
      <c r="E135" s="462">
        <v>0.38400000000000001</v>
      </c>
      <c r="F135" s="461">
        <v>542</v>
      </c>
      <c r="G135" s="462">
        <f>SUM(F135/F138)</f>
        <v>0.3521767381416504</v>
      </c>
      <c r="H135" s="461">
        <v>151</v>
      </c>
      <c r="I135" s="462">
        <f>SUM(H135/H138)</f>
        <v>0.39322916666666669</v>
      </c>
      <c r="J135" s="461">
        <v>120</v>
      </c>
      <c r="K135" s="462">
        <f>SUM(J135/J138)</f>
        <v>0.33994334277620397</v>
      </c>
      <c r="L135" s="461">
        <v>6</v>
      </c>
      <c r="M135" s="462">
        <f>SUM(L135/L138)</f>
        <v>8.4507042253521125E-2</v>
      </c>
      <c r="N135" s="461">
        <v>10</v>
      </c>
      <c r="O135" s="462">
        <f>SUM(N135/N138)</f>
        <v>0.5</v>
      </c>
      <c r="P135" s="461">
        <v>3</v>
      </c>
      <c r="Q135" s="462">
        <f>SUM(P135/P138)</f>
        <v>0.3</v>
      </c>
      <c r="R135" s="1002">
        <f t="shared" si="21"/>
        <v>1497</v>
      </c>
    </row>
    <row r="136" spans="1:18" s="206" customFormat="1" hidden="1" x14ac:dyDescent="0.25">
      <c r="A136" s="102" t="s">
        <v>351</v>
      </c>
      <c r="B136" s="461">
        <v>714</v>
      </c>
      <c r="C136" s="462">
        <f>SUM(B136/B138)</f>
        <v>0.33631653320772492</v>
      </c>
      <c r="D136" s="461">
        <v>2</v>
      </c>
      <c r="E136" s="462">
        <f>SUM(D136/D138)</f>
        <v>0.15384615384615385</v>
      </c>
      <c r="F136" s="461">
        <v>491</v>
      </c>
      <c r="G136" s="462">
        <f>SUM(F136/F138)</f>
        <v>0.31903833658219621</v>
      </c>
      <c r="H136" s="461">
        <v>106</v>
      </c>
      <c r="I136" s="462">
        <f>SUM(H136/H138)</f>
        <v>0.27604166666666669</v>
      </c>
      <c r="J136" s="461">
        <v>126</v>
      </c>
      <c r="K136" s="462">
        <v>0.35799999999999998</v>
      </c>
      <c r="L136" s="461">
        <v>21</v>
      </c>
      <c r="M136" s="462">
        <f>SUM(L136/L138)</f>
        <v>0.29577464788732394</v>
      </c>
      <c r="N136" s="461">
        <v>4</v>
      </c>
      <c r="O136" s="462">
        <f>SUM(N136/N138)</f>
        <v>0.2</v>
      </c>
      <c r="P136" s="1197">
        <v>0</v>
      </c>
      <c r="Q136" s="462">
        <f>SUM(P136/P138)</f>
        <v>0</v>
      </c>
      <c r="R136" s="1002">
        <f t="shared" si="21"/>
        <v>1464</v>
      </c>
    </row>
    <row r="137" spans="1:18" s="206" customFormat="1" ht="15.75" hidden="1" thickBot="1" x14ac:dyDescent="0.3">
      <c r="A137" s="103" t="s">
        <v>125</v>
      </c>
      <c r="B137" s="465">
        <v>180</v>
      </c>
      <c r="C137" s="466">
        <f>SUM(B137/B138)</f>
        <v>8.478568064060292E-2</v>
      </c>
      <c r="D137" s="465">
        <v>2</v>
      </c>
      <c r="E137" s="466">
        <f>SUM(D137/D138)</f>
        <v>0.15384615384615385</v>
      </c>
      <c r="F137" s="465">
        <v>120</v>
      </c>
      <c r="G137" s="466">
        <f>SUM(F137/F138)</f>
        <v>7.7972709551656916E-2</v>
      </c>
      <c r="H137" s="465">
        <v>19</v>
      </c>
      <c r="I137" s="466">
        <f>SUM(H137/H138)</f>
        <v>4.9479166666666664E-2</v>
      </c>
      <c r="J137" s="465">
        <v>9</v>
      </c>
      <c r="K137" s="466">
        <f>SUM(J137/J138)</f>
        <v>2.5495750708215296E-2</v>
      </c>
      <c r="L137" s="465">
        <v>8</v>
      </c>
      <c r="M137" s="466">
        <f>SUM(L137/L138)</f>
        <v>0.11267605633802817</v>
      </c>
      <c r="N137" s="465">
        <v>2</v>
      </c>
      <c r="O137" s="466">
        <f>SUM(N137/N138)</f>
        <v>0.1</v>
      </c>
      <c r="P137" s="465">
        <v>1</v>
      </c>
      <c r="Q137" s="466">
        <f>SUM(P137/P138)</f>
        <v>0.1</v>
      </c>
      <c r="R137" s="1003">
        <f t="shared" si="21"/>
        <v>341</v>
      </c>
    </row>
    <row r="138" spans="1:18" s="206" customFormat="1" ht="16.5" hidden="1" thickTop="1" thickBot="1" x14ac:dyDescent="0.3">
      <c r="A138" s="128" t="s">
        <v>166</v>
      </c>
      <c r="B138" s="999">
        <f t="shared" ref="B138:Q138" si="22">SUM(B132:B137)</f>
        <v>2123</v>
      </c>
      <c r="C138" s="1000">
        <f t="shared" si="22"/>
        <v>1</v>
      </c>
      <c r="D138" s="999">
        <f t="shared" si="22"/>
        <v>13</v>
      </c>
      <c r="E138" s="1000">
        <f t="shared" si="22"/>
        <v>0.99938461538461543</v>
      </c>
      <c r="F138" s="999">
        <f t="shared" si="22"/>
        <v>1539</v>
      </c>
      <c r="G138" s="1000">
        <f t="shared" si="22"/>
        <v>1.0005250162443144</v>
      </c>
      <c r="H138" s="999">
        <f t="shared" si="22"/>
        <v>384</v>
      </c>
      <c r="I138" s="1000">
        <f t="shared" si="22"/>
        <v>1.0000000000000002</v>
      </c>
      <c r="J138" s="999">
        <f t="shared" si="22"/>
        <v>353</v>
      </c>
      <c r="K138" s="1000">
        <f t="shared" si="22"/>
        <v>1.0010594900849858</v>
      </c>
      <c r="L138" s="999">
        <f t="shared" si="22"/>
        <v>71</v>
      </c>
      <c r="M138" s="1000">
        <f t="shared" si="22"/>
        <v>0.99938028169014081</v>
      </c>
      <c r="N138" s="999">
        <f t="shared" si="22"/>
        <v>20</v>
      </c>
      <c r="O138" s="1000">
        <f t="shared" si="22"/>
        <v>0.99999999999999989</v>
      </c>
      <c r="P138" s="999">
        <f t="shared" si="22"/>
        <v>10</v>
      </c>
      <c r="Q138" s="1000">
        <f t="shared" si="22"/>
        <v>0.99999999999999989</v>
      </c>
      <c r="R138" s="999">
        <f>SUM(B138,D138,F138,H138,J138,L138,N138,P138)</f>
        <v>4513</v>
      </c>
    </row>
    <row r="139" spans="1:18" s="206" customFormat="1" ht="15.75" hidden="1" customHeight="1" thickBot="1" x14ac:dyDescent="0.3">
      <c r="A139" s="1647" t="s">
        <v>465</v>
      </c>
      <c r="B139" s="1648"/>
      <c r="C139" s="1648"/>
      <c r="D139" s="1648"/>
      <c r="E139" s="1648"/>
      <c r="F139" s="1648"/>
      <c r="G139" s="1648"/>
      <c r="H139" s="1648"/>
      <c r="I139" s="1648"/>
      <c r="J139" s="1648"/>
      <c r="K139" s="1648"/>
      <c r="L139" s="1648"/>
      <c r="M139" s="1648"/>
      <c r="N139" s="1648"/>
      <c r="O139" s="1648"/>
      <c r="P139" s="1648"/>
      <c r="Q139" s="1648"/>
      <c r="R139" s="1648"/>
    </row>
    <row r="140" spans="1:18" s="206" customFormat="1" hidden="1" x14ac:dyDescent="0.25">
      <c r="A140" s="95" t="s">
        <v>145</v>
      </c>
      <c r="B140" s="457">
        <v>1570</v>
      </c>
      <c r="C140" s="458">
        <v>0.74099999999999999</v>
      </c>
      <c r="D140" s="457">
        <v>8</v>
      </c>
      <c r="E140" s="458">
        <f>SUM(D140/D146)</f>
        <v>0.61538461538461542</v>
      </c>
      <c r="F140" s="457">
        <v>782</v>
      </c>
      <c r="G140" s="458">
        <f>SUM(F140/F146)</f>
        <v>0.50812215724496423</v>
      </c>
      <c r="H140" s="457">
        <v>303</v>
      </c>
      <c r="I140" s="458">
        <f>SUM(H140/H146)</f>
        <v>0.7890625</v>
      </c>
      <c r="J140" s="457">
        <v>255</v>
      </c>
      <c r="K140" s="458">
        <f>SUM(J140/J146)</f>
        <v>0.72237960339943341</v>
      </c>
      <c r="L140" s="457">
        <v>49</v>
      </c>
      <c r="M140" s="458">
        <f>SUM(L140/L146)</f>
        <v>0.6901408450704225</v>
      </c>
      <c r="N140" s="457">
        <v>12</v>
      </c>
      <c r="O140" s="458">
        <f>SUM(N140/N146)</f>
        <v>0.6</v>
      </c>
      <c r="P140" s="1199">
        <v>8</v>
      </c>
      <c r="Q140" s="458">
        <f>SUM(P140/P146)</f>
        <v>0.8</v>
      </c>
      <c r="R140" s="1001">
        <f t="shared" ref="R140:R145" si="23">SUM(B140,D140,F140,H140,J140,L140,N140,P140)</f>
        <v>2987</v>
      </c>
    </row>
    <row r="141" spans="1:18" s="206" customFormat="1" hidden="1" x14ac:dyDescent="0.25">
      <c r="A141" s="96" t="s">
        <v>146</v>
      </c>
      <c r="B141" s="461">
        <v>400</v>
      </c>
      <c r="C141" s="462">
        <f>SUM(B141/B146)</f>
        <v>0.18841262364578426</v>
      </c>
      <c r="D141" s="461">
        <v>2</v>
      </c>
      <c r="E141" s="462">
        <f>SUM(D141/D146)</f>
        <v>0.15384615384615385</v>
      </c>
      <c r="F141" s="461">
        <v>554</v>
      </c>
      <c r="G141" s="462">
        <f>SUM(F141/F146)</f>
        <v>0.35997400909681609</v>
      </c>
      <c r="H141" s="461">
        <v>74</v>
      </c>
      <c r="I141" s="462">
        <f>SUM(H141/H146)</f>
        <v>0.19270833333333334</v>
      </c>
      <c r="J141" s="461">
        <v>68</v>
      </c>
      <c r="K141" s="462">
        <f>SUM(J141/J146)</f>
        <v>0.19263456090651557</v>
      </c>
      <c r="L141" s="461">
        <v>14</v>
      </c>
      <c r="M141" s="462">
        <f>SUM(L141/L146)</f>
        <v>0.19718309859154928</v>
      </c>
      <c r="N141" s="461">
        <v>4</v>
      </c>
      <c r="O141" s="462">
        <f>SUM(N141/N146)</f>
        <v>0.2</v>
      </c>
      <c r="P141" s="461">
        <v>1</v>
      </c>
      <c r="Q141" s="462">
        <f>SUM(P141/P146)</f>
        <v>0.1</v>
      </c>
      <c r="R141" s="1002">
        <f t="shared" si="23"/>
        <v>1117</v>
      </c>
    </row>
    <row r="142" spans="1:18" s="206" customFormat="1" hidden="1" x14ac:dyDescent="0.25">
      <c r="A142" s="96" t="s">
        <v>147</v>
      </c>
      <c r="B142" s="461">
        <v>122</v>
      </c>
      <c r="C142" s="462">
        <f>SUM(B142/B146)</f>
        <v>5.7465850211964202E-2</v>
      </c>
      <c r="D142" s="461">
        <v>3</v>
      </c>
      <c r="E142" s="462">
        <f>SUM(D142/D146)</f>
        <v>0.23076923076923078</v>
      </c>
      <c r="F142" s="461">
        <v>179</v>
      </c>
      <c r="G142" s="462">
        <f>SUM(F142/F146)</f>
        <v>0.11630929174788823</v>
      </c>
      <c r="H142" s="461">
        <v>5</v>
      </c>
      <c r="I142" s="462">
        <f>SUM(H142/H146)</f>
        <v>1.3020833333333334E-2</v>
      </c>
      <c r="J142" s="461">
        <v>12</v>
      </c>
      <c r="K142" s="462">
        <f>SUM(J142/J146)</f>
        <v>3.39943342776204E-2</v>
      </c>
      <c r="L142" s="461">
        <v>7</v>
      </c>
      <c r="M142" s="462">
        <f>SUM(L142/L146)</f>
        <v>9.8591549295774641E-2</v>
      </c>
      <c r="N142" s="461">
        <v>3</v>
      </c>
      <c r="O142" s="462">
        <f>SUM(N142/N146)</f>
        <v>0.15</v>
      </c>
      <c r="P142" s="461">
        <v>1</v>
      </c>
      <c r="Q142" s="462">
        <f>SUM(P142/P146)</f>
        <v>0.1</v>
      </c>
      <c r="R142" s="1002">
        <f t="shared" si="23"/>
        <v>332</v>
      </c>
    </row>
    <row r="143" spans="1:18" s="206" customFormat="1" hidden="1" x14ac:dyDescent="0.25">
      <c r="A143" s="96" t="s">
        <v>148</v>
      </c>
      <c r="B143" s="461">
        <v>21</v>
      </c>
      <c r="C143" s="462">
        <f>SUM(B143/B146)</f>
        <v>9.8916627414036735E-3</v>
      </c>
      <c r="D143" s="461">
        <v>0</v>
      </c>
      <c r="E143" s="462">
        <f>SUM(D143/D146)</f>
        <v>0</v>
      </c>
      <c r="F143" s="461">
        <v>18</v>
      </c>
      <c r="G143" s="462">
        <f>SUM(F143/F146)</f>
        <v>1.1695906432748537E-2</v>
      </c>
      <c r="H143" s="461">
        <v>2</v>
      </c>
      <c r="I143" s="462">
        <f>SUM(H143/H146)</f>
        <v>5.208333333333333E-3</v>
      </c>
      <c r="J143" s="461">
        <v>7</v>
      </c>
      <c r="K143" s="462">
        <f>SUM(J143/J146)</f>
        <v>1.9830028328611898E-2</v>
      </c>
      <c r="L143" s="461">
        <v>1</v>
      </c>
      <c r="M143" s="462">
        <f>SUM(L143/L146)</f>
        <v>1.4084507042253521E-2</v>
      </c>
      <c r="N143" s="461">
        <v>1</v>
      </c>
      <c r="O143" s="462">
        <f>SUM(N143/N146)</f>
        <v>0.05</v>
      </c>
      <c r="P143" s="461">
        <v>0</v>
      </c>
      <c r="Q143" s="462">
        <f>SUM(P143/P146)</f>
        <v>0</v>
      </c>
      <c r="R143" s="1002">
        <f t="shared" si="23"/>
        <v>50</v>
      </c>
    </row>
    <row r="144" spans="1:18" s="206" customFormat="1" hidden="1" x14ac:dyDescent="0.25">
      <c r="A144" s="96" t="s">
        <v>149</v>
      </c>
      <c r="B144" s="461">
        <v>5</v>
      </c>
      <c r="C144" s="462">
        <f>SUM(B144/B146)</f>
        <v>2.3551577955723034E-3</v>
      </c>
      <c r="D144" s="461">
        <v>0</v>
      </c>
      <c r="E144" s="462">
        <f>SUM(D144/D146)</f>
        <v>0</v>
      </c>
      <c r="F144" s="461">
        <v>6</v>
      </c>
      <c r="G144" s="462">
        <f>SUM(F144/F146)</f>
        <v>3.8986354775828458E-3</v>
      </c>
      <c r="H144" s="461">
        <v>0</v>
      </c>
      <c r="I144" s="462">
        <f>SUM(H144/H146)</f>
        <v>0</v>
      </c>
      <c r="J144" s="461">
        <v>4</v>
      </c>
      <c r="K144" s="462">
        <f>SUM(J144/J146)</f>
        <v>1.1331444759206799E-2</v>
      </c>
      <c r="L144" s="461">
        <v>0</v>
      </c>
      <c r="M144" s="462">
        <f>SUM(L144/L146)</f>
        <v>0</v>
      </c>
      <c r="N144" s="461">
        <v>0</v>
      </c>
      <c r="O144" s="462">
        <f>SUM(N144/N146)</f>
        <v>0</v>
      </c>
      <c r="P144" s="461">
        <v>0</v>
      </c>
      <c r="Q144" s="462">
        <f>SUM(P144/P146)</f>
        <v>0</v>
      </c>
      <c r="R144" s="1002">
        <f t="shared" si="23"/>
        <v>15</v>
      </c>
    </row>
    <row r="145" spans="1:18" s="206" customFormat="1" ht="15.75" hidden="1" thickBot="1" x14ac:dyDescent="0.3">
      <c r="A145" s="114" t="s">
        <v>150</v>
      </c>
      <c r="B145" s="465">
        <v>5</v>
      </c>
      <c r="C145" s="466">
        <f>SUM(B145/B146)</f>
        <v>2.3551577955723034E-3</v>
      </c>
      <c r="D145" s="465">
        <v>0</v>
      </c>
      <c r="E145" s="466">
        <f>SUM(D145/D146)</f>
        <v>0</v>
      </c>
      <c r="F145" s="465">
        <v>0</v>
      </c>
      <c r="G145" s="466">
        <f>SUM(F145/F146)</f>
        <v>0</v>
      </c>
      <c r="H145" s="465">
        <v>0</v>
      </c>
      <c r="I145" s="466">
        <f>SUM(H145/H146)</f>
        <v>0</v>
      </c>
      <c r="J145" s="465">
        <v>7</v>
      </c>
      <c r="K145" s="466">
        <f>SUM(J145/J146)</f>
        <v>1.9830028328611898E-2</v>
      </c>
      <c r="L145" s="465">
        <v>0</v>
      </c>
      <c r="M145" s="466">
        <f>SUM(L145/L146)</f>
        <v>0</v>
      </c>
      <c r="N145" s="465">
        <v>0</v>
      </c>
      <c r="O145" s="466">
        <f>SUM(N145/N146)</f>
        <v>0</v>
      </c>
      <c r="P145" s="465">
        <v>0</v>
      </c>
      <c r="Q145" s="466">
        <f>SUM(P145/P146)</f>
        <v>0</v>
      </c>
      <c r="R145" s="1003">
        <f t="shared" si="23"/>
        <v>12</v>
      </c>
    </row>
    <row r="146" spans="1:18" s="206" customFormat="1" ht="16.5" hidden="1" thickTop="1" thickBot="1" x14ac:dyDescent="0.3">
      <c r="A146" s="128" t="s">
        <v>166</v>
      </c>
      <c r="B146" s="999">
        <f t="shared" ref="B146:R146" si="24">SUM(B140:B145)</f>
        <v>2123</v>
      </c>
      <c r="C146" s="1000">
        <f t="shared" si="24"/>
        <v>1.0014804521902967</v>
      </c>
      <c r="D146" s="999">
        <f t="shared" si="24"/>
        <v>13</v>
      </c>
      <c r="E146" s="1000">
        <f t="shared" si="24"/>
        <v>1</v>
      </c>
      <c r="F146" s="999">
        <f t="shared" si="24"/>
        <v>1539</v>
      </c>
      <c r="G146" s="1000">
        <f t="shared" si="24"/>
        <v>1</v>
      </c>
      <c r="H146" s="999">
        <f t="shared" si="24"/>
        <v>384</v>
      </c>
      <c r="I146" s="1000">
        <f t="shared" si="24"/>
        <v>1</v>
      </c>
      <c r="J146" s="999">
        <f t="shared" si="24"/>
        <v>353</v>
      </c>
      <c r="K146" s="1000">
        <f t="shared" si="24"/>
        <v>1</v>
      </c>
      <c r="L146" s="999">
        <f t="shared" si="24"/>
        <v>71</v>
      </c>
      <c r="M146" s="1000">
        <f t="shared" si="24"/>
        <v>0.99999999999999989</v>
      </c>
      <c r="N146" s="999">
        <f t="shared" si="24"/>
        <v>20</v>
      </c>
      <c r="O146" s="1000">
        <f t="shared" si="24"/>
        <v>1</v>
      </c>
      <c r="P146" s="999">
        <f t="shared" si="24"/>
        <v>10</v>
      </c>
      <c r="Q146" s="1000">
        <f t="shared" si="24"/>
        <v>1</v>
      </c>
      <c r="R146" s="999">
        <f t="shared" si="24"/>
        <v>4513</v>
      </c>
    </row>
    <row r="147" spans="1:18" s="206" customFormat="1" ht="15.75" hidden="1" customHeight="1" thickBot="1" x14ac:dyDescent="0.3">
      <c r="A147" s="1647" t="s">
        <v>270</v>
      </c>
      <c r="B147" s="1648"/>
      <c r="C147" s="1648"/>
      <c r="D147" s="1648"/>
      <c r="E147" s="1648"/>
      <c r="F147" s="1648"/>
      <c r="G147" s="1648"/>
      <c r="H147" s="1648"/>
      <c r="I147" s="1648"/>
      <c r="J147" s="1648"/>
      <c r="K147" s="1648"/>
      <c r="L147" s="1648"/>
      <c r="M147" s="1648"/>
      <c r="N147" s="1648"/>
      <c r="O147" s="1648"/>
      <c r="P147" s="1648"/>
      <c r="Q147" s="1648"/>
      <c r="R147" s="1648"/>
    </row>
    <row r="148" spans="1:18" s="206" customFormat="1" hidden="1" x14ac:dyDescent="0.25">
      <c r="A148" s="95" t="s">
        <v>406</v>
      </c>
      <c r="B148" s="461">
        <v>66</v>
      </c>
      <c r="C148" s="469">
        <f>SUM(B148/B152)</f>
        <v>3.1088082901554404E-2</v>
      </c>
      <c r="D148" s="461">
        <v>1</v>
      </c>
      <c r="E148" s="469">
        <f>SUM(D148/D152)</f>
        <v>7.6923076923076927E-2</v>
      </c>
      <c r="F148" s="461">
        <v>0</v>
      </c>
      <c r="G148" s="469">
        <f>SUM(F148/F152)</f>
        <v>0</v>
      </c>
      <c r="H148" s="461">
        <v>4</v>
      </c>
      <c r="I148" s="469">
        <f>SUM(H148/H152)</f>
        <v>1.0416666666666666E-2</v>
      </c>
      <c r="J148" s="461">
        <v>0</v>
      </c>
      <c r="K148" s="469">
        <f>SUM(J148/J152)</f>
        <v>0</v>
      </c>
      <c r="L148" s="461">
        <v>4</v>
      </c>
      <c r="M148" s="469">
        <f>SUM(L148/L152)</f>
        <v>5.6338028169014086E-2</v>
      </c>
      <c r="N148" s="461">
        <v>0</v>
      </c>
      <c r="O148" s="469">
        <f>SUM(N148/N152)</f>
        <v>0</v>
      </c>
      <c r="P148" s="461">
        <v>0</v>
      </c>
      <c r="Q148" s="469">
        <f>SUM(P148/P152)</f>
        <v>0</v>
      </c>
      <c r="R148" s="654">
        <f>SUM(B148,D148,F148,H148,J148,L148,N148,P148)</f>
        <v>75</v>
      </c>
    </row>
    <row r="149" spans="1:18" s="206" customFormat="1" hidden="1" x14ac:dyDescent="0.25">
      <c r="A149" s="96" t="s">
        <v>328</v>
      </c>
      <c r="B149" s="461">
        <v>1101</v>
      </c>
      <c r="C149" s="473">
        <v>0.51800000000000002</v>
      </c>
      <c r="D149" s="461">
        <v>8</v>
      </c>
      <c r="E149" s="473">
        <f>SUM(D149/D152)</f>
        <v>0.61538461538461542</v>
      </c>
      <c r="F149" s="461">
        <v>40</v>
      </c>
      <c r="G149" s="473">
        <f>SUM(F149/F152)</f>
        <v>2.5990903183885639E-2</v>
      </c>
      <c r="H149" s="461">
        <v>117</v>
      </c>
      <c r="I149" s="473">
        <f>SUM(H149/H152)</f>
        <v>0.3046875</v>
      </c>
      <c r="J149" s="461">
        <v>51</v>
      </c>
      <c r="K149" s="473">
        <f>SUM(J149/J152)</f>
        <v>0.14447592067988668</v>
      </c>
      <c r="L149" s="461">
        <v>60</v>
      </c>
      <c r="M149" s="473">
        <f>SUM(L149/L152)</f>
        <v>0.84507042253521125</v>
      </c>
      <c r="N149" s="461">
        <v>11</v>
      </c>
      <c r="O149" s="473">
        <f>SUM(N149/N152)</f>
        <v>0.55000000000000004</v>
      </c>
      <c r="P149" s="461">
        <v>6</v>
      </c>
      <c r="Q149" s="473">
        <f>SUM(P149/P152)</f>
        <v>0.6</v>
      </c>
      <c r="R149" s="472">
        <f>SUM(B149,D149,F149,H149,J149,L149,N149,P149)</f>
        <v>1394</v>
      </c>
    </row>
    <row r="150" spans="1:18" s="206" customFormat="1" hidden="1" x14ac:dyDescent="0.25">
      <c r="A150" s="96" t="s">
        <v>329</v>
      </c>
      <c r="B150" s="461">
        <v>666</v>
      </c>
      <c r="C150" s="473">
        <f>SUM(B150/B152)</f>
        <v>0.31370701837023079</v>
      </c>
      <c r="D150" s="461">
        <v>3</v>
      </c>
      <c r="E150" s="473">
        <f>SUM(D150/D152)</f>
        <v>0.23076923076923078</v>
      </c>
      <c r="F150" s="461">
        <v>520</v>
      </c>
      <c r="G150" s="473">
        <f>SUM(F150/F152)</f>
        <v>0.3378817413905133</v>
      </c>
      <c r="H150" s="461">
        <v>162</v>
      </c>
      <c r="I150" s="473">
        <f>SUM(H150/H152)</f>
        <v>0.421875</v>
      </c>
      <c r="J150" s="461">
        <v>77</v>
      </c>
      <c r="K150" s="473">
        <f>SUM(J150/J152)</f>
        <v>0.21813031161473087</v>
      </c>
      <c r="L150" s="461">
        <v>6</v>
      </c>
      <c r="M150" s="473">
        <f>SUM(L150/L152)</f>
        <v>8.4507042253521125E-2</v>
      </c>
      <c r="N150" s="461">
        <v>1</v>
      </c>
      <c r="O150" s="473">
        <f>SUM(N150/N152)</f>
        <v>0.05</v>
      </c>
      <c r="P150" s="1197">
        <v>0</v>
      </c>
      <c r="Q150" s="473">
        <f>SUM(P150/P152)</f>
        <v>0</v>
      </c>
      <c r="R150" s="472">
        <f>SUM(B150,D150,F150,H150,J150,L150,N150,P150)</f>
        <v>1435</v>
      </c>
    </row>
    <row r="151" spans="1:18" s="206" customFormat="1" ht="15.75" hidden="1" thickBot="1" x14ac:dyDescent="0.3">
      <c r="A151" s="114" t="s">
        <v>333</v>
      </c>
      <c r="B151" s="465">
        <v>290</v>
      </c>
      <c r="C151" s="476">
        <f>SUM(B151/B152)</f>
        <v>0.1365991521431936</v>
      </c>
      <c r="D151" s="465">
        <v>1</v>
      </c>
      <c r="E151" s="476">
        <f>SUM(D151/D152)</f>
        <v>7.6923076923076927E-2</v>
      </c>
      <c r="F151" s="465">
        <v>979</v>
      </c>
      <c r="G151" s="476">
        <f>SUM(F151/F152)</f>
        <v>0.63612735542560106</v>
      </c>
      <c r="H151" s="465">
        <v>101</v>
      </c>
      <c r="I151" s="476">
        <f>SUM(H151/H152)</f>
        <v>0.26302083333333331</v>
      </c>
      <c r="J151" s="465">
        <v>225</v>
      </c>
      <c r="K151" s="476">
        <v>0.63800000000000001</v>
      </c>
      <c r="L151" s="465">
        <v>1</v>
      </c>
      <c r="M151" s="476">
        <f>SUM(L151/L152)</f>
        <v>1.4084507042253521E-2</v>
      </c>
      <c r="N151" s="465">
        <v>8</v>
      </c>
      <c r="O151" s="476">
        <f>SUM(N151/N152)</f>
        <v>0.4</v>
      </c>
      <c r="P151" s="1198">
        <v>4</v>
      </c>
      <c r="Q151" s="476">
        <f>SUM(P151/P152)</f>
        <v>0.4</v>
      </c>
      <c r="R151" s="479">
        <f>SUM(B151,D151,F151,H151,J151,L151,N151,P151)</f>
        <v>1609</v>
      </c>
    </row>
    <row r="152" spans="1:18" s="206" customFormat="1" ht="16.5" hidden="1" thickTop="1" thickBot="1" x14ac:dyDescent="0.3">
      <c r="A152" s="128" t="s">
        <v>166</v>
      </c>
      <c r="B152" s="999">
        <f t="shared" ref="B152:R152" si="25">SUM(B148:B151)</f>
        <v>2123</v>
      </c>
      <c r="C152" s="1000">
        <f t="shared" si="25"/>
        <v>0.99939425341497878</v>
      </c>
      <c r="D152" s="999">
        <f t="shared" si="25"/>
        <v>13</v>
      </c>
      <c r="E152" s="1000">
        <f t="shared" si="25"/>
        <v>1</v>
      </c>
      <c r="F152" s="999">
        <f t="shared" si="25"/>
        <v>1539</v>
      </c>
      <c r="G152" s="1000">
        <f t="shared" si="25"/>
        <v>1</v>
      </c>
      <c r="H152" s="999">
        <f t="shared" si="25"/>
        <v>384</v>
      </c>
      <c r="I152" s="1000">
        <f t="shared" si="25"/>
        <v>1</v>
      </c>
      <c r="J152" s="999">
        <f t="shared" si="25"/>
        <v>353</v>
      </c>
      <c r="K152" s="1000">
        <f t="shared" si="25"/>
        <v>1.0006062322946176</v>
      </c>
      <c r="L152" s="999">
        <f t="shared" si="25"/>
        <v>71</v>
      </c>
      <c r="M152" s="1000">
        <f t="shared" si="25"/>
        <v>1</v>
      </c>
      <c r="N152" s="999">
        <f t="shared" si="25"/>
        <v>20</v>
      </c>
      <c r="O152" s="1000">
        <f t="shared" si="25"/>
        <v>1</v>
      </c>
      <c r="P152" s="999">
        <f t="shared" si="25"/>
        <v>10</v>
      </c>
      <c r="Q152" s="1000">
        <f t="shared" si="25"/>
        <v>1</v>
      </c>
      <c r="R152" s="999">
        <f t="shared" si="25"/>
        <v>4513</v>
      </c>
    </row>
    <row r="153" spans="1:18" s="206" customFormat="1" ht="15.75" hidden="1" thickBot="1" x14ac:dyDescent="0.3">
      <c r="A153" s="1647" t="s">
        <v>466</v>
      </c>
      <c r="B153" s="1648"/>
      <c r="C153" s="1648"/>
      <c r="D153" s="1648"/>
      <c r="E153" s="1648"/>
      <c r="F153" s="1648"/>
      <c r="G153" s="1648"/>
      <c r="H153" s="1648"/>
      <c r="I153" s="1648"/>
      <c r="J153" s="1648"/>
      <c r="K153" s="1648"/>
      <c r="L153" s="1648"/>
      <c r="M153" s="1648"/>
      <c r="N153" s="1648"/>
      <c r="O153" s="1648"/>
      <c r="P153" s="1648"/>
      <c r="Q153" s="1648"/>
      <c r="R153" s="1648"/>
    </row>
    <row r="154" spans="1:18" s="206" customFormat="1" hidden="1" x14ac:dyDescent="0.25">
      <c r="A154" s="113"/>
      <c r="B154" s="258" t="s">
        <v>151</v>
      </c>
      <c r="C154" s="259" t="s">
        <v>152</v>
      </c>
      <c r="D154" s="260" t="s">
        <v>151</v>
      </c>
      <c r="E154" s="261" t="s">
        <v>152</v>
      </c>
      <c r="F154" s="259" t="s">
        <v>151</v>
      </c>
      <c r="G154" s="259" t="s">
        <v>152</v>
      </c>
      <c r="H154" s="260" t="s">
        <v>151</v>
      </c>
      <c r="I154" s="261" t="s">
        <v>152</v>
      </c>
      <c r="J154" s="260" t="s">
        <v>151</v>
      </c>
      <c r="K154" s="261" t="s">
        <v>152</v>
      </c>
      <c r="L154" s="260" t="s">
        <v>151</v>
      </c>
      <c r="M154" s="261" t="s">
        <v>152</v>
      </c>
      <c r="N154" s="260" t="s">
        <v>151</v>
      </c>
      <c r="O154" s="261" t="s">
        <v>152</v>
      </c>
      <c r="P154" s="260" t="s">
        <v>151</v>
      </c>
      <c r="Q154" s="261" t="s">
        <v>152</v>
      </c>
      <c r="R154" s="260" t="s">
        <v>151</v>
      </c>
    </row>
    <row r="155" spans="1:18" s="206" customFormat="1" hidden="1" x14ac:dyDescent="0.25">
      <c r="A155" s="96" t="s">
        <v>153</v>
      </c>
      <c r="B155" s="480">
        <v>7.75</v>
      </c>
      <c r="C155" s="481">
        <v>7</v>
      </c>
      <c r="D155" s="480">
        <v>9.85</v>
      </c>
      <c r="E155" s="482">
        <v>13</v>
      </c>
      <c r="F155" s="483">
        <v>6.21</v>
      </c>
      <c r="G155" s="481">
        <v>5</v>
      </c>
      <c r="H155" s="480">
        <v>10.71</v>
      </c>
      <c r="I155" s="484">
        <v>12</v>
      </c>
      <c r="J155" s="480">
        <v>18.97</v>
      </c>
      <c r="K155" s="484">
        <v>18</v>
      </c>
      <c r="L155" s="480">
        <v>7.18</v>
      </c>
      <c r="M155" s="484">
        <v>6</v>
      </c>
      <c r="N155" s="480">
        <v>15.65</v>
      </c>
      <c r="O155" s="484">
        <v>16</v>
      </c>
      <c r="P155" s="480">
        <v>6</v>
      </c>
      <c r="Q155" s="484">
        <v>3</v>
      </c>
      <c r="R155" s="480">
        <v>8.3800000000000008</v>
      </c>
    </row>
    <row r="156" spans="1:18" s="206" customFormat="1" hidden="1" x14ac:dyDescent="0.25">
      <c r="A156" s="99" t="s">
        <v>154</v>
      </c>
      <c r="B156" s="480">
        <v>1.36</v>
      </c>
      <c r="C156" s="481">
        <v>1</v>
      </c>
      <c r="D156" s="480">
        <v>1.62</v>
      </c>
      <c r="E156" s="482">
        <v>1</v>
      </c>
      <c r="F156" s="483">
        <v>1.64</v>
      </c>
      <c r="G156" s="481">
        <v>1</v>
      </c>
      <c r="H156" s="480">
        <v>1.23</v>
      </c>
      <c r="I156" s="484">
        <v>1</v>
      </c>
      <c r="J156" s="480">
        <v>1.49</v>
      </c>
      <c r="K156" s="484">
        <v>1</v>
      </c>
      <c r="L156" s="480">
        <v>1.44</v>
      </c>
      <c r="M156" s="484">
        <v>1</v>
      </c>
      <c r="N156" s="480">
        <v>1.65</v>
      </c>
      <c r="O156" s="484">
        <v>1</v>
      </c>
      <c r="P156" s="480">
        <v>1.27</v>
      </c>
      <c r="Q156" s="484">
        <v>1</v>
      </c>
      <c r="R156" s="480">
        <v>1.46</v>
      </c>
    </row>
    <row r="157" spans="1:18" s="206" customFormat="1" ht="15.75" hidden="1" thickBot="1" x14ac:dyDescent="0.3">
      <c r="A157" s="98" t="s">
        <v>155</v>
      </c>
      <c r="B157" s="487">
        <v>12.24</v>
      </c>
      <c r="C157" s="488">
        <v>10</v>
      </c>
      <c r="D157" s="487">
        <v>8.23</v>
      </c>
      <c r="E157" s="489">
        <v>3</v>
      </c>
      <c r="F157" s="490">
        <v>29.39</v>
      </c>
      <c r="G157" s="488">
        <v>27</v>
      </c>
      <c r="H157" s="487">
        <v>18.16</v>
      </c>
      <c r="I157" s="491">
        <v>16</v>
      </c>
      <c r="J157" s="487">
        <v>39.369999999999997</v>
      </c>
      <c r="K157" s="491">
        <v>35</v>
      </c>
      <c r="L157" s="487">
        <v>5.04</v>
      </c>
      <c r="M157" s="491">
        <v>3</v>
      </c>
      <c r="N157" s="487">
        <v>17.55</v>
      </c>
      <c r="O157" s="491">
        <v>9</v>
      </c>
      <c r="P157" s="487">
        <v>31.27</v>
      </c>
      <c r="Q157" s="491">
        <v>9</v>
      </c>
      <c r="R157" s="487">
        <v>20.66</v>
      </c>
    </row>
    <row r="158" spans="1:18" s="206" customFormat="1" ht="15.75" hidden="1" thickBot="1" x14ac:dyDescent="0.3">
      <c r="A158" s="109"/>
      <c r="B158" s="1649" t="s">
        <v>503</v>
      </c>
      <c r="C158" s="1650"/>
      <c r="D158" s="1650"/>
      <c r="E158" s="1650"/>
      <c r="F158" s="1650"/>
      <c r="G158" s="1650"/>
      <c r="H158" s="1650"/>
      <c r="I158" s="1650"/>
      <c r="J158" s="1650"/>
      <c r="K158" s="1650"/>
      <c r="L158" s="1650"/>
      <c r="M158" s="1650"/>
      <c r="N158" s="1650"/>
      <c r="O158" s="1650"/>
      <c r="P158" s="1650"/>
      <c r="Q158" s="1650"/>
      <c r="R158" s="1650"/>
    </row>
    <row r="159" spans="1:18" s="206" customFormat="1" ht="40.5" hidden="1" customHeight="1" thickBot="1" x14ac:dyDescent="0.3">
      <c r="A159" s="110"/>
      <c r="B159" s="1651" t="s">
        <v>136</v>
      </c>
      <c r="C159" s="1652"/>
      <c r="D159" s="1651" t="s">
        <v>137</v>
      </c>
      <c r="E159" s="1652"/>
      <c r="F159" s="1651" t="s">
        <v>138</v>
      </c>
      <c r="G159" s="1652"/>
      <c r="H159" s="1651" t="s">
        <v>139</v>
      </c>
      <c r="I159" s="1652"/>
      <c r="J159" s="1651" t="s">
        <v>140</v>
      </c>
      <c r="K159" s="1652"/>
      <c r="L159" s="1651" t="s">
        <v>141</v>
      </c>
      <c r="M159" s="1652"/>
      <c r="N159" s="1651" t="s">
        <v>142</v>
      </c>
      <c r="O159" s="1652"/>
      <c r="P159" s="1651" t="s">
        <v>143</v>
      </c>
      <c r="Q159" s="1652"/>
      <c r="R159" s="1414" t="s">
        <v>318</v>
      </c>
    </row>
    <row r="160" spans="1:18" s="206" customFormat="1" ht="15.75" hidden="1" thickBot="1" x14ac:dyDescent="0.3">
      <c r="A160" s="1532" t="s">
        <v>463</v>
      </c>
      <c r="B160" s="1533"/>
      <c r="C160" s="1533"/>
      <c r="D160" s="1646"/>
      <c r="E160" s="1646"/>
      <c r="F160" s="1533"/>
      <c r="G160" s="1533"/>
      <c r="H160" s="1646"/>
      <c r="I160" s="1646"/>
      <c r="J160" s="1533"/>
      <c r="K160" s="1533"/>
      <c r="L160" s="1646"/>
      <c r="M160" s="1646"/>
      <c r="N160" s="1533"/>
      <c r="O160" s="1533"/>
      <c r="P160" s="1646"/>
      <c r="Q160" s="1646"/>
      <c r="R160" s="1646"/>
    </row>
    <row r="161" spans="1:18" s="206" customFormat="1" hidden="1" x14ac:dyDescent="0.25">
      <c r="A161" s="105" t="s">
        <v>401</v>
      </c>
      <c r="B161" s="442">
        <v>119</v>
      </c>
      <c r="C161" s="443">
        <f>B161/B169</f>
        <v>5.1671732522796353E-2</v>
      </c>
      <c r="D161" s="442">
        <v>1</v>
      </c>
      <c r="E161" s="443">
        <f>D161/D169</f>
        <v>6.6666666666666666E-2</v>
      </c>
      <c r="F161" s="442">
        <v>19</v>
      </c>
      <c r="G161" s="443">
        <f>F161/F169</f>
        <v>9.5477386934673374E-3</v>
      </c>
      <c r="H161" s="442">
        <v>4</v>
      </c>
      <c r="I161" s="443">
        <f>H161/H169</f>
        <v>1.0582010582010581E-2</v>
      </c>
      <c r="J161" s="442">
        <v>0</v>
      </c>
      <c r="K161" s="443">
        <f>J161/J169</f>
        <v>0</v>
      </c>
      <c r="L161" s="442">
        <v>10</v>
      </c>
      <c r="M161" s="443">
        <f>L161/L169</f>
        <v>0.11904761904761904</v>
      </c>
      <c r="N161" s="442">
        <v>0</v>
      </c>
      <c r="O161" s="443">
        <f>N161/N169</f>
        <v>0</v>
      </c>
      <c r="P161" s="442">
        <v>2</v>
      </c>
      <c r="Q161" s="443">
        <f>P161/P169</f>
        <v>0.22222222222222221</v>
      </c>
      <c r="R161" s="446">
        <f>SUM(B161,D161,F161,H161,J161,L161,N161,P161)</f>
        <v>155</v>
      </c>
    </row>
    <row r="162" spans="1:18" s="206" customFormat="1" hidden="1" x14ac:dyDescent="0.25">
      <c r="A162" s="102" t="s">
        <v>402</v>
      </c>
      <c r="B162" s="447">
        <v>356</v>
      </c>
      <c r="C162" s="448">
        <v>0.154</v>
      </c>
      <c r="D162" s="447">
        <v>2</v>
      </c>
      <c r="E162" s="448">
        <f>D162/D169</f>
        <v>0.13333333333333333</v>
      </c>
      <c r="F162" s="447">
        <v>529</v>
      </c>
      <c r="G162" s="448">
        <f>F162/F169</f>
        <v>0.26582914572864319</v>
      </c>
      <c r="H162" s="447">
        <v>24</v>
      </c>
      <c r="I162" s="448">
        <f>H162/H169</f>
        <v>6.3492063492063489E-2</v>
      </c>
      <c r="J162" s="447">
        <v>0</v>
      </c>
      <c r="K162" s="448">
        <f>J162/J169</f>
        <v>0</v>
      </c>
      <c r="L162" s="447">
        <v>15</v>
      </c>
      <c r="M162" s="448">
        <v>0.17799999999999999</v>
      </c>
      <c r="N162" s="447">
        <v>0</v>
      </c>
      <c r="O162" s="448">
        <f>N162/N169</f>
        <v>0</v>
      </c>
      <c r="P162" s="447">
        <v>1</v>
      </c>
      <c r="Q162" s="448">
        <f>P162/P169</f>
        <v>0.1111111111111111</v>
      </c>
      <c r="R162" s="451">
        <f>SUM(B162,D162,F162,H162,J162,L162,N162,P162)</f>
        <v>927</v>
      </c>
    </row>
    <row r="163" spans="1:18" s="206" customFormat="1" hidden="1" x14ac:dyDescent="0.25">
      <c r="A163" s="102" t="s">
        <v>337</v>
      </c>
      <c r="B163" s="447">
        <v>455</v>
      </c>
      <c r="C163" s="448">
        <v>0.19700000000000001</v>
      </c>
      <c r="D163" s="447">
        <v>2</v>
      </c>
      <c r="E163" s="448">
        <f>D163/D169</f>
        <v>0.13333333333333333</v>
      </c>
      <c r="F163" s="447">
        <v>440</v>
      </c>
      <c r="G163" s="448">
        <f>F163/F169</f>
        <v>0.22110552763819097</v>
      </c>
      <c r="H163" s="447">
        <v>47</v>
      </c>
      <c r="I163" s="448">
        <f>H163/H169</f>
        <v>0.12433862433862433</v>
      </c>
      <c r="J163" s="447">
        <v>0</v>
      </c>
      <c r="K163" s="448">
        <f>J163/J169</f>
        <v>0</v>
      </c>
      <c r="L163" s="447">
        <v>14</v>
      </c>
      <c r="M163" s="448">
        <f>L163/L169</f>
        <v>0.16666666666666666</v>
      </c>
      <c r="N163" s="447">
        <v>0</v>
      </c>
      <c r="O163" s="448">
        <f>N163/N169</f>
        <v>0</v>
      </c>
      <c r="P163" s="447">
        <v>0</v>
      </c>
      <c r="Q163" s="448">
        <f>P163/P169</f>
        <v>0</v>
      </c>
      <c r="R163" s="451">
        <f t="shared" ref="R163:R168" si="26">SUM(B163,D163,F163,H163,J163,L163,N163,P163)</f>
        <v>958</v>
      </c>
    </row>
    <row r="164" spans="1:18" s="206" customFormat="1" hidden="1" x14ac:dyDescent="0.25">
      <c r="A164" s="102" t="s">
        <v>338</v>
      </c>
      <c r="B164" s="447">
        <v>495</v>
      </c>
      <c r="C164" s="448">
        <f>B164/B169</f>
        <v>0.21493703864524533</v>
      </c>
      <c r="D164" s="447">
        <v>3</v>
      </c>
      <c r="E164" s="448">
        <f>D164/D169</f>
        <v>0.2</v>
      </c>
      <c r="F164" s="447">
        <v>432</v>
      </c>
      <c r="G164" s="448">
        <f>F164/F169</f>
        <v>0.21708542713567838</v>
      </c>
      <c r="H164" s="447">
        <v>78</v>
      </c>
      <c r="I164" s="448">
        <f>H164/H169</f>
        <v>0.20634920634920634</v>
      </c>
      <c r="J164" s="447">
        <v>0</v>
      </c>
      <c r="K164" s="448">
        <f>J164/J169</f>
        <v>0</v>
      </c>
      <c r="L164" s="447">
        <v>12</v>
      </c>
      <c r="M164" s="448">
        <f>L164/L169</f>
        <v>0.14285714285714285</v>
      </c>
      <c r="N164" s="447">
        <v>2</v>
      </c>
      <c r="O164" s="448">
        <f>N164/N169</f>
        <v>7.407407407407407E-2</v>
      </c>
      <c r="P164" s="447">
        <v>1</v>
      </c>
      <c r="Q164" s="448">
        <f>P164/P169</f>
        <v>0.1111111111111111</v>
      </c>
      <c r="R164" s="451">
        <f t="shared" si="26"/>
        <v>1023</v>
      </c>
    </row>
    <row r="165" spans="1:18" s="206" customFormat="1" hidden="1" x14ac:dyDescent="0.25">
      <c r="A165" s="102" t="s">
        <v>339</v>
      </c>
      <c r="B165" s="447">
        <v>292</v>
      </c>
      <c r="C165" s="448">
        <f>B165/B169</f>
        <v>0.12679114198871039</v>
      </c>
      <c r="D165" s="447">
        <v>3</v>
      </c>
      <c r="E165" s="448">
        <f>D165/D169</f>
        <v>0.2</v>
      </c>
      <c r="F165" s="447">
        <v>282</v>
      </c>
      <c r="G165" s="448">
        <f>F165/F169</f>
        <v>0.14170854271356784</v>
      </c>
      <c r="H165" s="447">
        <v>72</v>
      </c>
      <c r="I165" s="448">
        <f>H165/H169</f>
        <v>0.19047619047619047</v>
      </c>
      <c r="J165" s="447">
        <v>0</v>
      </c>
      <c r="K165" s="448">
        <f>J165/J169</f>
        <v>0</v>
      </c>
      <c r="L165" s="447">
        <v>6</v>
      </c>
      <c r="M165" s="448">
        <f>L165/L169</f>
        <v>7.1428571428571425E-2</v>
      </c>
      <c r="N165" s="447">
        <v>0</v>
      </c>
      <c r="O165" s="448">
        <f>N165/N169</f>
        <v>0</v>
      </c>
      <c r="P165" s="447">
        <v>2</v>
      </c>
      <c r="Q165" s="448">
        <f>P165/P169</f>
        <v>0.22222222222222221</v>
      </c>
      <c r="R165" s="451">
        <f t="shared" si="26"/>
        <v>657</v>
      </c>
    </row>
    <row r="166" spans="1:18" s="206" customFormat="1" hidden="1" x14ac:dyDescent="0.25">
      <c r="A166" s="102" t="s">
        <v>126</v>
      </c>
      <c r="B166" s="447">
        <v>290</v>
      </c>
      <c r="C166" s="448">
        <f>B166/B169</f>
        <v>0.12592270950933565</v>
      </c>
      <c r="D166" s="447">
        <v>1</v>
      </c>
      <c r="E166" s="448">
        <f>D166/D169</f>
        <v>6.6666666666666666E-2</v>
      </c>
      <c r="F166" s="447">
        <v>189</v>
      </c>
      <c r="G166" s="448">
        <f>F166/F169</f>
        <v>9.4974874371859294E-2</v>
      </c>
      <c r="H166" s="447">
        <v>84</v>
      </c>
      <c r="I166" s="448">
        <v>0.223</v>
      </c>
      <c r="J166" s="447">
        <v>0</v>
      </c>
      <c r="K166" s="448">
        <f>J166/J169</f>
        <v>0</v>
      </c>
      <c r="L166" s="447">
        <v>12</v>
      </c>
      <c r="M166" s="448">
        <f>L166/L169</f>
        <v>0.14285714285714285</v>
      </c>
      <c r="N166" s="447">
        <v>4</v>
      </c>
      <c r="O166" s="448">
        <f>N166/N169</f>
        <v>0.14814814814814814</v>
      </c>
      <c r="P166" s="447">
        <v>1</v>
      </c>
      <c r="Q166" s="448">
        <f>P166/P169</f>
        <v>0.1111111111111111</v>
      </c>
      <c r="R166" s="451">
        <f t="shared" si="26"/>
        <v>581</v>
      </c>
    </row>
    <row r="167" spans="1:18" s="206" customFormat="1" hidden="1" x14ac:dyDescent="0.25">
      <c r="A167" s="102" t="s">
        <v>127</v>
      </c>
      <c r="B167" s="447">
        <v>264</v>
      </c>
      <c r="C167" s="448">
        <f>B167/B169</f>
        <v>0.11463308727746417</v>
      </c>
      <c r="D167" s="447">
        <v>3</v>
      </c>
      <c r="E167" s="448">
        <f>D167/D169</f>
        <v>0.2</v>
      </c>
      <c r="F167" s="447">
        <v>88</v>
      </c>
      <c r="G167" s="448">
        <f>F167/F169</f>
        <v>4.4221105527638194E-2</v>
      </c>
      <c r="H167" s="447">
        <v>66</v>
      </c>
      <c r="I167" s="448">
        <f>H167/H169</f>
        <v>0.17460317460317459</v>
      </c>
      <c r="J167" s="447">
        <v>0</v>
      </c>
      <c r="K167" s="448">
        <f>J167/J169</f>
        <v>0</v>
      </c>
      <c r="L167" s="447">
        <v>12</v>
      </c>
      <c r="M167" s="448">
        <f>L167/L169</f>
        <v>0.14285714285714285</v>
      </c>
      <c r="N167" s="447">
        <v>15</v>
      </c>
      <c r="O167" s="448">
        <f>N167/N169</f>
        <v>0.55555555555555558</v>
      </c>
      <c r="P167" s="447">
        <v>1</v>
      </c>
      <c r="Q167" s="448">
        <f>P167/P169</f>
        <v>0.1111111111111111</v>
      </c>
      <c r="R167" s="451">
        <f t="shared" si="26"/>
        <v>449</v>
      </c>
    </row>
    <row r="168" spans="1:18" s="206" customFormat="1" ht="15.75" hidden="1" thickBot="1" x14ac:dyDescent="0.3">
      <c r="A168" s="729" t="s">
        <v>119</v>
      </c>
      <c r="B168" s="452">
        <v>32</v>
      </c>
      <c r="C168" s="453">
        <f>B168/B169</f>
        <v>1.3894919669995658E-2</v>
      </c>
      <c r="D168" s="452">
        <v>0</v>
      </c>
      <c r="E168" s="453">
        <f>D168/D169</f>
        <v>0</v>
      </c>
      <c r="F168" s="452">
        <v>11</v>
      </c>
      <c r="G168" s="453">
        <v>5.0000000000000001E-3</v>
      </c>
      <c r="H168" s="452">
        <v>3</v>
      </c>
      <c r="I168" s="453">
        <f>H168/H169</f>
        <v>7.9365079365079361E-3</v>
      </c>
      <c r="J168" s="452">
        <v>448</v>
      </c>
      <c r="K168" s="453">
        <f>J168/J169</f>
        <v>1</v>
      </c>
      <c r="L168" s="452">
        <v>3</v>
      </c>
      <c r="M168" s="453">
        <f>L168/L169</f>
        <v>3.5714285714285712E-2</v>
      </c>
      <c r="N168" s="452">
        <v>6</v>
      </c>
      <c r="O168" s="453">
        <f>N168/N169</f>
        <v>0.22222222222222221</v>
      </c>
      <c r="P168" s="452">
        <v>1</v>
      </c>
      <c r="Q168" s="453">
        <f>P168/P169</f>
        <v>0.1111111111111111</v>
      </c>
      <c r="R168" s="456">
        <f t="shared" si="26"/>
        <v>504</v>
      </c>
    </row>
    <row r="169" spans="1:18" s="206" customFormat="1" ht="16.5" hidden="1" thickTop="1" thickBot="1" x14ac:dyDescent="0.3">
      <c r="A169" s="128" t="s">
        <v>166</v>
      </c>
      <c r="B169" s="122">
        <f t="shared" ref="B169:Q169" si="27">SUM(B161:B168)</f>
        <v>2303</v>
      </c>
      <c r="C169" s="268">
        <f t="shared" si="27"/>
        <v>0.99885062961354742</v>
      </c>
      <c r="D169" s="122">
        <f t="shared" si="27"/>
        <v>15</v>
      </c>
      <c r="E169" s="268">
        <f t="shared" si="27"/>
        <v>1</v>
      </c>
      <c r="F169" s="122">
        <f t="shared" si="27"/>
        <v>1990</v>
      </c>
      <c r="G169" s="268">
        <f t="shared" si="27"/>
        <v>0.9994723618090452</v>
      </c>
      <c r="H169" s="122">
        <f t="shared" si="27"/>
        <v>378</v>
      </c>
      <c r="I169" s="268">
        <f t="shared" si="27"/>
        <v>1.0007777777777778</v>
      </c>
      <c r="J169" s="122">
        <f t="shared" si="27"/>
        <v>448</v>
      </c>
      <c r="K169" s="268">
        <f t="shared" si="27"/>
        <v>1</v>
      </c>
      <c r="L169" s="122">
        <f t="shared" si="27"/>
        <v>84</v>
      </c>
      <c r="M169" s="268">
        <f t="shared" si="27"/>
        <v>0.99942857142857122</v>
      </c>
      <c r="N169" s="122">
        <f t="shared" si="27"/>
        <v>27</v>
      </c>
      <c r="O169" s="268">
        <f t="shared" si="27"/>
        <v>1</v>
      </c>
      <c r="P169" s="122">
        <f t="shared" si="27"/>
        <v>9</v>
      </c>
      <c r="Q169" s="873">
        <f t="shared" si="27"/>
        <v>1</v>
      </c>
      <c r="R169" s="122">
        <f>SUM(R161:R168)</f>
        <v>5254</v>
      </c>
    </row>
    <row r="170" spans="1:18" s="30" customFormat="1" ht="15.75" hidden="1" thickBot="1" x14ac:dyDescent="0.3">
      <c r="A170" s="1647" t="s">
        <v>464</v>
      </c>
      <c r="B170" s="1648"/>
      <c r="C170" s="1648"/>
      <c r="D170" s="1648"/>
      <c r="E170" s="1648"/>
      <c r="F170" s="1648"/>
      <c r="G170" s="1648"/>
      <c r="H170" s="1648"/>
      <c r="I170" s="1648"/>
      <c r="J170" s="1648"/>
      <c r="K170" s="1648"/>
      <c r="L170" s="1648"/>
      <c r="M170" s="1648"/>
      <c r="N170" s="1648"/>
      <c r="O170" s="1648"/>
      <c r="P170" s="1648"/>
      <c r="Q170" s="1648"/>
      <c r="R170" s="1648"/>
    </row>
    <row r="171" spans="1:18" s="206" customFormat="1" hidden="1" x14ac:dyDescent="0.25">
      <c r="A171" s="105" t="s">
        <v>120</v>
      </c>
      <c r="B171" s="457">
        <v>393</v>
      </c>
      <c r="C171" s="458">
        <f>SUM(B171/B177)</f>
        <v>0.17064698219713417</v>
      </c>
      <c r="D171" s="457">
        <v>3</v>
      </c>
      <c r="E171" s="458">
        <f>SUM(D171/D177)</f>
        <v>0.2</v>
      </c>
      <c r="F171" s="457">
        <v>268</v>
      </c>
      <c r="G171" s="458">
        <f>SUM(F171/F177)</f>
        <v>0.13467336683417086</v>
      </c>
      <c r="H171" s="457">
        <v>39</v>
      </c>
      <c r="I171" s="458">
        <f>SUM(H171/H177)</f>
        <v>0.10317460317460317</v>
      </c>
      <c r="J171" s="457">
        <v>77</v>
      </c>
      <c r="K171" s="458">
        <f>SUM(J171/J177)</f>
        <v>0.171875</v>
      </c>
      <c r="L171" s="457">
        <v>11</v>
      </c>
      <c r="M171" s="458">
        <f>SUM(L171/L177)</f>
        <v>0.13095238095238096</v>
      </c>
      <c r="N171" s="457">
        <v>6</v>
      </c>
      <c r="O171" s="458">
        <f>SUM(N171/N177)</f>
        <v>0.22222222222222221</v>
      </c>
      <c r="P171" s="457">
        <v>1</v>
      </c>
      <c r="Q171" s="458">
        <f>SUM(P171/P177)</f>
        <v>0.1111111111111111</v>
      </c>
      <c r="R171" s="446">
        <f t="shared" ref="R171:R176" si="28">SUM(B171,D171,F171,H171,J171,L171,N171,P171)</f>
        <v>798</v>
      </c>
    </row>
    <row r="172" spans="1:18" s="206" customFormat="1" hidden="1" x14ac:dyDescent="0.25">
      <c r="A172" s="102" t="s">
        <v>121</v>
      </c>
      <c r="B172" s="461">
        <v>172</v>
      </c>
      <c r="C172" s="462">
        <f>SUM(B172/B177)</f>
        <v>7.4685193226226659E-2</v>
      </c>
      <c r="D172" s="461">
        <v>1</v>
      </c>
      <c r="E172" s="462">
        <f>SUM(D172/D177)</f>
        <v>6.6666666666666666E-2</v>
      </c>
      <c r="F172" s="461">
        <v>134</v>
      </c>
      <c r="G172" s="462">
        <f>SUM(F172/F177)</f>
        <v>6.733668341708543E-2</v>
      </c>
      <c r="H172" s="461">
        <v>27</v>
      </c>
      <c r="I172" s="462">
        <f>SUM(H172/H177)</f>
        <v>7.1428571428571425E-2</v>
      </c>
      <c r="J172" s="461">
        <v>25</v>
      </c>
      <c r="K172" s="462">
        <f>SUM(J172/J177)</f>
        <v>5.5803571428571432E-2</v>
      </c>
      <c r="L172" s="461">
        <v>46</v>
      </c>
      <c r="M172" s="462">
        <v>0.54700000000000004</v>
      </c>
      <c r="N172" s="461">
        <v>2</v>
      </c>
      <c r="O172" s="462">
        <f>SUM(N172/N177)</f>
        <v>7.407407407407407E-2</v>
      </c>
      <c r="P172" s="461">
        <v>2</v>
      </c>
      <c r="Q172" s="462">
        <f>SUM(P172/P177)</f>
        <v>0.22222222222222221</v>
      </c>
      <c r="R172" s="451">
        <f t="shared" si="28"/>
        <v>409</v>
      </c>
    </row>
    <row r="173" spans="1:18" s="206" customFormat="1" hidden="1" x14ac:dyDescent="0.25">
      <c r="A173" s="102" t="s">
        <v>122</v>
      </c>
      <c r="B173" s="461">
        <v>25</v>
      </c>
      <c r="C173" s="462">
        <f>SUM(B173/B177)</f>
        <v>1.0855405992184108E-2</v>
      </c>
      <c r="D173" s="461">
        <v>0</v>
      </c>
      <c r="E173" s="462">
        <f>SUM(D173/D177)</f>
        <v>0</v>
      </c>
      <c r="F173" s="461">
        <v>15</v>
      </c>
      <c r="G173" s="462">
        <f>SUM(F173/F177)</f>
        <v>7.537688442211055E-3</v>
      </c>
      <c r="H173" s="461">
        <v>8</v>
      </c>
      <c r="I173" s="462">
        <f>SUM(H173/H177)</f>
        <v>2.1164021164021163E-2</v>
      </c>
      <c r="J173" s="461">
        <v>5</v>
      </c>
      <c r="K173" s="462">
        <f>SUM(J173/J177)</f>
        <v>1.1160714285714286E-2</v>
      </c>
      <c r="L173" s="461">
        <v>1</v>
      </c>
      <c r="M173" s="462">
        <f>SUM(L173/L177)</f>
        <v>1.1904761904761904E-2</v>
      </c>
      <c r="N173" s="461">
        <v>1</v>
      </c>
      <c r="O173" s="462">
        <f>SUM(N173/N177)</f>
        <v>3.7037037037037035E-2</v>
      </c>
      <c r="P173" s="461">
        <v>0</v>
      </c>
      <c r="Q173" s="462">
        <f>SUM(P173/P177)</f>
        <v>0</v>
      </c>
      <c r="R173" s="451">
        <f t="shared" si="28"/>
        <v>55</v>
      </c>
    </row>
    <row r="174" spans="1:18" s="206" customFormat="1" hidden="1" x14ac:dyDescent="0.25">
      <c r="A174" s="102" t="s">
        <v>123</v>
      </c>
      <c r="B174" s="461">
        <v>726</v>
      </c>
      <c r="C174" s="462">
        <f>SUM(B174/B177)</f>
        <v>0.31524099001302647</v>
      </c>
      <c r="D174" s="461">
        <v>6</v>
      </c>
      <c r="E174" s="462">
        <f>SUM(D174/D177)</f>
        <v>0.4</v>
      </c>
      <c r="F174" s="461">
        <v>698</v>
      </c>
      <c r="G174" s="462">
        <f>SUM(F174/F177)</f>
        <v>0.3507537688442211</v>
      </c>
      <c r="H174" s="461">
        <v>160</v>
      </c>
      <c r="I174" s="462">
        <v>0.42399999999999999</v>
      </c>
      <c r="J174" s="461">
        <v>152</v>
      </c>
      <c r="K174" s="462">
        <f>SUM(J174/J177)</f>
        <v>0.3392857142857143</v>
      </c>
      <c r="L174" s="461">
        <v>5</v>
      </c>
      <c r="M174" s="462">
        <f>SUM(L174/L177)</f>
        <v>5.9523809523809521E-2</v>
      </c>
      <c r="N174" s="461">
        <v>14</v>
      </c>
      <c r="O174" s="462">
        <f>SUM(N174/N177)</f>
        <v>0.51851851851851849</v>
      </c>
      <c r="P174" s="461">
        <v>4</v>
      </c>
      <c r="Q174" s="462">
        <v>0.44500000000000001</v>
      </c>
      <c r="R174" s="451">
        <f t="shared" si="28"/>
        <v>1765</v>
      </c>
    </row>
    <row r="175" spans="1:18" s="206" customFormat="1" hidden="1" x14ac:dyDescent="0.25">
      <c r="A175" s="102" t="s">
        <v>351</v>
      </c>
      <c r="B175" s="461">
        <v>827</v>
      </c>
      <c r="C175" s="462">
        <f>SUM(B175/B177)</f>
        <v>0.35909683022145028</v>
      </c>
      <c r="D175" s="461">
        <v>5</v>
      </c>
      <c r="E175" s="462">
        <f>SUM(D175/D177)</f>
        <v>0.33333333333333331</v>
      </c>
      <c r="F175" s="461">
        <v>753</v>
      </c>
      <c r="G175" s="462">
        <f>SUM(F175/F177)</f>
        <v>0.37839195979899498</v>
      </c>
      <c r="H175" s="461">
        <v>120</v>
      </c>
      <c r="I175" s="462">
        <v>0.318</v>
      </c>
      <c r="J175" s="461">
        <v>180</v>
      </c>
      <c r="K175" s="462">
        <f>SUM(J175/J177)</f>
        <v>0.4017857142857143</v>
      </c>
      <c r="L175" s="461">
        <v>9</v>
      </c>
      <c r="M175" s="462">
        <f>SUM(L175/L177)</f>
        <v>0.10714285714285714</v>
      </c>
      <c r="N175" s="461">
        <v>4</v>
      </c>
      <c r="O175" s="462">
        <f>SUM(N175/N177)</f>
        <v>0.14814814814814814</v>
      </c>
      <c r="P175" s="461">
        <v>1</v>
      </c>
      <c r="Q175" s="462">
        <f>SUM(P175/P177)</f>
        <v>0.1111111111111111</v>
      </c>
      <c r="R175" s="451">
        <f t="shared" si="28"/>
        <v>1899</v>
      </c>
    </row>
    <row r="176" spans="1:18" s="206" customFormat="1" ht="15.75" hidden="1" thickBot="1" x14ac:dyDescent="0.3">
      <c r="A176" s="103" t="s">
        <v>125</v>
      </c>
      <c r="B176" s="465">
        <v>160</v>
      </c>
      <c r="C176" s="466">
        <f>SUM(B176/B177)</f>
        <v>6.9474598349978295E-2</v>
      </c>
      <c r="D176" s="465">
        <v>0</v>
      </c>
      <c r="E176" s="466">
        <f>SUM(D176/D177)</f>
        <v>0</v>
      </c>
      <c r="F176" s="465">
        <v>122</v>
      </c>
      <c r="G176" s="466">
        <f>SUM(F176/F177)</f>
        <v>6.1306532663316586E-2</v>
      </c>
      <c r="H176" s="465">
        <v>24</v>
      </c>
      <c r="I176" s="466">
        <f>SUM(H176/H177)</f>
        <v>6.3492063492063489E-2</v>
      </c>
      <c r="J176" s="465">
        <v>9</v>
      </c>
      <c r="K176" s="466">
        <f>SUM(J176/J177)</f>
        <v>2.0089285714285716E-2</v>
      </c>
      <c r="L176" s="465">
        <v>12</v>
      </c>
      <c r="M176" s="466">
        <f>SUM(L176/L177)</f>
        <v>0.14285714285714285</v>
      </c>
      <c r="N176" s="465">
        <v>0</v>
      </c>
      <c r="O176" s="466">
        <f>SUM(N176/N177)</f>
        <v>0</v>
      </c>
      <c r="P176" s="465">
        <v>1</v>
      </c>
      <c r="Q176" s="466">
        <f>SUM(P176/P177)</f>
        <v>0.1111111111111111</v>
      </c>
      <c r="R176" s="456">
        <f t="shared" si="28"/>
        <v>328</v>
      </c>
    </row>
    <row r="177" spans="1:18" s="206" customFormat="1" ht="16.5" hidden="1" thickTop="1" thickBot="1" x14ac:dyDescent="0.3">
      <c r="A177" s="128" t="s">
        <v>166</v>
      </c>
      <c r="B177" s="122">
        <f t="shared" ref="B177:Q177" si="29">SUM(B171:B176)</f>
        <v>2303</v>
      </c>
      <c r="C177" s="268">
        <f t="shared" si="29"/>
        <v>1</v>
      </c>
      <c r="D177" s="122">
        <f t="shared" si="29"/>
        <v>15</v>
      </c>
      <c r="E177" s="268">
        <f t="shared" si="29"/>
        <v>1</v>
      </c>
      <c r="F177" s="122">
        <f t="shared" si="29"/>
        <v>1990</v>
      </c>
      <c r="G177" s="268">
        <f t="shared" si="29"/>
        <v>1</v>
      </c>
      <c r="H177" s="122">
        <f t="shared" si="29"/>
        <v>378</v>
      </c>
      <c r="I177" s="268">
        <f t="shared" si="29"/>
        <v>1.0012592592592593</v>
      </c>
      <c r="J177" s="122">
        <f t="shared" si="29"/>
        <v>448</v>
      </c>
      <c r="K177" s="268">
        <f t="shared" si="29"/>
        <v>1</v>
      </c>
      <c r="L177" s="122">
        <f t="shared" si="29"/>
        <v>84</v>
      </c>
      <c r="M177" s="268">
        <f t="shared" si="29"/>
        <v>0.99938095238095226</v>
      </c>
      <c r="N177" s="122">
        <f t="shared" si="29"/>
        <v>27</v>
      </c>
      <c r="O177" s="268">
        <f t="shared" si="29"/>
        <v>1</v>
      </c>
      <c r="P177" s="122">
        <f t="shared" si="29"/>
        <v>9</v>
      </c>
      <c r="Q177" s="268">
        <f t="shared" si="29"/>
        <v>1.0005555555555556</v>
      </c>
      <c r="R177" s="122">
        <f>SUM(B177,D177,F177,H177,J177,L177,N177,P177)</f>
        <v>5254</v>
      </c>
    </row>
    <row r="178" spans="1:18" s="206" customFormat="1" ht="15.75" hidden="1" customHeight="1" thickBot="1" x14ac:dyDescent="0.3">
      <c r="A178" s="1647" t="s">
        <v>465</v>
      </c>
      <c r="B178" s="1648"/>
      <c r="C178" s="1648"/>
      <c r="D178" s="1648"/>
      <c r="E178" s="1648"/>
      <c r="F178" s="1648"/>
      <c r="G178" s="1648"/>
      <c r="H178" s="1648"/>
      <c r="I178" s="1648"/>
      <c r="J178" s="1648"/>
      <c r="K178" s="1648"/>
      <c r="L178" s="1648"/>
      <c r="M178" s="1648"/>
      <c r="N178" s="1648"/>
      <c r="O178" s="1648"/>
      <c r="P178" s="1648"/>
      <c r="Q178" s="1648"/>
      <c r="R178" s="1648"/>
    </row>
    <row r="179" spans="1:18" s="206" customFormat="1" hidden="1" x14ac:dyDescent="0.25">
      <c r="A179" s="95" t="s">
        <v>145</v>
      </c>
      <c r="B179" s="457">
        <v>1718</v>
      </c>
      <c r="C179" s="458">
        <f>SUM(B179/B185)</f>
        <v>0.74598349978289191</v>
      </c>
      <c r="D179" s="457">
        <v>13</v>
      </c>
      <c r="E179" s="458">
        <v>0.86599999999999999</v>
      </c>
      <c r="F179" s="457">
        <v>1122</v>
      </c>
      <c r="G179" s="458">
        <f>SUM(F179/F185)</f>
        <v>0.56381909547738696</v>
      </c>
      <c r="H179" s="457">
        <v>312</v>
      </c>
      <c r="I179" s="458">
        <f>SUM(H179/H185)</f>
        <v>0.82539682539682535</v>
      </c>
      <c r="J179" s="457">
        <v>282</v>
      </c>
      <c r="K179" s="458">
        <f>SUM(J179/J185)</f>
        <v>0.6294642857142857</v>
      </c>
      <c r="L179" s="457">
        <v>63</v>
      </c>
      <c r="M179" s="458">
        <f>SUM(L179/L185)</f>
        <v>0.75</v>
      </c>
      <c r="N179" s="457">
        <v>17</v>
      </c>
      <c r="O179" s="458">
        <f>SUM(N179/N185)</f>
        <v>0.62962962962962965</v>
      </c>
      <c r="P179" s="457">
        <v>6</v>
      </c>
      <c r="Q179" s="458">
        <f>SUM(P179/P185)</f>
        <v>0.66666666666666663</v>
      </c>
      <c r="R179" s="446">
        <f t="shared" ref="R179:R184" si="30">SUM(B179,D179,F179,H179,J179,L179,N179,P179)</f>
        <v>3533</v>
      </c>
    </row>
    <row r="180" spans="1:18" s="206" customFormat="1" hidden="1" x14ac:dyDescent="0.25">
      <c r="A180" s="96" t="s">
        <v>146</v>
      </c>
      <c r="B180" s="461">
        <v>451</v>
      </c>
      <c r="C180" s="462">
        <f>SUM(B180/B185)</f>
        <v>0.19583152409900131</v>
      </c>
      <c r="D180" s="461">
        <v>1</v>
      </c>
      <c r="E180" s="462">
        <f>SUM(D180/D185)</f>
        <v>6.6666666666666666E-2</v>
      </c>
      <c r="F180" s="461">
        <v>665</v>
      </c>
      <c r="G180" s="462">
        <f>SUM(F180/F185)</f>
        <v>0.33417085427135679</v>
      </c>
      <c r="H180" s="461">
        <v>56</v>
      </c>
      <c r="I180" s="462">
        <f>SUM(H180/H185)</f>
        <v>0.14814814814814814</v>
      </c>
      <c r="J180" s="461">
        <v>103</v>
      </c>
      <c r="K180" s="462">
        <f>SUM(J180/J185)</f>
        <v>0.22991071428571427</v>
      </c>
      <c r="L180" s="461">
        <v>16</v>
      </c>
      <c r="M180" s="462">
        <f>SUM(L180/L185)</f>
        <v>0.19047619047619047</v>
      </c>
      <c r="N180" s="461">
        <v>5</v>
      </c>
      <c r="O180" s="462">
        <f>SUM(N180/N185)</f>
        <v>0.18518518518518517</v>
      </c>
      <c r="P180" s="461">
        <v>1</v>
      </c>
      <c r="Q180" s="462">
        <f>SUM(P180/P185)</f>
        <v>0.1111111111111111</v>
      </c>
      <c r="R180" s="451">
        <f t="shared" si="30"/>
        <v>1298</v>
      </c>
    </row>
    <row r="181" spans="1:18" s="206" customFormat="1" hidden="1" x14ac:dyDescent="0.25">
      <c r="A181" s="96" t="s">
        <v>147</v>
      </c>
      <c r="B181" s="461">
        <v>97</v>
      </c>
      <c r="C181" s="462">
        <f>SUM(B181/B185)</f>
        <v>4.211897524967434E-2</v>
      </c>
      <c r="D181" s="461">
        <v>0</v>
      </c>
      <c r="E181" s="462">
        <f>SUM(D181/D185)</f>
        <v>0</v>
      </c>
      <c r="F181" s="461">
        <v>184</v>
      </c>
      <c r="G181" s="462">
        <f>SUM(F181/F185)</f>
        <v>9.2462311557788945E-2</v>
      </c>
      <c r="H181" s="461">
        <v>7</v>
      </c>
      <c r="I181" s="462">
        <f>SUM(H181/H185)</f>
        <v>1.8518518518518517E-2</v>
      </c>
      <c r="J181" s="461">
        <v>34</v>
      </c>
      <c r="K181" s="462">
        <f>SUM(J181/J185)</f>
        <v>7.5892857142857137E-2</v>
      </c>
      <c r="L181" s="461">
        <v>2</v>
      </c>
      <c r="M181" s="462">
        <f>SUM(L181/L185)</f>
        <v>2.3809523809523808E-2</v>
      </c>
      <c r="N181" s="461">
        <v>1</v>
      </c>
      <c r="O181" s="462">
        <f>SUM(N181/N185)</f>
        <v>3.7037037037037035E-2</v>
      </c>
      <c r="P181" s="461">
        <v>1</v>
      </c>
      <c r="Q181" s="462">
        <f>SUM(P181/P185)</f>
        <v>0.1111111111111111</v>
      </c>
      <c r="R181" s="451">
        <f t="shared" si="30"/>
        <v>326</v>
      </c>
    </row>
    <row r="182" spans="1:18" s="206" customFormat="1" hidden="1" x14ac:dyDescent="0.25">
      <c r="A182" s="96" t="s">
        <v>148</v>
      </c>
      <c r="B182" s="461">
        <v>19</v>
      </c>
      <c r="C182" s="462">
        <f>SUM(B182/B185)</f>
        <v>8.250108554059922E-3</v>
      </c>
      <c r="D182" s="461">
        <v>1</v>
      </c>
      <c r="E182" s="462">
        <f>SUM(D182/D185)</f>
        <v>6.6666666666666666E-2</v>
      </c>
      <c r="F182" s="461">
        <v>19</v>
      </c>
      <c r="G182" s="462">
        <f>SUM(F182/F185)</f>
        <v>9.5477386934673374E-3</v>
      </c>
      <c r="H182" s="461">
        <v>3</v>
      </c>
      <c r="I182" s="462">
        <f>SUM(H182/H185)</f>
        <v>7.9365079365079361E-3</v>
      </c>
      <c r="J182" s="461">
        <v>14</v>
      </c>
      <c r="K182" s="462">
        <f>SUM(J182/J185)</f>
        <v>3.125E-2</v>
      </c>
      <c r="L182" s="461">
        <v>2</v>
      </c>
      <c r="M182" s="462">
        <f>SUM(L182/L185)</f>
        <v>2.3809523809523808E-2</v>
      </c>
      <c r="N182" s="461">
        <v>4</v>
      </c>
      <c r="O182" s="462">
        <f>SUM(N182/N185)</f>
        <v>0.14814814814814814</v>
      </c>
      <c r="P182" s="461">
        <v>1</v>
      </c>
      <c r="Q182" s="462">
        <f>SUM(P182/P185)</f>
        <v>0.1111111111111111</v>
      </c>
      <c r="R182" s="451">
        <f t="shared" si="30"/>
        <v>63</v>
      </c>
    </row>
    <row r="183" spans="1:18" s="206" customFormat="1" hidden="1" x14ac:dyDescent="0.25">
      <c r="A183" s="96" t="s">
        <v>149</v>
      </c>
      <c r="B183" s="461">
        <v>14</v>
      </c>
      <c r="C183" s="462">
        <f>SUM(B183/B185)</f>
        <v>6.0790273556231003E-3</v>
      </c>
      <c r="D183" s="461">
        <v>0</v>
      </c>
      <c r="E183" s="462">
        <f>SUM(D183/D185)</f>
        <v>0</v>
      </c>
      <c r="F183" s="461">
        <v>0</v>
      </c>
      <c r="G183" s="462">
        <f>SUM(F183/F185)</f>
        <v>0</v>
      </c>
      <c r="H183" s="461">
        <v>0</v>
      </c>
      <c r="I183" s="462">
        <f>SUM(H183/H185)</f>
        <v>0</v>
      </c>
      <c r="J183" s="461">
        <v>7</v>
      </c>
      <c r="K183" s="462">
        <f>SUM(J183/J185)</f>
        <v>1.5625E-2</v>
      </c>
      <c r="L183" s="461">
        <v>1</v>
      </c>
      <c r="M183" s="462">
        <f>SUM(L183/L185)</f>
        <v>1.1904761904761904E-2</v>
      </c>
      <c r="N183" s="461">
        <v>0</v>
      </c>
      <c r="O183" s="462">
        <f>SUM(N183/N185)</f>
        <v>0</v>
      </c>
      <c r="P183" s="461">
        <v>0</v>
      </c>
      <c r="Q183" s="462">
        <f>SUM(P183/P185)</f>
        <v>0</v>
      </c>
      <c r="R183" s="451">
        <f t="shared" si="30"/>
        <v>22</v>
      </c>
    </row>
    <row r="184" spans="1:18" s="206" customFormat="1" ht="15.75" hidden="1" thickBot="1" x14ac:dyDescent="0.3">
      <c r="A184" s="114" t="s">
        <v>150</v>
      </c>
      <c r="B184" s="465">
        <v>4</v>
      </c>
      <c r="C184" s="466">
        <f>SUM(B184/B185)</f>
        <v>1.7368649587494573E-3</v>
      </c>
      <c r="D184" s="465">
        <v>0</v>
      </c>
      <c r="E184" s="466">
        <f>SUM(D184/D185)</f>
        <v>0</v>
      </c>
      <c r="F184" s="465">
        <v>0</v>
      </c>
      <c r="G184" s="466">
        <f>SUM(F184/F185)</f>
        <v>0</v>
      </c>
      <c r="H184" s="465">
        <v>0</v>
      </c>
      <c r="I184" s="466">
        <f>SUM(H184/H185)</f>
        <v>0</v>
      </c>
      <c r="J184" s="465">
        <v>8</v>
      </c>
      <c r="K184" s="466">
        <f>SUM(J184/J185)</f>
        <v>1.7857142857142856E-2</v>
      </c>
      <c r="L184" s="465">
        <v>0</v>
      </c>
      <c r="M184" s="466">
        <f>SUM(L184/L185)</f>
        <v>0</v>
      </c>
      <c r="N184" s="465">
        <v>0</v>
      </c>
      <c r="O184" s="466">
        <f>SUM(N184/N185)</f>
        <v>0</v>
      </c>
      <c r="P184" s="465">
        <v>0</v>
      </c>
      <c r="Q184" s="466">
        <f>SUM(P184/P185)</f>
        <v>0</v>
      </c>
      <c r="R184" s="456">
        <f t="shared" si="30"/>
        <v>12</v>
      </c>
    </row>
    <row r="185" spans="1:18" s="206" customFormat="1" ht="16.5" hidden="1" thickTop="1" thickBot="1" x14ac:dyDescent="0.3">
      <c r="A185" s="128" t="s">
        <v>166</v>
      </c>
      <c r="B185" s="122">
        <f t="shared" ref="B185:R185" si="31">SUM(B179:B184)</f>
        <v>2303</v>
      </c>
      <c r="C185" s="268">
        <f t="shared" si="31"/>
        <v>1</v>
      </c>
      <c r="D185" s="122">
        <f t="shared" si="31"/>
        <v>15</v>
      </c>
      <c r="E185" s="268">
        <f t="shared" si="31"/>
        <v>0.9993333333333333</v>
      </c>
      <c r="F185" s="122">
        <f t="shared" si="31"/>
        <v>1990</v>
      </c>
      <c r="G185" s="268">
        <f t="shared" si="31"/>
        <v>1</v>
      </c>
      <c r="H185" s="122">
        <f t="shared" si="31"/>
        <v>378</v>
      </c>
      <c r="I185" s="268">
        <f t="shared" si="31"/>
        <v>0.99999999999999989</v>
      </c>
      <c r="J185" s="122">
        <f t="shared" si="31"/>
        <v>448</v>
      </c>
      <c r="K185" s="268">
        <f t="shared" si="31"/>
        <v>1</v>
      </c>
      <c r="L185" s="122">
        <f t="shared" si="31"/>
        <v>84</v>
      </c>
      <c r="M185" s="268">
        <f t="shared" si="31"/>
        <v>1</v>
      </c>
      <c r="N185" s="122">
        <f t="shared" si="31"/>
        <v>27</v>
      </c>
      <c r="O185" s="268">
        <f t="shared" si="31"/>
        <v>1</v>
      </c>
      <c r="P185" s="122">
        <f t="shared" si="31"/>
        <v>9</v>
      </c>
      <c r="Q185" s="268">
        <f t="shared" si="31"/>
        <v>1</v>
      </c>
      <c r="R185" s="122">
        <f t="shared" si="31"/>
        <v>5254</v>
      </c>
    </row>
    <row r="186" spans="1:18" s="206" customFormat="1" ht="15.75" hidden="1" customHeight="1" thickBot="1" x14ac:dyDescent="0.3">
      <c r="A186" s="1647" t="s">
        <v>270</v>
      </c>
      <c r="B186" s="1648"/>
      <c r="C186" s="1648"/>
      <c r="D186" s="1648"/>
      <c r="E186" s="1648"/>
      <c r="F186" s="1648"/>
      <c r="G186" s="1648"/>
      <c r="H186" s="1648"/>
      <c r="I186" s="1648"/>
      <c r="J186" s="1648"/>
      <c r="K186" s="1648"/>
      <c r="L186" s="1648"/>
      <c r="M186" s="1648"/>
      <c r="N186" s="1648"/>
      <c r="O186" s="1648"/>
      <c r="P186" s="1648"/>
      <c r="Q186" s="1648"/>
      <c r="R186" s="1648"/>
    </row>
    <row r="187" spans="1:18" s="206" customFormat="1" hidden="1" x14ac:dyDescent="0.25">
      <c r="A187" s="95" t="s">
        <v>406</v>
      </c>
      <c r="B187" s="461">
        <v>48</v>
      </c>
      <c r="C187" s="469">
        <f>SUM(B187/B191)</f>
        <v>2.0842379504993486E-2</v>
      </c>
      <c r="D187" s="461">
        <v>1</v>
      </c>
      <c r="E187" s="469">
        <f>SUM(D187/D191)</f>
        <v>6.6666666666666666E-2</v>
      </c>
      <c r="F187" s="461">
        <v>0</v>
      </c>
      <c r="G187" s="469">
        <f>SUM(F187/F191)</f>
        <v>0</v>
      </c>
      <c r="H187" s="461">
        <v>2</v>
      </c>
      <c r="I187" s="469">
        <f>SUM(H187/H191)</f>
        <v>5.2910052910052907E-3</v>
      </c>
      <c r="J187" s="461">
        <v>1</v>
      </c>
      <c r="K187" s="469">
        <f>SUM(J187/J191)</f>
        <v>2.232142857142857E-3</v>
      </c>
      <c r="L187" s="461">
        <v>2</v>
      </c>
      <c r="M187" s="469">
        <f>SUM(L187/L191)</f>
        <v>2.3809523809523808E-2</v>
      </c>
      <c r="N187" s="461">
        <v>0</v>
      </c>
      <c r="O187" s="469">
        <f>SUM(N187/N191)</f>
        <v>0</v>
      </c>
      <c r="P187" s="461">
        <v>0</v>
      </c>
      <c r="Q187" s="469">
        <f>SUM(P187/P191)</f>
        <v>0</v>
      </c>
      <c r="R187" s="654">
        <f>SUM(B187,D187,F187,H187,J187,L187,N187,P187)</f>
        <v>54</v>
      </c>
    </row>
    <row r="188" spans="1:18" s="206" customFormat="1" hidden="1" x14ac:dyDescent="0.25">
      <c r="A188" s="96" t="s">
        <v>328</v>
      </c>
      <c r="B188" s="461">
        <v>1241</v>
      </c>
      <c r="C188" s="473">
        <v>0.53800000000000003</v>
      </c>
      <c r="D188" s="461">
        <v>11</v>
      </c>
      <c r="E188" s="473">
        <f>SUM(D188/D191)</f>
        <v>0.73333333333333328</v>
      </c>
      <c r="F188" s="461">
        <v>53</v>
      </c>
      <c r="G188" s="473">
        <f>SUM(F188/F191)</f>
        <v>2.6633165829145728E-2</v>
      </c>
      <c r="H188" s="461">
        <v>102</v>
      </c>
      <c r="I188" s="473">
        <f>SUM(H188/H191)</f>
        <v>0.26984126984126983</v>
      </c>
      <c r="J188" s="461">
        <v>50</v>
      </c>
      <c r="K188" s="473">
        <f>SUM(J188/J191)</f>
        <v>0.11160714285714286</v>
      </c>
      <c r="L188" s="461">
        <v>64</v>
      </c>
      <c r="M188" s="473">
        <f>SUM(L188/L191)</f>
        <v>0.76190476190476186</v>
      </c>
      <c r="N188" s="461">
        <v>17</v>
      </c>
      <c r="O188" s="473">
        <f>SUM(N188/N191)</f>
        <v>0.62962962962962965</v>
      </c>
      <c r="P188" s="461">
        <v>3</v>
      </c>
      <c r="Q188" s="473">
        <f>SUM(P188/P191)</f>
        <v>0.33333333333333331</v>
      </c>
      <c r="R188" s="472">
        <f>SUM(B188,D188,F188,H188,J188,L188,N188,P188)</f>
        <v>1541</v>
      </c>
    </row>
    <row r="189" spans="1:18" s="206" customFormat="1" hidden="1" x14ac:dyDescent="0.25">
      <c r="A189" s="96" t="s">
        <v>329</v>
      </c>
      <c r="B189" s="461">
        <v>734</v>
      </c>
      <c r="C189" s="473">
        <f>SUM(B189/B191)</f>
        <v>0.31871471993052541</v>
      </c>
      <c r="D189" s="461">
        <v>3</v>
      </c>
      <c r="E189" s="473">
        <f>SUM(D189/D191)</f>
        <v>0.2</v>
      </c>
      <c r="F189" s="461">
        <v>716</v>
      </c>
      <c r="G189" s="473">
        <f>SUM(F189/F191)</f>
        <v>0.35979899497487439</v>
      </c>
      <c r="H189" s="461">
        <v>183</v>
      </c>
      <c r="I189" s="473">
        <f>SUM(H189/H191)</f>
        <v>0.48412698412698413</v>
      </c>
      <c r="J189" s="461">
        <v>108</v>
      </c>
      <c r="K189" s="473">
        <f>SUM(J189/J191)</f>
        <v>0.24107142857142858</v>
      </c>
      <c r="L189" s="461">
        <v>7</v>
      </c>
      <c r="M189" s="473">
        <f>SUM(L189/L191)</f>
        <v>8.3333333333333329E-2</v>
      </c>
      <c r="N189" s="461">
        <v>5</v>
      </c>
      <c r="O189" s="473">
        <f>SUM(N189/N191)</f>
        <v>0.18518518518518517</v>
      </c>
      <c r="P189" s="461">
        <v>2</v>
      </c>
      <c r="Q189" s="473">
        <f>SUM(P189/P191)</f>
        <v>0.22222222222222221</v>
      </c>
      <c r="R189" s="472">
        <f>SUM(B189,D189,F189,H189,J189,L189,N189,P189)</f>
        <v>1758</v>
      </c>
    </row>
    <row r="190" spans="1:18" s="206" customFormat="1" ht="15.75" hidden="1" thickBot="1" x14ac:dyDescent="0.3">
      <c r="A190" s="114" t="s">
        <v>330</v>
      </c>
      <c r="B190" s="465">
        <v>280</v>
      </c>
      <c r="C190" s="476">
        <f>SUM(B190/B191)</f>
        <v>0.12158054711246201</v>
      </c>
      <c r="D190" s="465">
        <v>0</v>
      </c>
      <c r="E190" s="476">
        <f>SUM(D190/D191)</f>
        <v>0</v>
      </c>
      <c r="F190" s="465">
        <v>1221</v>
      </c>
      <c r="G190" s="476">
        <v>0.61299999999999999</v>
      </c>
      <c r="H190" s="465">
        <v>91</v>
      </c>
      <c r="I190" s="476">
        <f>SUM(H190/H191)</f>
        <v>0.24074074074074073</v>
      </c>
      <c r="J190" s="465">
        <v>289</v>
      </c>
      <c r="K190" s="476">
        <f>SUM(J190/J191)</f>
        <v>0.6450892857142857</v>
      </c>
      <c r="L190" s="465">
        <v>11</v>
      </c>
      <c r="M190" s="476">
        <f>SUM(L190/L191)</f>
        <v>0.13095238095238096</v>
      </c>
      <c r="N190" s="465">
        <v>5</v>
      </c>
      <c r="O190" s="476">
        <f>SUM(N190/N191)</f>
        <v>0.18518518518518517</v>
      </c>
      <c r="P190" s="465">
        <v>4</v>
      </c>
      <c r="Q190" s="476">
        <v>0.44500000000000001</v>
      </c>
      <c r="R190" s="479">
        <f>SUM(B190,D190,F190,H190,J190,L190,N190,P190)</f>
        <v>1901</v>
      </c>
    </row>
    <row r="191" spans="1:18" s="206" customFormat="1" ht="16.5" hidden="1" thickTop="1" thickBot="1" x14ac:dyDescent="0.3">
      <c r="A191" s="128" t="s">
        <v>166</v>
      </c>
      <c r="B191" s="122">
        <f t="shared" ref="B191:R191" si="32">SUM(B187:B190)</f>
        <v>2303</v>
      </c>
      <c r="C191" s="268">
        <f t="shared" si="32"/>
        <v>0.99913764654798087</v>
      </c>
      <c r="D191" s="122">
        <f t="shared" si="32"/>
        <v>15</v>
      </c>
      <c r="E191" s="268">
        <f t="shared" si="32"/>
        <v>1</v>
      </c>
      <c r="F191" s="122">
        <f t="shared" si="32"/>
        <v>1990</v>
      </c>
      <c r="G191" s="268">
        <f t="shared" si="32"/>
        <v>0.99943216080402009</v>
      </c>
      <c r="H191" s="122">
        <f t="shared" si="32"/>
        <v>378</v>
      </c>
      <c r="I191" s="268">
        <f t="shared" si="32"/>
        <v>1</v>
      </c>
      <c r="J191" s="122">
        <f t="shared" si="32"/>
        <v>448</v>
      </c>
      <c r="K191" s="268">
        <f t="shared" si="32"/>
        <v>1</v>
      </c>
      <c r="L191" s="122">
        <f t="shared" si="32"/>
        <v>84</v>
      </c>
      <c r="M191" s="268">
        <f t="shared" si="32"/>
        <v>1</v>
      </c>
      <c r="N191" s="122">
        <f t="shared" si="32"/>
        <v>27</v>
      </c>
      <c r="O191" s="268">
        <f t="shared" si="32"/>
        <v>1</v>
      </c>
      <c r="P191" s="122">
        <f t="shared" si="32"/>
        <v>9</v>
      </c>
      <c r="Q191" s="268">
        <f t="shared" si="32"/>
        <v>1.0005555555555556</v>
      </c>
      <c r="R191" s="122">
        <f t="shared" si="32"/>
        <v>5254</v>
      </c>
    </row>
    <row r="192" spans="1:18" s="206" customFormat="1" ht="15.75" hidden="1" thickBot="1" x14ac:dyDescent="0.3">
      <c r="A192" s="1647" t="s">
        <v>466</v>
      </c>
      <c r="B192" s="1648"/>
      <c r="C192" s="1648"/>
      <c r="D192" s="1648"/>
      <c r="E192" s="1648"/>
      <c r="F192" s="1648"/>
      <c r="G192" s="1648"/>
      <c r="H192" s="1648"/>
      <c r="I192" s="1648"/>
      <c r="J192" s="1648"/>
      <c r="K192" s="1648"/>
      <c r="L192" s="1648"/>
      <c r="M192" s="1648"/>
      <c r="N192" s="1648"/>
      <c r="O192" s="1648"/>
      <c r="P192" s="1648"/>
      <c r="Q192" s="1648"/>
      <c r="R192" s="1648"/>
    </row>
    <row r="193" spans="1:18" s="206" customFormat="1" hidden="1" x14ac:dyDescent="0.25">
      <c r="A193" s="113"/>
      <c r="B193" s="258" t="s">
        <v>151</v>
      </c>
      <c r="C193" s="259" t="s">
        <v>152</v>
      </c>
      <c r="D193" s="260" t="s">
        <v>151</v>
      </c>
      <c r="E193" s="261" t="s">
        <v>152</v>
      </c>
      <c r="F193" s="259" t="s">
        <v>151</v>
      </c>
      <c r="G193" s="259" t="s">
        <v>152</v>
      </c>
      <c r="H193" s="260" t="s">
        <v>151</v>
      </c>
      <c r="I193" s="261" t="s">
        <v>152</v>
      </c>
      <c r="J193" s="334" t="s">
        <v>151</v>
      </c>
      <c r="K193" s="260" t="s">
        <v>152</v>
      </c>
      <c r="L193" s="261" t="s">
        <v>151</v>
      </c>
      <c r="M193" s="259" t="s">
        <v>152</v>
      </c>
      <c r="N193" s="259" t="s">
        <v>151</v>
      </c>
      <c r="O193" s="259" t="s">
        <v>152</v>
      </c>
      <c r="P193" s="260" t="s">
        <v>151</v>
      </c>
      <c r="Q193" s="261" t="s">
        <v>152</v>
      </c>
      <c r="R193" s="260" t="s">
        <v>151</v>
      </c>
    </row>
    <row r="194" spans="1:18" s="206" customFormat="1" hidden="1" x14ac:dyDescent="0.25">
      <c r="A194" s="96" t="s">
        <v>153</v>
      </c>
      <c r="B194" s="480">
        <v>7.93</v>
      </c>
      <c r="C194" s="481">
        <v>7</v>
      </c>
      <c r="D194" s="480">
        <v>8.73</v>
      </c>
      <c r="E194" s="482">
        <v>9</v>
      </c>
      <c r="F194" s="483">
        <v>6.56</v>
      </c>
      <c r="G194" s="481">
        <v>6</v>
      </c>
      <c r="H194" s="480">
        <v>10.46</v>
      </c>
      <c r="I194" s="484">
        <v>11</v>
      </c>
      <c r="J194" s="483">
        <v>18.82</v>
      </c>
      <c r="K194" s="485">
        <v>18</v>
      </c>
      <c r="L194" s="486">
        <v>7.81</v>
      </c>
      <c r="M194" s="481">
        <v>7</v>
      </c>
      <c r="N194" s="483">
        <v>15.81</v>
      </c>
      <c r="O194" s="481">
        <v>16</v>
      </c>
      <c r="P194" s="480">
        <v>8.57</v>
      </c>
      <c r="Q194" s="484">
        <v>8</v>
      </c>
      <c r="R194" s="480">
        <v>8.56</v>
      </c>
    </row>
    <row r="195" spans="1:18" s="206" customFormat="1" hidden="1" x14ac:dyDescent="0.25">
      <c r="A195" s="99" t="s">
        <v>154</v>
      </c>
      <c r="B195" s="480">
        <v>1.34</v>
      </c>
      <c r="C195" s="481">
        <v>1</v>
      </c>
      <c r="D195" s="480">
        <v>1.27</v>
      </c>
      <c r="E195" s="482">
        <v>1</v>
      </c>
      <c r="F195" s="483">
        <v>1.55</v>
      </c>
      <c r="G195" s="481">
        <v>1</v>
      </c>
      <c r="H195" s="480">
        <v>1.21</v>
      </c>
      <c r="I195" s="484">
        <v>1</v>
      </c>
      <c r="J195" s="483">
        <v>1.65</v>
      </c>
      <c r="K195" s="485">
        <v>1</v>
      </c>
      <c r="L195" s="486">
        <v>1.36</v>
      </c>
      <c r="M195" s="481">
        <v>1</v>
      </c>
      <c r="N195" s="483">
        <v>1.7</v>
      </c>
      <c r="O195" s="481">
        <v>1</v>
      </c>
      <c r="P195" s="480">
        <v>1.43</v>
      </c>
      <c r="Q195" s="484">
        <v>1</v>
      </c>
      <c r="R195" s="480">
        <v>1.44</v>
      </c>
    </row>
    <row r="196" spans="1:18" s="206" customFormat="1" ht="15.75" hidden="1" thickBot="1" x14ac:dyDescent="0.3">
      <c r="A196" s="98" t="s">
        <v>155</v>
      </c>
      <c r="B196" s="487">
        <v>12.39</v>
      </c>
      <c r="C196" s="488">
        <v>10</v>
      </c>
      <c r="D196" s="487">
        <v>5.8</v>
      </c>
      <c r="E196" s="489">
        <v>3</v>
      </c>
      <c r="F196" s="490">
        <v>28.68</v>
      </c>
      <c r="G196" s="488">
        <v>26</v>
      </c>
      <c r="H196" s="487">
        <v>18.309999999999999</v>
      </c>
      <c r="I196" s="491">
        <v>17</v>
      </c>
      <c r="J196" s="490">
        <v>38.880000000000003</v>
      </c>
      <c r="K196" s="492">
        <v>34</v>
      </c>
      <c r="L196" s="493">
        <v>8.99</v>
      </c>
      <c r="M196" s="488">
        <v>5</v>
      </c>
      <c r="N196" s="490">
        <v>14.07</v>
      </c>
      <c r="O196" s="488">
        <v>10</v>
      </c>
      <c r="P196" s="487">
        <v>27.14</v>
      </c>
      <c r="Q196" s="491">
        <v>22</v>
      </c>
      <c r="R196" s="487">
        <v>21.2</v>
      </c>
    </row>
    <row r="197" spans="1:18" ht="19.5" hidden="1" thickBot="1" x14ac:dyDescent="0.35">
      <c r="A197" s="1632" t="s">
        <v>450</v>
      </c>
      <c r="B197" s="1633"/>
      <c r="C197" s="1633"/>
      <c r="D197" s="1633"/>
      <c r="E197" s="1633"/>
      <c r="F197" s="1633"/>
      <c r="G197" s="1633"/>
      <c r="H197" s="1633"/>
      <c r="I197" s="1633"/>
      <c r="J197" s="1633"/>
      <c r="K197" s="1633"/>
      <c r="L197" s="1633"/>
      <c r="M197" s="1633"/>
      <c r="N197" s="1633"/>
      <c r="O197" s="1633"/>
      <c r="P197" s="1633"/>
      <c r="Q197" s="1633"/>
      <c r="R197" s="1633"/>
    </row>
    <row r="198" spans="1:18" s="206" customFormat="1" ht="15.75" hidden="1" thickBot="1" x14ac:dyDescent="0.3">
      <c r="A198" s="109"/>
      <c r="B198" s="1649" t="s">
        <v>767</v>
      </c>
      <c r="C198" s="1650"/>
      <c r="D198" s="1650"/>
      <c r="E198" s="1650"/>
      <c r="F198" s="1650"/>
      <c r="G198" s="1650"/>
      <c r="H198" s="1650"/>
      <c r="I198" s="1650"/>
      <c r="J198" s="1650"/>
      <c r="K198" s="1650"/>
      <c r="L198" s="1650"/>
      <c r="M198" s="1650"/>
      <c r="N198" s="1650"/>
      <c r="O198" s="1650"/>
      <c r="P198" s="1650"/>
      <c r="Q198" s="1650"/>
      <c r="R198" s="1650"/>
    </row>
    <row r="199" spans="1:18" ht="40.5" hidden="1" customHeight="1" thickBot="1" x14ac:dyDescent="0.3">
      <c r="A199" s="110"/>
      <c r="B199" s="1651" t="s">
        <v>136</v>
      </c>
      <c r="C199" s="1652"/>
      <c r="D199" s="1651" t="s">
        <v>137</v>
      </c>
      <c r="E199" s="1652"/>
      <c r="F199" s="1651" t="s">
        <v>138</v>
      </c>
      <c r="G199" s="1652"/>
      <c r="H199" s="1651" t="s">
        <v>139</v>
      </c>
      <c r="I199" s="1652"/>
      <c r="J199" s="1651" t="s">
        <v>140</v>
      </c>
      <c r="K199" s="1652"/>
      <c r="L199" s="1651" t="s">
        <v>141</v>
      </c>
      <c r="M199" s="1652"/>
      <c r="N199" s="1651" t="s">
        <v>142</v>
      </c>
      <c r="O199" s="1652"/>
      <c r="P199" s="1651" t="s">
        <v>143</v>
      </c>
      <c r="Q199" s="1652"/>
      <c r="R199" s="1414" t="s">
        <v>318</v>
      </c>
    </row>
    <row r="200" spans="1:18" ht="15.75" hidden="1" thickBot="1" x14ac:dyDescent="0.3">
      <c r="A200" s="1532" t="s">
        <v>463</v>
      </c>
      <c r="B200" s="1533"/>
      <c r="C200" s="1533"/>
      <c r="D200" s="1646"/>
      <c r="E200" s="1646"/>
      <c r="F200" s="1533"/>
      <c r="G200" s="1533"/>
      <c r="H200" s="1646"/>
      <c r="I200" s="1646"/>
      <c r="J200" s="1533"/>
      <c r="K200" s="1533"/>
      <c r="L200" s="1646"/>
      <c r="M200" s="1646"/>
      <c r="N200" s="1533"/>
      <c r="O200" s="1533"/>
      <c r="P200" s="1646"/>
      <c r="Q200" s="1646"/>
      <c r="R200" s="1646"/>
    </row>
    <row r="201" spans="1:18" hidden="1" x14ac:dyDescent="0.25">
      <c r="A201" s="105" t="s">
        <v>401</v>
      </c>
      <c r="B201" s="442">
        <v>151</v>
      </c>
      <c r="C201" s="443">
        <f>B201/B209</f>
        <v>5.7523809523809526E-2</v>
      </c>
      <c r="D201" s="442">
        <v>1</v>
      </c>
      <c r="E201" s="443">
        <f>D201/D209</f>
        <v>4.5454545454545456E-2</v>
      </c>
      <c r="F201" s="442">
        <v>22</v>
      </c>
      <c r="G201" s="443">
        <f>F201/F209</f>
        <v>1.261467889908257E-2</v>
      </c>
      <c r="H201" s="442">
        <v>3</v>
      </c>
      <c r="I201" s="444">
        <f>H201/H209</f>
        <v>7.3529411764705881E-3</v>
      </c>
      <c r="J201" s="445">
        <v>0</v>
      </c>
      <c r="K201" s="443">
        <f>J201/J209</f>
        <v>0</v>
      </c>
      <c r="L201" s="442">
        <v>13</v>
      </c>
      <c r="M201" s="444">
        <f>L201/L209</f>
        <v>0.18309859154929578</v>
      </c>
      <c r="N201" s="445">
        <v>0</v>
      </c>
      <c r="O201" s="443">
        <f>N201/N209</f>
        <v>0</v>
      </c>
      <c r="P201" s="442">
        <v>1</v>
      </c>
      <c r="Q201" s="444">
        <f>P201/P209</f>
        <v>0.125</v>
      </c>
      <c r="R201" s="446">
        <f>SUM(B201,D201,F201,H201,J201,L201,N201,P201)</f>
        <v>191</v>
      </c>
    </row>
    <row r="202" spans="1:18" hidden="1" x14ac:dyDescent="0.25">
      <c r="A202" s="102" t="s">
        <v>402</v>
      </c>
      <c r="B202" s="447">
        <v>415</v>
      </c>
      <c r="C202" s="448">
        <f>B202/B209</f>
        <v>0.15809523809523809</v>
      </c>
      <c r="D202" s="447">
        <v>2</v>
      </c>
      <c r="E202" s="448">
        <f>D202/D209</f>
        <v>9.0909090909090912E-2</v>
      </c>
      <c r="F202" s="447">
        <v>463</v>
      </c>
      <c r="G202" s="448">
        <f>F202/F209</f>
        <v>0.26548165137614677</v>
      </c>
      <c r="H202" s="447">
        <v>25</v>
      </c>
      <c r="I202" s="449">
        <f>H202/H209</f>
        <v>6.1274509803921566E-2</v>
      </c>
      <c r="J202" s="450">
        <v>0</v>
      </c>
      <c r="K202" s="448">
        <f>J202/J209</f>
        <v>0</v>
      </c>
      <c r="L202" s="447">
        <v>9</v>
      </c>
      <c r="M202" s="449">
        <f>L202/L209</f>
        <v>0.12676056338028169</v>
      </c>
      <c r="N202" s="450">
        <v>0</v>
      </c>
      <c r="O202" s="448">
        <f>N202/N209</f>
        <v>0</v>
      </c>
      <c r="P202" s="447">
        <v>2</v>
      </c>
      <c r="Q202" s="449">
        <f>P202/P209</f>
        <v>0.25</v>
      </c>
      <c r="R202" s="451">
        <f>SUM(B202,D202,F202,H202,J202,L202,N202,P202)</f>
        <v>916</v>
      </c>
    </row>
    <row r="203" spans="1:18" hidden="1" x14ac:dyDescent="0.25">
      <c r="A203" s="102" t="s">
        <v>337</v>
      </c>
      <c r="B203" s="447">
        <v>533</v>
      </c>
      <c r="C203" s="448">
        <f>B203/B209</f>
        <v>0.20304761904761906</v>
      </c>
      <c r="D203" s="447">
        <v>4</v>
      </c>
      <c r="E203" s="448">
        <v>0.183</v>
      </c>
      <c r="F203" s="447">
        <v>429</v>
      </c>
      <c r="G203" s="448">
        <v>0.247</v>
      </c>
      <c r="H203" s="447">
        <v>35</v>
      </c>
      <c r="I203" s="449">
        <f>H203/H209</f>
        <v>8.5784313725490197E-2</v>
      </c>
      <c r="J203" s="450">
        <v>0</v>
      </c>
      <c r="K203" s="448">
        <f>J203/J209</f>
        <v>0</v>
      </c>
      <c r="L203" s="447">
        <v>16</v>
      </c>
      <c r="M203" s="449">
        <v>0.22600000000000001</v>
      </c>
      <c r="N203" s="450">
        <v>1</v>
      </c>
      <c r="O203" s="448">
        <f>N203/N209</f>
        <v>2.8571428571428571E-2</v>
      </c>
      <c r="P203" s="447">
        <v>2</v>
      </c>
      <c r="Q203" s="449">
        <f>P203/P209</f>
        <v>0.25</v>
      </c>
      <c r="R203" s="451">
        <f t="shared" ref="R203:R208" si="33">SUM(B203,D203,F203,H203,J203,L203,N203,P203)</f>
        <v>1020</v>
      </c>
    </row>
    <row r="204" spans="1:18" hidden="1" x14ac:dyDescent="0.25">
      <c r="A204" s="102" t="s">
        <v>338</v>
      </c>
      <c r="B204" s="447">
        <v>530</v>
      </c>
      <c r="C204" s="448">
        <f>B204/B209</f>
        <v>0.20190476190476189</v>
      </c>
      <c r="D204" s="447">
        <v>3</v>
      </c>
      <c r="E204" s="448">
        <f>D204/D209</f>
        <v>0.13636363636363635</v>
      </c>
      <c r="F204" s="447">
        <v>372</v>
      </c>
      <c r="G204" s="448">
        <f>F204/F209</f>
        <v>0.21330275229357798</v>
      </c>
      <c r="H204" s="447">
        <v>78</v>
      </c>
      <c r="I204" s="449">
        <f>H204/H209</f>
        <v>0.19117647058823528</v>
      </c>
      <c r="J204" s="450">
        <v>0</v>
      </c>
      <c r="K204" s="448">
        <f>J204/J209</f>
        <v>0</v>
      </c>
      <c r="L204" s="447">
        <v>13</v>
      </c>
      <c r="M204" s="449">
        <f>L204/L209</f>
        <v>0.18309859154929578</v>
      </c>
      <c r="N204" s="450">
        <v>2</v>
      </c>
      <c r="O204" s="448">
        <f>N204/N209</f>
        <v>5.7142857142857141E-2</v>
      </c>
      <c r="P204" s="447">
        <v>0</v>
      </c>
      <c r="Q204" s="449">
        <f>P204/P209</f>
        <v>0</v>
      </c>
      <c r="R204" s="451">
        <f t="shared" si="33"/>
        <v>998</v>
      </c>
    </row>
    <row r="205" spans="1:18" hidden="1" x14ac:dyDescent="0.25">
      <c r="A205" s="102" t="s">
        <v>339</v>
      </c>
      <c r="B205" s="447">
        <v>364</v>
      </c>
      <c r="C205" s="448">
        <f>B205/B209</f>
        <v>0.13866666666666666</v>
      </c>
      <c r="D205" s="447">
        <v>3</v>
      </c>
      <c r="E205" s="448">
        <f>D205/D209</f>
        <v>0.13636363636363635</v>
      </c>
      <c r="F205" s="447">
        <v>233</v>
      </c>
      <c r="G205" s="448">
        <f>F205/F209</f>
        <v>0.13360091743119265</v>
      </c>
      <c r="H205" s="447">
        <v>95</v>
      </c>
      <c r="I205" s="449">
        <f>H205/H209</f>
        <v>0.23284313725490197</v>
      </c>
      <c r="J205" s="450">
        <v>0</v>
      </c>
      <c r="K205" s="448">
        <f>J205/J209</f>
        <v>0</v>
      </c>
      <c r="L205" s="447">
        <v>5</v>
      </c>
      <c r="M205" s="449">
        <f>L205/L209</f>
        <v>7.0422535211267609E-2</v>
      </c>
      <c r="N205" s="450">
        <v>1</v>
      </c>
      <c r="O205" s="448">
        <f>N205/N209</f>
        <v>2.8571428571428571E-2</v>
      </c>
      <c r="P205" s="447">
        <v>1</v>
      </c>
      <c r="Q205" s="449">
        <f>P205/P209</f>
        <v>0.125</v>
      </c>
      <c r="R205" s="451">
        <f t="shared" si="33"/>
        <v>702</v>
      </c>
    </row>
    <row r="206" spans="1:18" hidden="1" x14ac:dyDescent="0.25">
      <c r="A206" s="102" t="s">
        <v>126</v>
      </c>
      <c r="B206" s="447">
        <v>344</v>
      </c>
      <c r="C206" s="448">
        <f>B206/B209</f>
        <v>0.13104761904761905</v>
      </c>
      <c r="D206" s="447">
        <v>4</v>
      </c>
      <c r="E206" s="448">
        <f>D206/D209</f>
        <v>0.18181818181818182</v>
      </c>
      <c r="F206" s="447">
        <v>140</v>
      </c>
      <c r="G206" s="448">
        <f>F206/F209</f>
        <v>8.027522935779817E-2</v>
      </c>
      <c r="H206" s="447">
        <v>98</v>
      </c>
      <c r="I206" s="449">
        <f>H206/H209</f>
        <v>0.24019607843137256</v>
      </c>
      <c r="J206" s="450">
        <v>0</v>
      </c>
      <c r="K206" s="448">
        <f>J206/J209</f>
        <v>0</v>
      </c>
      <c r="L206" s="447">
        <v>3</v>
      </c>
      <c r="M206" s="449">
        <f>L206/L209</f>
        <v>4.2253521126760563E-2</v>
      </c>
      <c r="N206" s="450">
        <v>3</v>
      </c>
      <c r="O206" s="448">
        <f>N206/N209</f>
        <v>8.5714285714285715E-2</v>
      </c>
      <c r="P206" s="447">
        <v>0</v>
      </c>
      <c r="Q206" s="449">
        <f>P206/P209</f>
        <v>0</v>
      </c>
      <c r="R206" s="451">
        <f t="shared" si="33"/>
        <v>592</v>
      </c>
    </row>
    <row r="207" spans="1:18" hidden="1" x14ac:dyDescent="0.25">
      <c r="A207" s="102" t="s">
        <v>127</v>
      </c>
      <c r="B207" s="447">
        <v>258</v>
      </c>
      <c r="C207" s="448">
        <f>B207/B209</f>
        <v>9.8285714285714282E-2</v>
      </c>
      <c r="D207" s="447">
        <v>4</v>
      </c>
      <c r="E207" s="448">
        <f>D207/D209</f>
        <v>0.18181818181818182</v>
      </c>
      <c r="F207" s="447">
        <v>79</v>
      </c>
      <c r="G207" s="448">
        <f>F207/F209</f>
        <v>4.5298165137614678E-2</v>
      </c>
      <c r="H207" s="447">
        <v>68</v>
      </c>
      <c r="I207" s="449">
        <f>H207/H209</f>
        <v>0.16666666666666666</v>
      </c>
      <c r="J207" s="450">
        <v>3</v>
      </c>
      <c r="K207" s="448">
        <f>J207/J209</f>
        <v>6.2500000000000003E-3</v>
      </c>
      <c r="L207" s="447">
        <v>10</v>
      </c>
      <c r="M207" s="449">
        <f>L207/L209</f>
        <v>0.14084507042253522</v>
      </c>
      <c r="N207" s="450">
        <v>25</v>
      </c>
      <c r="O207" s="448">
        <v>0.71299999999999997</v>
      </c>
      <c r="P207" s="447">
        <v>2</v>
      </c>
      <c r="Q207" s="449">
        <f>P207/P209</f>
        <v>0.25</v>
      </c>
      <c r="R207" s="451">
        <f t="shared" si="33"/>
        <v>449</v>
      </c>
    </row>
    <row r="208" spans="1:18" ht="15.75" hidden="1" thickBot="1" x14ac:dyDescent="0.3">
      <c r="A208" s="729" t="s">
        <v>119</v>
      </c>
      <c r="B208" s="452">
        <v>30</v>
      </c>
      <c r="C208" s="453">
        <f>B208/B209</f>
        <v>1.1428571428571429E-2</v>
      </c>
      <c r="D208" s="452">
        <v>1</v>
      </c>
      <c r="E208" s="453">
        <f>D208/D209</f>
        <v>4.5454545454545456E-2</v>
      </c>
      <c r="F208" s="452">
        <v>6</v>
      </c>
      <c r="G208" s="453">
        <f>F208/F209</f>
        <v>3.4403669724770644E-3</v>
      </c>
      <c r="H208" s="452">
        <v>6</v>
      </c>
      <c r="I208" s="454">
        <f>H208/H209</f>
        <v>1.4705882352941176E-2</v>
      </c>
      <c r="J208" s="455">
        <v>477</v>
      </c>
      <c r="K208" s="453">
        <f>J208/J209</f>
        <v>0.99375000000000002</v>
      </c>
      <c r="L208" s="452">
        <v>2</v>
      </c>
      <c r="M208" s="454">
        <f>L208/L209</f>
        <v>2.8169014084507043E-2</v>
      </c>
      <c r="N208" s="455">
        <v>3</v>
      </c>
      <c r="O208" s="453">
        <f>N208/N209</f>
        <v>8.5714285714285715E-2</v>
      </c>
      <c r="P208" s="452">
        <v>0</v>
      </c>
      <c r="Q208" s="454">
        <f>P208/P209</f>
        <v>0</v>
      </c>
      <c r="R208" s="456">
        <f t="shared" si="33"/>
        <v>525</v>
      </c>
    </row>
    <row r="209" spans="1:18" ht="16.5" hidden="1" thickTop="1" thickBot="1" x14ac:dyDescent="0.3">
      <c r="A209" s="128" t="s">
        <v>166</v>
      </c>
      <c r="B209" s="122">
        <f t="shared" ref="B209:G209" si="34">SUM(B201:B208)</f>
        <v>2625</v>
      </c>
      <c r="C209" s="268">
        <f t="shared" si="34"/>
        <v>1</v>
      </c>
      <c r="D209" s="122">
        <f t="shared" si="34"/>
        <v>22</v>
      </c>
      <c r="E209" s="268">
        <f t="shared" si="34"/>
        <v>1.0011818181818182</v>
      </c>
      <c r="F209" s="122">
        <f t="shared" si="34"/>
        <v>1744</v>
      </c>
      <c r="G209" s="268">
        <f t="shared" si="34"/>
        <v>1.0010137614678898</v>
      </c>
      <c r="H209" s="122">
        <f t="shared" ref="H209:Q209" si="35">SUM(H201:H208)</f>
        <v>408</v>
      </c>
      <c r="I209" s="268">
        <f t="shared" si="35"/>
        <v>0.99999999999999989</v>
      </c>
      <c r="J209" s="122">
        <f t="shared" si="35"/>
        <v>480</v>
      </c>
      <c r="K209" s="268">
        <f t="shared" si="35"/>
        <v>1</v>
      </c>
      <c r="L209" s="122">
        <f t="shared" si="35"/>
        <v>71</v>
      </c>
      <c r="M209" s="268">
        <f t="shared" si="35"/>
        <v>1.0006478873239437</v>
      </c>
      <c r="N209" s="122">
        <f t="shared" si="35"/>
        <v>35</v>
      </c>
      <c r="O209" s="268">
        <f t="shared" si="35"/>
        <v>0.99871428571428578</v>
      </c>
      <c r="P209" s="122">
        <f t="shared" si="35"/>
        <v>8</v>
      </c>
      <c r="Q209" s="268">
        <f t="shared" si="35"/>
        <v>1</v>
      </c>
      <c r="R209" s="122">
        <f>SUM(B209,D209,F209,H209,J209,L209,N209,P209)</f>
        <v>5393</v>
      </c>
    </row>
    <row r="210" spans="1:18" s="30" customFormat="1" ht="15.75" hidden="1" thickBot="1" x14ac:dyDescent="0.3">
      <c r="A210" s="1647" t="s">
        <v>464</v>
      </c>
      <c r="B210" s="1648"/>
      <c r="C210" s="1648"/>
      <c r="D210" s="1648"/>
      <c r="E210" s="1648"/>
      <c r="F210" s="1648"/>
      <c r="G210" s="1648"/>
      <c r="H210" s="1648"/>
      <c r="I210" s="1648"/>
      <c r="J210" s="1648"/>
      <c r="K210" s="1648"/>
      <c r="L210" s="1648"/>
      <c r="M210" s="1648"/>
      <c r="N210" s="1648"/>
      <c r="O210" s="1648"/>
      <c r="P210" s="1648"/>
      <c r="Q210" s="1648"/>
      <c r="R210" s="1648"/>
    </row>
    <row r="211" spans="1:18" hidden="1" x14ac:dyDescent="0.25">
      <c r="A211" s="105" t="s">
        <v>120</v>
      </c>
      <c r="B211" s="457">
        <v>399</v>
      </c>
      <c r="C211" s="458">
        <f>SUM(B211/B217)</f>
        <v>0.152</v>
      </c>
      <c r="D211" s="457">
        <v>1</v>
      </c>
      <c r="E211" s="458">
        <f>D211/D217</f>
        <v>4.5454545454545456E-2</v>
      </c>
      <c r="F211" s="457">
        <v>245</v>
      </c>
      <c r="G211" s="458">
        <f>SUM(F211/F217)</f>
        <v>0.14048165137614679</v>
      </c>
      <c r="H211" s="459">
        <v>51</v>
      </c>
      <c r="I211" s="458">
        <f>SUM(H211/H217)</f>
        <v>0.125</v>
      </c>
      <c r="J211" s="459">
        <v>84</v>
      </c>
      <c r="K211" s="458">
        <f>SUM(J211/J217)</f>
        <v>0.17499999999999999</v>
      </c>
      <c r="L211" s="459">
        <v>6</v>
      </c>
      <c r="M211" s="458">
        <f>SUM(L211/L217)</f>
        <v>8.4507042253521125E-2</v>
      </c>
      <c r="N211" s="459">
        <v>3</v>
      </c>
      <c r="O211" s="458">
        <f>SUM(N211/N217)</f>
        <v>8.5714285714285715E-2</v>
      </c>
      <c r="P211" s="459">
        <v>2</v>
      </c>
      <c r="Q211" s="460">
        <f>SUM(P211/P217)</f>
        <v>0.25</v>
      </c>
      <c r="R211" s="446">
        <f t="shared" ref="R211:R216" si="36">SUM(B211,D211,F211,H211,J211,L211,N211,P211)</f>
        <v>791</v>
      </c>
    </row>
    <row r="212" spans="1:18" hidden="1" x14ac:dyDescent="0.25">
      <c r="A212" s="102" t="s">
        <v>121</v>
      </c>
      <c r="B212" s="461">
        <v>221</v>
      </c>
      <c r="C212" s="462">
        <f>SUM(B212/B217)</f>
        <v>8.4190476190476191E-2</v>
      </c>
      <c r="D212" s="461">
        <v>1</v>
      </c>
      <c r="E212" s="462">
        <f>D212/D217</f>
        <v>4.5454545454545456E-2</v>
      </c>
      <c r="F212" s="461">
        <v>103</v>
      </c>
      <c r="G212" s="462">
        <f>SUM(F212/F217)</f>
        <v>5.9059633027522936E-2</v>
      </c>
      <c r="H212" s="463">
        <v>48</v>
      </c>
      <c r="I212" s="462">
        <f>SUM(H212/H217)</f>
        <v>0.11764705882352941</v>
      </c>
      <c r="J212" s="463">
        <v>27</v>
      </c>
      <c r="K212" s="462">
        <f>SUM(J212/J217)</f>
        <v>5.6250000000000001E-2</v>
      </c>
      <c r="L212" s="463">
        <v>26</v>
      </c>
      <c r="M212" s="462">
        <v>0.36499999999999999</v>
      </c>
      <c r="N212" s="463">
        <v>1</v>
      </c>
      <c r="O212" s="462">
        <f>SUM(N212/N217)</f>
        <v>2.8571428571428571E-2</v>
      </c>
      <c r="P212" s="463">
        <v>0</v>
      </c>
      <c r="Q212" s="464">
        <f>SUM(P212/P217)</f>
        <v>0</v>
      </c>
      <c r="R212" s="451">
        <f t="shared" si="36"/>
        <v>427</v>
      </c>
    </row>
    <row r="213" spans="1:18" hidden="1" x14ac:dyDescent="0.25">
      <c r="A213" s="102" t="s">
        <v>122</v>
      </c>
      <c r="B213" s="461">
        <v>43</v>
      </c>
      <c r="C213" s="462">
        <f>SUM(B213/B217)</f>
        <v>1.6380952380952381E-2</v>
      </c>
      <c r="D213" s="461">
        <v>0</v>
      </c>
      <c r="E213" s="462">
        <f>D213/D217</f>
        <v>0</v>
      </c>
      <c r="F213" s="461">
        <v>13</v>
      </c>
      <c r="G213" s="462">
        <f>SUM(F213/F217)</f>
        <v>7.4541284403669729E-3</v>
      </c>
      <c r="H213" s="463">
        <v>4</v>
      </c>
      <c r="I213" s="462">
        <v>8.9999999999999993E-3</v>
      </c>
      <c r="J213" s="463">
        <v>15</v>
      </c>
      <c r="K213" s="462">
        <f>SUM(J213/J217)</f>
        <v>3.125E-2</v>
      </c>
      <c r="L213" s="463">
        <v>0</v>
      </c>
      <c r="M213" s="462">
        <f>SUM(L213/L217)</f>
        <v>0</v>
      </c>
      <c r="N213" s="463">
        <v>0</v>
      </c>
      <c r="O213" s="462">
        <f>SUM(N213/N217)</f>
        <v>0</v>
      </c>
      <c r="P213" s="463">
        <v>0</v>
      </c>
      <c r="Q213" s="464">
        <f>SUM(P213/P217)</f>
        <v>0</v>
      </c>
      <c r="R213" s="451">
        <f t="shared" si="36"/>
        <v>75</v>
      </c>
    </row>
    <row r="214" spans="1:18" hidden="1" x14ac:dyDescent="0.25">
      <c r="A214" s="102" t="s">
        <v>123</v>
      </c>
      <c r="B214" s="461">
        <v>906</v>
      </c>
      <c r="C214" s="462">
        <f>SUM(B214/B217)</f>
        <v>0.34514285714285714</v>
      </c>
      <c r="D214" s="461">
        <v>10</v>
      </c>
      <c r="E214" s="462">
        <f>D214/D217</f>
        <v>0.45454545454545453</v>
      </c>
      <c r="F214" s="461">
        <v>608</v>
      </c>
      <c r="G214" s="462">
        <f>SUM(F214/F217)</f>
        <v>0.34862385321100919</v>
      </c>
      <c r="H214" s="463">
        <v>152</v>
      </c>
      <c r="I214" s="462">
        <f>SUM(H214/H217)</f>
        <v>0.37254901960784315</v>
      </c>
      <c r="J214" s="463">
        <v>171</v>
      </c>
      <c r="K214" s="462">
        <v>0.35699999999999998</v>
      </c>
      <c r="L214" s="463">
        <v>6</v>
      </c>
      <c r="M214" s="462">
        <f>SUM(L214/L217)</f>
        <v>8.4507042253521125E-2</v>
      </c>
      <c r="N214" s="463">
        <v>19</v>
      </c>
      <c r="O214" s="462">
        <v>0.54200000000000004</v>
      </c>
      <c r="P214" s="463">
        <v>2</v>
      </c>
      <c r="Q214" s="464">
        <f>SUM(P214/P217)</f>
        <v>0.25</v>
      </c>
      <c r="R214" s="451">
        <f t="shared" si="36"/>
        <v>1874</v>
      </c>
    </row>
    <row r="215" spans="1:18" hidden="1" x14ac:dyDescent="0.25">
      <c r="A215" s="102" t="s">
        <v>351</v>
      </c>
      <c r="B215" s="461">
        <v>893</v>
      </c>
      <c r="C215" s="462">
        <f>SUM(B215/B217)</f>
        <v>0.34019047619047621</v>
      </c>
      <c r="D215" s="461">
        <v>6</v>
      </c>
      <c r="E215" s="462">
        <f>D215/D217</f>
        <v>0.27272727272727271</v>
      </c>
      <c r="F215" s="461">
        <v>656</v>
      </c>
      <c r="G215" s="462">
        <v>0.377</v>
      </c>
      <c r="H215" s="463">
        <v>134</v>
      </c>
      <c r="I215" s="462">
        <f>SUM(H215/H217)</f>
        <v>0.32843137254901961</v>
      </c>
      <c r="J215" s="463">
        <v>170</v>
      </c>
      <c r="K215" s="462">
        <f>SUM(J215/J217)</f>
        <v>0.35416666666666669</v>
      </c>
      <c r="L215" s="463">
        <v>19</v>
      </c>
      <c r="M215" s="462">
        <f>SUM(L215/L217)</f>
        <v>0.26760563380281688</v>
      </c>
      <c r="N215" s="463">
        <v>11</v>
      </c>
      <c r="O215" s="462">
        <f>SUM(N215/N217)</f>
        <v>0.31428571428571428</v>
      </c>
      <c r="P215" s="463">
        <v>4</v>
      </c>
      <c r="Q215" s="464">
        <f>SUM(P215/P217)</f>
        <v>0.5</v>
      </c>
      <c r="R215" s="451">
        <f t="shared" si="36"/>
        <v>1893</v>
      </c>
    </row>
    <row r="216" spans="1:18" ht="15.75" hidden="1" thickBot="1" x14ac:dyDescent="0.3">
      <c r="A216" s="103" t="s">
        <v>125</v>
      </c>
      <c r="B216" s="465">
        <v>163</v>
      </c>
      <c r="C216" s="466">
        <f>SUM(B216/B217)</f>
        <v>6.2095238095238092E-2</v>
      </c>
      <c r="D216" s="465">
        <v>4</v>
      </c>
      <c r="E216" s="466">
        <f>D216/D217</f>
        <v>0.18181818181818182</v>
      </c>
      <c r="F216" s="465">
        <v>119</v>
      </c>
      <c r="G216" s="466">
        <f>SUM(F216/F217)</f>
        <v>6.8233944954128434E-2</v>
      </c>
      <c r="H216" s="467">
        <v>19</v>
      </c>
      <c r="I216" s="466">
        <f>SUM(H216/H217)</f>
        <v>4.6568627450980393E-2</v>
      </c>
      <c r="J216" s="467">
        <v>13</v>
      </c>
      <c r="K216" s="466">
        <f>SUM(J216/J217)</f>
        <v>2.7083333333333334E-2</v>
      </c>
      <c r="L216" s="467">
        <v>14</v>
      </c>
      <c r="M216" s="466">
        <f>SUM(L216/L217)</f>
        <v>0.19718309859154928</v>
      </c>
      <c r="N216" s="467">
        <v>1</v>
      </c>
      <c r="O216" s="466">
        <f>SUM(N216/N217)</f>
        <v>2.8571428571428571E-2</v>
      </c>
      <c r="P216" s="467">
        <v>0</v>
      </c>
      <c r="Q216" s="468">
        <f>SUM(P216/P217)</f>
        <v>0</v>
      </c>
      <c r="R216" s="456">
        <f t="shared" si="36"/>
        <v>333</v>
      </c>
    </row>
    <row r="217" spans="1:18" ht="16.5" hidden="1" thickTop="1" thickBot="1" x14ac:dyDescent="0.3">
      <c r="A217" s="128" t="s">
        <v>166</v>
      </c>
      <c r="B217" s="122">
        <f>SUM(B211:B216)</f>
        <v>2625</v>
      </c>
      <c r="C217" s="268">
        <f t="shared" ref="C217:Q217" si="37">SUM(C211:C216)</f>
        <v>0.99999999999999989</v>
      </c>
      <c r="D217" s="122">
        <f>SUM(D211:D216)</f>
        <v>22</v>
      </c>
      <c r="E217" s="268">
        <f t="shared" si="37"/>
        <v>1</v>
      </c>
      <c r="F217" s="122">
        <f>SUM(F211:F216)</f>
        <v>1744</v>
      </c>
      <c r="G217" s="268">
        <f t="shared" si="37"/>
        <v>1.0008532110091743</v>
      </c>
      <c r="H217" s="122">
        <f>SUM(H211:H216)</f>
        <v>408</v>
      </c>
      <c r="I217" s="268">
        <f t="shared" si="37"/>
        <v>0.99919607843137248</v>
      </c>
      <c r="J217" s="122">
        <f>SUM(J211:J216)</f>
        <v>480</v>
      </c>
      <c r="K217" s="268">
        <f t="shared" si="37"/>
        <v>1.00075</v>
      </c>
      <c r="L217" s="122">
        <f>SUM(L211:L216)</f>
        <v>71</v>
      </c>
      <c r="M217" s="268">
        <f t="shared" si="37"/>
        <v>0.99880281690140837</v>
      </c>
      <c r="N217" s="122">
        <f>SUM(N211:N216)</f>
        <v>35</v>
      </c>
      <c r="O217" s="268">
        <f t="shared" si="37"/>
        <v>0.99914285714285722</v>
      </c>
      <c r="P217" s="122">
        <f t="shared" si="37"/>
        <v>8</v>
      </c>
      <c r="Q217" s="268">
        <f t="shared" si="37"/>
        <v>1</v>
      </c>
      <c r="R217" s="122">
        <f>SUM(B217,D217,F217,H217,J217,L217,N217,P217)</f>
        <v>5393</v>
      </c>
    </row>
    <row r="218" spans="1:18" ht="15.75" hidden="1" thickBot="1" x14ac:dyDescent="0.3">
      <c r="A218" s="1647" t="s">
        <v>465</v>
      </c>
      <c r="B218" s="1648"/>
      <c r="C218" s="1648"/>
      <c r="D218" s="1648"/>
      <c r="E218" s="1648"/>
      <c r="F218" s="1648"/>
      <c r="G218" s="1648"/>
      <c r="H218" s="1648"/>
      <c r="I218" s="1648"/>
      <c r="J218" s="1648"/>
      <c r="K218" s="1648"/>
      <c r="L218" s="1648"/>
      <c r="M218" s="1648"/>
      <c r="N218" s="1648"/>
      <c r="O218" s="1648"/>
      <c r="P218" s="1648"/>
      <c r="Q218" s="1648"/>
      <c r="R218" s="1648"/>
    </row>
    <row r="219" spans="1:18" hidden="1" x14ac:dyDescent="0.25">
      <c r="A219" s="95" t="s">
        <v>145</v>
      </c>
      <c r="B219" s="457">
        <v>1919</v>
      </c>
      <c r="C219" s="458">
        <f>SUM(B219/B225)</f>
        <v>0.73104761904761906</v>
      </c>
      <c r="D219" s="457">
        <v>11</v>
      </c>
      <c r="E219" s="458">
        <v>0.501</v>
      </c>
      <c r="F219" s="457">
        <v>1003</v>
      </c>
      <c r="G219" s="458">
        <f>SUM(F219/F225)</f>
        <v>0.57511467889908252</v>
      </c>
      <c r="H219" s="457">
        <v>304</v>
      </c>
      <c r="I219" s="458">
        <v>0.746</v>
      </c>
      <c r="J219" s="459">
        <v>308</v>
      </c>
      <c r="K219" s="458">
        <f>SUM(J219/J225)</f>
        <v>0.64166666666666672</v>
      </c>
      <c r="L219" s="459">
        <v>51</v>
      </c>
      <c r="M219" s="458">
        <v>0.71899999999999997</v>
      </c>
      <c r="N219" s="459">
        <v>23</v>
      </c>
      <c r="O219" s="458">
        <f>SUM(N219/N225)</f>
        <v>0.65714285714285714</v>
      </c>
      <c r="P219" s="459">
        <v>6</v>
      </c>
      <c r="Q219" s="460">
        <f>SUM(P219/P225)</f>
        <v>0.75</v>
      </c>
      <c r="R219" s="446">
        <f t="shared" ref="R219:R224" si="38">SUM(B219,D219,F219,H219,J219,L219,N219,P219)</f>
        <v>3625</v>
      </c>
    </row>
    <row r="220" spans="1:18" hidden="1" x14ac:dyDescent="0.25">
      <c r="A220" s="96" t="s">
        <v>146</v>
      </c>
      <c r="B220" s="461">
        <v>481</v>
      </c>
      <c r="C220" s="462">
        <f>SUM(B220/B225)</f>
        <v>0.18323809523809523</v>
      </c>
      <c r="D220" s="461">
        <v>9</v>
      </c>
      <c r="E220" s="462">
        <f>D220/D225</f>
        <v>0.40909090909090912</v>
      </c>
      <c r="F220" s="461">
        <v>554</v>
      </c>
      <c r="G220" s="462">
        <f>SUM(F220/F225)</f>
        <v>0.31766055045871561</v>
      </c>
      <c r="H220" s="461">
        <v>92</v>
      </c>
      <c r="I220" s="462">
        <f>SUM(H220/H225)</f>
        <v>0.22549019607843138</v>
      </c>
      <c r="J220" s="463">
        <v>119</v>
      </c>
      <c r="K220" s="462">
        <f>SUM(J220/J225)</f>
        <v>0.24791666666666667</v>
      </c>
      <c r="L220" s="463">
        <v>16</v>
      </c>
      <c r="M220" s="462">
        <f>SUM(L220/L225)</f>
        <v>0.22535211267605634</v>
      </c>
      <c r="N220" s="463">
        <v>9</v>
      </c>
      <c r="O220" s="462">
        <f>SUM(N220/N225)</f>
        <v>0.25714285714285712</v>
      </c>
      <c r="P220" s="463">
        <v>1</v>
      </c>
      <c r="Q220" s="464">
        <f>SUM(P220/P225)</f>
        <v>0.125</v>
      </c>
      <c r="R220" s="451">
        <f t="shared" si="38"/>
        <v>1281</v>
      </c>
    </row>
    <row r="221" spans="1:18" hidden="1" x14ac:dyDescent="0.25">
      <c r="A221" s="96" t="s">
        <v>147</v>
      </c>
      <c r="B221" s="461">
        <v>160</v>
      </c>
      <c r="C221" s="462">
        <f>SUM(B221/B225)</f>
        <v>6.0952380952380952E-2</v>
      </c>
      <c r="D221" s="461">
        <v>1</v>
      </c>
      <c r="E221" s="462">
        <f>D221/D225</f>
        <v>4.5454545454545456E-2</v>
      </c>
      <c r="F221" s="461">
        <v>162</v>
      </c>
      <c r="G221" s="462">
        <f>SUM(F221/F225)</f>
        <v>9.2889908256880732E-2</v>
      </c>
      <c r="H221" s="461">
        <v>5</v>
      </c>
      <c r="I221" s="462">
        <f>SUM(H221/H225)</f>
        <v>1.2254901960784314E-2</v>
      </c>
      <c r="J221" s="463">
        <v>28</v>
      </c>
      <c r="K221" s="462">
        <f>SUM(J221/J225)</f>
        <v>5.8333333333333334E-2</v>
      </c>
      <c r="L221" s="463">
        <v>3</v>
      </c>
      <c r="M221" s="462">
        <f>SUM(L221/L225)</f>
        <v>4.2253521126760563E-2</v>
      </c>
      <c r="N221" s="463">
        <v>2</v>
      </c>
      <c r="O221" s="462">
        <f>SUM(N221/N225)</f>
        <v>5.7142857142857141E-2</v>
      </c>
      <c r="P221" s="463">
        <v>0</v>
      </c>
      <c r="Q221" s="464">
        <f>SUM(P221/P225)</f>
        <v>0</v>
      </c>
      <c r="R221" s="451">
        <f t="shared" si="38"/>
        <v>361</v>
      </c>
    </row>
    <row r="222" spans="1:18" hidden="1" x14ac:dyDescent="0.25">
      <c r="A222" s="96" t="s">
        <v>148</v>
      </c>
      <c r="B222" s="461">
        <v>34</v>
      </c>
      <c r="C222" s="462">
        <f>SUM(B222/B225)</f>
        <v>1.2952380952380953E-2</v>
      </c>
      <c r="D222" s="461">
        <v>1</v>
      </c>
      <c r="E222" s="462">
        <f>D222/D225</f>
        <v>4.5454545454545456E-2</v>
      </c>
      <c r="F222" s="461">
        <v>25</v>
      </c>
      <c r="G222" s="462">
        <f>SUM(F222/F225)</f>
        <v>1.4334862385321102E-2</v>
      </c>
      <c r="H222" s="461">
        <v>7</v>
      </c>
      <c r="I222" s="462">
        <f>SUM(H222/H225)</f>
        <v>1.7156862745098041E-2</v>
      </c>
      <c r="J222" s="463">
        <v>10</v>
      </c>
      <c r="K222" s="462">
        <v>0.02</v>
      </c>
      <c r="L222" s="463">
        <v>1</v>
      </c>
      <c r="M222" s="462">
        <f>SUM(L222/L225)</f>
        <v>1.4084507042253521E-2</v>
      </c>
      <c r="N222" s="463">
        <v>1</v>
      </c>
      <c r="O222" s="462">
        <f>SUM(N222/N225)</f>
        <v>2.8571428571428571E-2</v>
      </c>
      <c r="P222" s="463">
        <v>1</v>
      </c>
      <c r="Q222" s="464">
        <f>SUM(P222/P225)</f>
        <v>0.125</v>
      </c>
      <c r="R222" s="451">
        <f t="shared" si="38"/>
        <v>80</v>
      </c>
    </row>
    <row r="223" spans="1:18" hidden="1" x14ac:dyDescent="0.25">
      <c r="A223" s="96" t="s">
        <v>149</v>
      </c>
      <c r="B223" s="461">
        <v>18</v>
      </c>
      <c r="C223" s="462">
        <f>SUM(B223/B225)</f>
        <v>6.8571428571428568E-3</v>
      </c>
      <c r="D223" s="461">
        <v>0</v>
      </c>
      <c r="E223" s="462">
        <f>D223/D225</f>
        <v>0</v>
      </c>
      <c r="F223" s="461">
        <v>0</v>
      </c>
      <c r="G223" s="462">
        <f>SUM(F223/F225)</f>
        <v>0</v>
      </c>
      <c r="H223" s="461">
        <v>0</v>
      </c>
      <c r="I223" s="462">
        <f>SUM(H223/H225)</f>
        <v>0</v>
      </c>
      <c r="J223" s="463">
        <v>8</v>
      </c>
      <c r="K223" s="462">
        <f>SUM(J223/J225)</f>
        <v>1.6666666666666666E-2</v>
      </c>
      <c r="L223" s="463">
        <v>0</v>
      </c>
      <c r="M223" s="462">
        <f>SUM(L223/L225)</f>
        <v>0</v>
      </c>
      <c r="N223" s="463">
        <v>0</v>
      </c>
      <c r="O223" s="462">
        <f>SUM(N223/N225)</f>
        <v>0</v>
      </c>
      <c r="P223" s="463">
        <v>0</v>
      </c>
      <c r="Q223" s="464">
        <f>SUM(P223/P225)</f>
        <v>0</v>
      </c>
      <c r="R223" s="451">
        <f t="shared" si="38"/>
        <v>26</v>
      </c>
    </row>
    <row r="224" spans="1:18" ht="15.75" hidden="1" thickBot="1" x14ac:dyDescent="0.3">
      <c r="A224" s="114" t="s">
        <v>150</v>
      </c>
      <c r="B224" s="465">
        <v>13</v>
      </c>
      <c r="C224" s="466">
        <f>SUM(B224/B225)</f>
        <v>4.952380952380952E-3</v>
      </c>
      <c r="D224" s="465">
        <v>0</v>
      </c>
      <c r="E224" s="466">
        <f>D224/D225</f>
        <v>0</v>
      </c>
      <c r="F224" s="465">
        <v>0</v>
      </c>
      <c r="G224" s="466">
        <f>SUM(F224/F225)</f>
        <v>0</v>
      </c>
      <c r="H224" s="465">
        <v>0</v>
      </c>
      <c r="I224" s="466">
        <f>SUM(H224/H225)</f>
        <v>0</v>
      </c>
      <c r="J224" s="467">
        <v>7</v>
      </c>
      <c r="K224" s="466">
        <f>SUM(J224/J225)</f>
        <v>1.4583333333333334E-2</v>
      </c>
      <c r="L224" s="467">
        <v>0</v>
      </c>
      <c r="M224" s="466">
        <f>SUM(L224/L225)</f>
        <v>0</v>
      </c>
      <c r="N224" s="467">
        <v>0</v>
      </c>
      <c r="O224" s="466">
        <f>SUM(N224/N225)</f>
        <v>0</v>
      </c>
      <c r="P224" s="467">
        <v>0</v>
      </c>
      <c r="Q224" s="468">
        <f>SUM(P224/P225)</f>
        <v>0</v>
      </c>
      <c r="R224" s="456">
        <f t="shared" si="38"/>
        <v>20</v>
      </c>
    </row>
    <row r="225" spans="1:18" ht="16.5" hidden="1" thickTop="1" thickBot="1" x14ac:dyDescent="0.3">
      <c r="A225" s="128" t="s">
        <v>166</v>
      </c>
      <c r="B225" s="122">
        <f t="shared" ref="B225:R225" si="39">SUM(B219:B224)</f>
        <v>2625</v>
      </c>
      <c r="C225" s="268">
        <f t="shared" si="39"/>
        <v>1</v>
      </c>
      <c r="D225" s="122">
        <f t="shared" si="39"/>
        <v>22</v>
      </c>
      <c r="E225" s="268">
        <f t="shared" si="39"/>
        <v>1.0009999999999999</v>
      </c>
      <c r="F225" s="122">
        <f t="shared" si="39"/>
        <v>1744</v>
      </c>
      <c r="G225" s="268">
        <f t="shared" si="39"/>
        <v>1</v>
      </c>
      <c r="H225" s="122">
        <f t="shared" si="39"/>
        <v>408</v>
      </c>
      <c r="I225" s="268">
        <f t="shared" si="39"/>
        <v>1.0009019607843137</v>
      </c>
      <c r="J225" s="122">
        <f t="shared" si="39"/>
        <v>480</v>
      </c>
      <c r="K225" s="268">
        <f t="shared" si="39"/>
        <v>0.99916666666666676</v>
      </c>
      <c r="L225" s="122">
        <f t="shared" si="39"/>
        <v>71</v>
      </c>
      <c r="M225" s="268">
        <f t="shared" si="39"/>
        <v>1.0006901408450704</v>
      </c>
      <c r="N225" s="122">
        <f t="shared" si="39"/>
        <v>35</v>
      </c>
      <c r="O225" s="268">
        <f t="shared" si="39"/>
        <v>1</v>
      </c>
      <c r="P225" s="122">
        <f t="shared" si="39"/>
        <v>8</v>
      </c>
      <c r="Q225" s="268">
        <f t="shared" si="39"/>
        <v>1</v>
      </c>
      <c r="R225" s="122">
        <f t="shared" si="39"/>
        <v>5393</v>
      </c>
    </row>
    <row r="226" spans="1:18" ht="15.75" hidden="1" thickBot="1" x14ac:dyDescent="0.3">
      <c r="A226" s="1647" t="s">
        <v>270</v>
      </c>
      <c r="B226" s="1648"/>
      <c r="C226" s="1648"/>
      <c r="D226" s="1648"/>
      <c r="E226" s="1648"/>
      <c r="F226" s="1648"/>
      <c r="G226" s="1648"/>
      <c r="H226" s="1648"/>
      <c r="I226" s="1648"/>
      <c r="J226" s="1648"/>
      <c r="K226" s="1648"/>
      <c r="L226" s="1648"/>
      <c r="M226" s="1648"/>
      <c r="N226" s="1648"/>
      <c r="O226" s="1648"/>
      <c r="P226" s="1648"/>
      <c r="Q226" s="1648"/>
      <c r="R226" s="1648"/>
    </row>
    <row r="227" spans="1:18" hidden="1" x14ac:dyDescent="0.25">
      <c r="A227" s="95" t="s">
        <v>406</v>
      </c>
      <c r="B227" s="461">
        <v>72</v>
      </c>
      <c r="C227" s="469">
        <f>SUM(B227/B231)</f>
        <v>2.7428571428571427E-2</v>
      </c>
      <c r="D227" s="461">
        <v>2</v>
      </c>
      <c r="E227" s="469">
        <f>D227/D231</f>
        <v>9.0909090909090912E-2</v>
      </c>
      <c r="F227" s="461">
        <v>0</v>
      </c>
      <c r="G227" s="469">
        <f>SUM(F227/F231)</f>
        <v>0</v>
      </c>
      <c r="H227" s="461">
        <v>13</v>
      </c>
      <c r="I227" s="469">
        <f>SUM(H227/H231)</f>
        <v>3.1862745098039214E-2</v>
      </c>
      <c r="J227" s="461">
        <v>2</v>
      </c>
      <c r="K227" s="469">
        <f>SUM(J227/J231)</f>
        <v>4.1666666666666666E-3</v>
      </c>
      <c r="L227" s="461">
        <v>5</v>
      </c>
      <c r="M227" s="469">
        <f>SUM(L227/L231)</f>
        <v>7.0422535211267609E-2</v>
      </c>
      <c r="N227" s="461">
        <v>1</v>
      </c>
      <c r="O227" s="470">
        <f>SUM(N227/N231)</f>
        <v>2.8571428571428571E-2</v>
      </c>
      <c r="P227" s="461">
        <v>0</v>
      </c>
      <c r="Q227" s="471">
        <f>SUM(P227/P231)</f>
        <v>0</v>
      </c>
      <c r="R227" s="654">
        <f>SUM(B227,D227,F227,H227,J227,L227,N227,P227)</f>
        <v>95</v>
      </c>
    </row>
    <row r="228" spans="1:18" hidden="1" x14ac:dyDescent="0.25">
      <c r="A228" s="96" t="s">
        <v>328</v>
      </c>
      <c r="B228" s="461">
        <v>1308</v>
      </c>
      <c r="C228" s="473">
        <f>SUM(B228/B231)</f>
        <v>0.49828571428571428</v>
      </c>
      <c r="D228" s="461">
        <v>14</v>
      </c>
      <c r="E228" s="473">
        <v>0.63700000000000001</v>
      </c>
      <c r="F228" s="461">
        <v>45</v>
      </c>
      <c r="G228" s="473">
        <f>SUM(F228/F231)</f>
        <v>2.5802752293577983E-2</v>
      </c>
      <c r="H228" s="461">
        <v>96</v>
      </c>
      <c r="I228" s="473">
        <f>SUM(H228/H231)</f>
        <v>0.23529411764705882</v>
      </c>
      <c r="J228" s="461">
        <v>60</v>
      </c>
      <c r="K228" s="473">
        <f>SUM(J228/J231)</f>
        <v>0.125</v>
      </c>
      <c r="L228" s="461">
        <v>50</v>
      </c>
      <c r="M228" s="473">
        <v>0.70499999999999996</v>
      </c>
      <c r="N228" s="461">
        <v>13</v>
      </c>
      <c r="O228" s="474">
        <f>SUM(N228/N231)</f>
        <v>0.37142857142857144</v>
      </c>
      <c r="P228" s="461">
        <v>1</v>
      </c>
      <c r="Q228" s="475">
        <f>SUM(P228/P231)</f>
        <v>0.125</v>
      </c>
      <c r="R228" s="472">
        <f>SUM(B228,D228,F228,H228,J228,L228,N228,P228)</f>
        <v>1587</v>
      </c>
    </row>
    <row r="229" spans="1:18" hidden="1" x14ac:dyDescent="0.25">
      <c r="A229" s="96" t="s">
        <v>329</v>
      </c>
      <c r="B229" s="461">
        <v>931</v>
      </c>
      <c r="C229" s="473">
        <f>SUM(B229/B231)</f>
        <v>0.35466666666666669</v>
      </c>
      <c r="D229" s="461">
        <v>5</v>
      </c>
      <c r="E229" s="473">
        <f>D229/D231</f>
        <v>0.22727272727272727</v>
      </c>
      <c r="F229" s="461">
        <v>652</v>
      </c>
      <c r="G229" s="473">
        <f>SUM(F229/F231)</f>
        <v>0.37385321100917429</v>
      </c>
      <c r="H229" s="461">
        <v>173</v>
      </c>
      <c r="I229" s="473">
        <f>SUM(H229/H231)</f>
        <v>0.42401960784313725</v>
      </c>
      <c r="J229" s="461">
        <v>108</v>
      </c>
      <c r="K229" s="473">
        <f>SUM(J229/J231)</f>
        <v>0.22500000000000001</v>
      </c>
      <c r="L229" s="461">
        <v>11</v>
      </c>
      <c r="M229" s="473">
        <f>SUM(L229/L231)</f>
        <v>0.15492957746478872</v>
      </c>
      <c r="N229" s="461">
        <v>6</v>
      </c>
      <c r="O229" s="474">
        <f>SUM(N229/N231)</f>
        <v>0.17142857142857143</v>
      </c>
      <c r="P229" s="461">
        <v>3</v>
      </c>
      <c r="Q229" s="475">
        <f>SUM(P229/P231)</f>
        <v>0.375</v>
      </c>
      <c r="R229" s="472">
        <f>SUM(B229,D229,F229,H229,J229,L229,N229,P229)</f>
        <v>1889</v>
      </c>
    </row>
    <row r="230" spans="1:18" ht="15.75" hidden="1" thickBot="1" x14ac:dyDescent="0.3">
      <c r="A230" s="114" t="s">
        <v>330</v>
      </c>
      <c r="B230" s="465">
        <v>314</v>
      </c>
      <c r="C230" s="476">
        <f>SUM(B230/B231)</f>
        <v>0.11961904761904762</v>
      </c>
      <c r="D230" s="465">
        <v>1</v>
      </c>
      <c r="E230" s="476">
        <f>D230/D231</f>
        <v>4.5454545454545456E-2</v>
      </c>
      <c r="F230" s="465">
        <v>1047</v>
      </c>
      <c r="G230" s="476">
        <f>SUM(F230/F231)</f>
        <v>0.60034403669724767</v>
      </c>
      <c r="H230" s="465">
        <v>126</v>
      </c>
      <c r="I230" s="476">
        <f>SUM(H230/H231)</f>
        <v>0.30882352941176472</v>
      </c>
      <c r="J230" s="465">
        <v>310</v>
      </c>
      <c r="K230" s="476">
        <f>SUM(J230/J231)</f>
        <v>0.64583333333333337</v>
      </c>
      <c r="L230" s="465">
        <v>5</v>
      </c>
      <c r="M230" s="476">
        <f>SUM(L230/L231)</f>
        <v>7.0422535211267609E-2</v>
      </c>
      <c r="N230" s="465">
        <v>15</v>
      </c>
      <c r="O230" s="477">
        <f>SUM(N230/N231)</f>
        <v>0.42857142857142855</v>
      </c>
      <c r="P230" s="465">
        <v>4</v>
      </c>
      <c r="Q230" s="478">
        <f>SUM(P230/P231)</f>
        <v>0.5</v>
      </c>
      <c r="R230" s="479">
        <f>SUM(B230,D230,F230,H230,J230,L230,N230,P230)</f>
        <v>1822</v>
      </c>
    </row>
    <row r="231" spans="1:18" ht="16.5" hidden="1" thickTop="1" thickBot="1" x14ac:dyDescent="0.3">
      <c r="A231" s="128" t="s">
        <v>166</v>
      </c>
      <c r="B231" s="122">
        <f>SUM(B227:B230)</f>
        <v>2625</v>
      </c>
      <c r="C231" s="268">
        <f>SUM(B231/B231)</f>
        <v>1</v>
      </c>
      <c r="D231" s="122">
        <f>SUM(D227:D230)</f>
        <v>22</v>
      </c>
      <c r="E231" s="268">
        <f>SUM(E227:E230)</f>
        <v>1.0006363636363638</v>
      </c>
      <c r="F231" s="122">
        <f>SUM(F227:F230)</f>
        <v>1744</v>
      </c>
      <c r="G231" s="268">
        <f>SUM(F231/F231)</f>
        <v>1</v>
      </c>
      <c r="H231" s="122">
        <f>SUM(H227:H230)</f>
        <v>408</v>
      </c>
      <c r="I231" s="268">
        <f>SUM(H231/H231)</f>
        <v>1</v>
      </c>
      <c r="J231" s="122">
        <f>SUM(J227:J230)</f>
        <v>480</v>
      </c>
      <c r="K231" s="268">
        <f>SUM(J231/J231)</f>
        <v>1</v>
      </c>
      <c r="L231" s="122">
        <f>SUM(L227:L230)</f>
        <v>71</v>
      </c>
      <c r="M231" s="268">
        <f>SUM(L231/L231)</f>
        <v>1</v>
      </c>
      <c r="N231" s="122">
        <f>SUM(N227:N230)</f>
        <v>35</v>
      </c>
      <c r="O231" s="268">
        <f>SUM(N231/N231)</f>
        <v>1</v>
      </c>
      <c r="P231" s="122">
        <f>SUM(P227:P230)</f>
        <v>8</v>
      </c>
      <c r="Q231" s="268">
        <f>SUM(P231/P231)</f>
        <v>1</v>
      </c>
      <c r="R231" s="122">
        <f>SUM(R227:R230)</f>
        <v>5393</v>
      </c>
    </row>
    <row r="232" spans="1:18" ht="15.75" hidden="1" thickBot="1" x14ac:dyDescent="0.3">
      <c r="A232" s="1647" t="s">
        <v>466</v>
      </c>
      <c r="B232" s="1648"/>
      <c r="C232" s="1648"/>
      <c r="D232" s="1648"/>
      <c r="E232" s="1648"/>
      <c r="F232" s="1648"/>
      <c r="G232" s="1648"/>
      <c r="H232" s="1648"/>
      <c r="I232" s="1648"/>
      <c r="J232" s="1648"/>
      <c r="K232" s="1648"/>
      <c r="L232" s="1648"/>
      <c r="M232" s="1648"/>
      <c r="N232" s="1648"/>
      <c r="O232" s="1648"/>
      <c r="P232" s="1648"/>
      <c r="Q232" s="1648"/>
      <c r="R232" s="1648"/>
    </row>
    <row r="233" spans="1:18" hidden="1" x14ac:dyDescent="0.25">
      <c r="A233" s="113"/>
      <c r="B233" s="258" t="s">
        <v>151</v>
      </c>
      <c r="C233" s="259" t="s">
        <v>152</v>
      </c>
      <c r="D233" s="260" t="s">
        <v>151</v>
      </c>
      <c r="E233" s="261" t="s">
        <v>152</v>
      </c>
      <c r="F233" s="259" t="s">
        <v>151</v>
      </c>
      <c r="G233" s="259" t="s">
        <v>152</v>
      </c>
      <c r="H233" s="260" t="s">
        <v>151</v>
      </c>
      <c r="I233" s="261" t="s">
        <v>152</v>
      </c>
      <c r="J233" s="334" t="s">
        <v>151</v>
      </c>
      <c r="K233" s="260" t="s">
        <v>152</v>
      </c>
      <c r="L233" s="261" t="s">
        <v>151</v>
      </c>
      <c r="M233" s="259" t="s">
        <v>152</v>
      </c>
      <c r="N233" s="259" t="s">
        <v>151</v>
      </c>
      <c r="O233" s="259" t="s">
        <v>152</v>
      </c>
      <c r="P233" s="260" t="s">
        <v>151</v>
      </c>
      <c r="Q233" s="261" t="s">
        <v>152</v>
      </c>
      <c r="R233" s="260" t="s">
        <v>151</v>
      </c>
    </row>
    <row r="234" spans="1:18" hidden="1" x14ac:dyDescent="0.25">
      <c r="A234" s="96" t="s">
        <v>153</v>
      </c>
      <c r="B234" s="480">
        <v>7.72</v>
      </c>
      <c r="C234" s="481">
        <v>7</v>
      </c>
      <c r="D234" s="480">
        <v>9.64</v>
      </c>
      <c r="E234" s="482">
        <v>10</v>
      </c>
      <c r="F234" s="483">
        <v>6.3</v>
      </c>
      <c r="G234" s="481">
        <v>5</v>
      </c>
      <c r="H234" s="480">
        <v>10.86</v>
      </c>
      <c r="I234" s="484">
        <v>11</v>
      </c>
      <c r="J234" s="483">
        <v>18.829999999999998</v>
      </c>
      <c r="K234" s="485">
        <v>18</v>
      </c>
      <c r="L234" s="486">
        <v>6.62</v>
      </c>
      <c r="M234" s="481">
        <v>5</v>
      </c>
      <c r="N234" s="483">
        <v>15.31</v>
      </c>
      <c r="O234" s="481">
        <v>16</v>
      </c>
      <c r="P234" s="480">
        <v>6.88</v>
      </c>
      <c r="Q234" s="484">
        <v>4</v>
      </c>
      <c r="R234" s="480">
        <v>8.5299999999999994</v>
      </c>
    </row>
    <row r="235" spans="1:18" hidden="1" x14ac:dyDescent="0.25">
      <c r="A235" s="99" t="s">
        <v>154</v>
      </c>
      <c r="B235" s="480">
        <v>1.4</v>
      </c>
      <c r="C235" s="481">
        <v>1</v>
      </c>
      <c r="D235" s="480">
        <v>1.64</v>
      </c>
      <c r="E235" s="482">
        <v>1</v>
      </c>
      <c r="F235" s="483">
        <v>1.55</v>
      </c>
      <c r="G235" s="481">
        <v>1</v>
      </c>
      <c r="H235" s="480">
        <v>1.3</v>
      </c>
      <c r="I235" s="484">
        <v>1</v>
      </c>
      <c r="J235" s="483">
        <v>1.58</v>
      </c>
      <c r="K235" s="485">
        <v>1</v>
      </c>
      <c r="L235" s="486">
        <v>1.35</v>
      </c>
      <c r="M235" s="481">
        <v>1</v>
      </c>
      <c r="N235" s="483">
        <v>1.46</v>
      </c>
      <c r="O235" s="481">
        <v>1</v>
      </c>
      <c r="P235" s="480">
        <v>1.5</v>
      </c>
      <c r="Q235" s="484">
        <v>1</v>
      </c>
      <c r="R235" s="480">
        <v>1.46</v>
      </c>
    </row>
    <row r="236" spans="1:18" ht="15.75" hidden="1" thickBot="1" x14ac:dyDescent="0.3">
      <c r="A236" s="98" t="s">
        <v>155</v>
      </c>
      <c r="B236" s="487">
        <v>12.48</v>
      </c>
      <c r="C236" s="488">
        <v>11</v>
      </c>
      <c r="D236" s="487">
        <v>7.59</v>
      </c>
      <c r="E236" s="489">
        <v>4</v>
      </c>
      <c r="F236" s="490">
        <v>28.21</v>
      </c>
      <c r="G236" s="488">
        <v>27</v>
      </c>
      <c r="H236" s="487">
        <v>19.48</v>
      </c>
      <c r="I236" s="491">
        <v>18</v>
      </c>
      <c r="J236" s="490">
        <v>38.21</v>
      </c>
      <c r="K236" s="492">
        <v>33</v>
      </c>
      <c r="L236" s="493">
        <v>8.6300000000000008</v>
      </c>
      <c r="M236" s="488">
        <v>5</v>
      </c>
      <c r="N236" s="490">
        <v>21.14</v>
      </c>
      <c r="O236" s="488">
        <v>21</v>
      </c>
      <c r="P236" s="487">
        <v>33.630000000000003</v>
      </c>
      <c r="Q236" s="491">
        <v>26</v>
      </c>
      <c r="R236" s="487">
        <v>20.399999999999999</v>
      </c>
    </row>
  </sheetData>
  <sheetProtection algorithmName="SHA-512" hashValue="u9FijfaydItLxdP9wWFzr335kIXXv8KotxKARFFH/+vJS89fXf1MQEJXwQSYl5S11s0xN72DNnMRWetcPyYF/w==" saltValue="Symb08UZV4tlLHrMNso5og==" spinCount="100000" sheet="1" objects="1" scenarios="1"/>
  <mergeCells count="86">
    <mergeCell ref="A22:R22"/>
    <mergeCell ref="A30:R30"/>
    <mergeCell ref="A36:R36"/>
    <mergeCell ref="L120:M120"/>
    <mergeCell ref="N120:O120"/>
    <mergeCell ref="P120:Q120"/>
    <mergeCell ref="A119:R119"/>
    <mergeCell ref="B120:C120"/>
    <mergeCell ref="D120:E120"/>
    <mergeCell ref="F120:G120"/>
    <mergeCell ref="H120:I120"/>
    <mergeCell ref="J120:K120"/>
    <mergeCell ref="A114:R114"/>
    <mergeCell ref="A80:R80"/>
    <mergeCell ref="L81:M81"/>
    <mergeCell ref="P81:Q81"/>
    <mergeCell ref="A121:R121"/>
    <mergeCell ref="A131:R131"/>
    <mergeCell ref="A139:R139"/>
    <mergeCell ref="A147:R147"/>
    <mergeCell ref="A153:R153"/>
    <mergeCell ref="A160:R160"/>
    <mergeCell ref="A170:R170"/>
    <mergeCell ref="A178:R178"/>
    <mergeCell ref="A186:R186"/>
    <mergeCell ref="A192:R192"/>
    <mergeCell ref="B158:R158"/>
    <mergeCell ref="B159:C159"/>
    <mergeCell ref="D159:E159"/>
    <mergeCell ref="F159:G159"/>
    <mergeCell ref="H159:I159"/>
    <mergeCell ref="J159:K159"/>
    <mergeCell ref="L159:M159"/>
    <mergeCell ref="N159:O159"/>
    <mergeCell ref="P159:Q159"/>
    <mergeCell ref="A197:R197"/>
    <mergeCell ref="A218:R218"/>
    <mergeCell ref="A226:R226"/>
    <mergeCell ref="A232:R232"/>
    <mergeCell ref="N199:O199"/>
    <mergeCell ref="A200:R200"/>
    <mergeCell ref="A210:R210"/>
    <mergeCell ref="B199:C199"/>
    <mergeCell ref="D199:E199"/>
    <mergeCell ref="F199:G199"/>
    <mergeCell ref="H199:I199"/>
    <mergeCell ref="J199:K199"/>
    <mergeCell ref="L199:M199"/>
    <mergeCell ref="B198:R198"/>
    <mergeCell ref="P199:Q199"/>
    <mergeCell ref="A82:R82"/>
    <mergeCell ref="B81:C81"/>
    <mergeCell ref="D81:E81"/>
    <mergeCell ref="F81:G81"/>
    <mergeCell ref="H81:I81"/>
    <mergeCell ref="J81:K81"/>
    <mergeCell ref="A2:R2"/>
    <mergeCell ref="A1:R1"/>
    <mergeCell ref="A92:R92"/>
    <mergeCell ref="A100:R100"/>
    <mergeCell ref="A108:R108"/>
    <mergeCell ref="B3:C3"/>
    <mergeCell ref="D3:E3"/>
    <mergeCell ref="F3:G3"/>
    <mergeCell ref="H3:I3"/>
    <mergeCell ref="J3:K3"/>
    <mergeCell ref="L3:M3"/>
    <mergeCell ref="N3:O3"/>
    <mergeCell ref="P3:Q3"/>
    <mergeCell ref="A4:R4"/>
    <mergeCell ref="A14:R14"/>
    <mergeCell ref="N81:O81"/>
    <mergeCell ref="A41:R41"/>
    <mergeCell ref="B42:C42"/>
    <mergeCell ref="D42:E42"/>
    <mergeCell ref="F42:G42"/>
    <mergeCell ref="H42:I42"/>
    <mergeCell ref="J42:K42"/>
    <mergeCell ref="L42:M42"/>
    <mergeCell ref="N42:O42"/>
    <mergeCell ref="P42:Q42"/>
    <mergeCell ref="A43:R43"/>
    <mergeCell ref="A53:R53"/>
    <mergeCell ref="A61:R61"/>
    <mergeCell ref="A69:R69"/>
    <mergeCell ref="A75:R75"/>
  </mergeCells>
  <printOptions horizontalCentered="1"/>
  <pageMargins left="0.25" right="0.25" top="0.75" bottom="0" header="0.3" footer="0.3"/>
  <pageSetup scale="82" firstPageNumber="20" orientation="landscape" useFirstPageNumber="1" r:id="rId1"/>
  <headerFooter>
    <oddHeader>&amp;L&amp;9
Semi-Annual Child Welfare Report&amp;C&amp;"-,Bold"&amp;14ARIZONA DEPARTMENT of CHILD SAFETY&amp;R&amp;9
January 1, 2020 through June 30, 2020</oddHeader>
    <oddFooter xml:space="preserve">&amp;CPage &amp;P
</oddFooter>
  </headerFooter>
  <ignoredErrors>
    <ignoredError sqref="R202:R208 R161:R168 R171:R176 R180:R184 R187:R189 R123:R130 R133:R134 R137:R138 R141:R145 R148:R150 R83:R91 R93:R99 R101:R107 R109:R113 C11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51"/>
  <sheetViews>
    <sheetView showGridLines="0" view="pageLayout" zoomScaleNormal="100" workbookViewId="0">
      <selection activeCell="J20" sqref="J20"/>
    </sheetView>
  </sheetViews>
  <sheetFormatPr defaultColWidth="8.85546875" defaultRowHeight="15" x14ac:dyDescent="0.25"/>
  <cols>
    <col min="1" max="1" width="36" customWidth="1"/>
    <col min="2" max="17" width="6.85546875" customWidth="1"/>
    <col min="18" max="18" width="7.42578125" customWidth="1"/>
    <col min="24" max="32" width="8.85546875" style="1446"/>
  </cols>
  <sheetData>
    <row r="1" spans="1:32" s="32" customFormat="1" ht="32.25" customHeight="1" thickBot="1" x14ac:dyDescent="0.3">
      <c r="A1" s="1699" t="s">
        <v>727</v>
      </c>
      <c r="B1" s="1700"/>
      <c r="C1" s="1700"/>
      <c r="D1" s="1700"/>
      <c r="E1" s="1700"/>
      <c r="F1" s="1700"/>
      <c r="G1" s="1700"/>
      <c r="H1" s="1700"/>
      <c r="I1" s="1700"/>
      <c r="J1" s="1700"/>
      <c r="K1" s="1700"/>
      <c r="L1" s="1700"/>
      <c r="M1" s="1700"/>
      <c r="N1" s="1700"/>
      <c r="O1" s="1700"/>
      <c r="P1" s="1700"/>
      <c r="Q1" s="1700"/>
      <c r="R1" s="1701"/>
    </row>
    <row r="2" spans="1:32" s="32" customFormat="1" ht="16.5" hidden="1" thickBot="1" x14ac:dyDescent="0.3">
      <c r="A2" s="1674" t="s">
        <v>760</v>
      </c>
      <c r="B2" s="1675"/>
      <c r="C2" s="1675"/>
      <c r="D2" s="1675"/>
      <c r="E2" s="1675"/>
      <c r="F2" s="1675"/>
      <c r="G2" s="1675"/>
      <c r="H2" s="1675"/>
      <c r="I2" s="1675"/>
      <c r="J2" s="1675"/>
      <c r="K2" s="1675"/>
      <c r="L2" s="1675"/>
      <c r="M2" s="1675"/>
      <c r="N2" s="1675"/>
      <c r="O2" s="1675"/>
      <c r="P2" s="1675"/>
      <c r="Q2" s="1675"/>
      <c r="R2" s="1676"/>
    </row>
    <row r="3" spans="1:32" s="32" customFormat="1" ht="70.5" hidden="1" customHeight="1" thickBot="1" x14ac:dyDescent="0.3">
      <c r="A3" s="132"/>
      <c r="B3" s="731" t="s">
        <v>81</v>
      </c>
      <c r="C3" s="172" t="s">
        <v>82</v>
      </c>
      <c r="D3" s="172" t="s">
        <v>83</v>
      </c>
      <c r="E3" s="172" t="s">
        <v>84</v>
      </c>
      <c r="F3" s="172" t="s">
        <v>85</v>
      </c>
      <c r="G3" s="172" t="s">
        <v>86</v>
      </c>
      <c r="H3" s="172" t="s">
        <v>87</v>
      </c>
      <c r="I3" s="172" t="s">
        <v>88</v>
      </c>
      <c r="J3" s="172" t="s">
        <v>89</v>
      </c>
      <c r="K3" s="172" t="s">
        <v>90</v>
      </c>
      <c r="L3" s="172" t="s">
        <v>91</v>
      </c>
      <c r="M3" s="172" t="s">
        <v>92</v>
      </c>
      <c r="N3" s="172" t="s">
        <v>93</v>
      </c>
      <c r="O3" s="172" t="s">
        <v>94</v>
      </c>
      <c r="P3" s="173" t="s">
        <v>95</v>
      </c>
      <c r="Q3" s="1359" t="s">
        <v>96</v>
      </c>
      <c r="R3" s="170" t="s">
        <v>97</v>
      </c>
    </row>
    <row r="4" spans="1:32" s="206" customFormat="1" hidden="1" x14ac:dyDescent="0.25">
      <c r="A4" s="1422" t="s">
        <v>156</v>
      </c>
      <c r="B4" s="1436"/>
      <c r="C4" s="1437"/>
      <c r="D4" s="1437"/>
      <c r="E4" s="1437"/>
      <c r="F4" s="1437"/>
      <c r="G4" s="1437"/>
      <c r="H4" s="1437"/>
      <c r="I4" s="1437"/>
      <c r="J4" s="1437"/>
      <c r="K4" s="1437"/>
      <c r="L4" s="1437"/>
      <c r="M4" s="1437"/>
      <c r="N4" s="1437"/>
      <c r="O4" s="1437"/>
      <c r="P4" s="1438"/>
      <c r="Q4" s="1360">
        <f>SUM(B4:P4)</f>
        <v>0</v>
      </c>
      <c r="R4" s="1364" t="e">
        <f>SUM(Q4/Q9)</f>
        <v>#DIV/0!</v>
      </c>
      <c r="X4" s="1446"/>
      <c r="Y4" s="1446"/>
      <c r="Z4" s="1446"/>
      <c r="AA4" s="1446"/>
      <c r="AB4" s="1446"/>
      <c r="AC4" s="1446"/>
      <c r="AD4" s="1446"/>
      <c r="AE4" s="1446"/>
      <c r="AF4" s="1446"/>
    </row>
    <row r="5" spans="1:32" s="206" customFormat="1" ht="15.75" hidden="1" customHeight="1" x14ac:dyDescent="0.25">
      <c r="A5" s="1423" t="s">
        <v>668</v>
      </c>
      <c r="B5" s="1439"/>
      <c r="C5" s="1440"/>
      <c r="D5" s="1440"/>
      <c r="E5" s="1440"/>
      <c r="F5" s="1440"/>
      <c r="G5" s="1440"/>
      <c r="H5" s="1440"/>
      <c r="I5" s="1440"/>
      <c r="J5" s="1440"/>
      <c r="K5" s="1440"/>
      <c r="L5" s="1440"/>
      <c r="M5" s="1440"/>
      <c r="N5" s="1440"/>
      <c r="O5" s="1440"/>
      <c r="P5" s="1441"/>
      <c r="Q5" s="1361">
        <f>SUM(B5:P5)</f>
        <v>0</v>
      </c>
      <c r="R5" s="1365" t="e">
        <f>SUM(Q5/Q9)</f>
        <v>#DIV/0!</v>
      </c>
      <c r="X5" s="1446"/>
      <c r="Y5" s="1446"/>
      <c r="Z5" s="1446"/>
      <c r="AA5" s="1446"/>
      <c r="AB5" s="1446"/>
      <c r="AC5" s="1446"/>
      <c r="AD5" s="1446"/>
      <c r="AE5" s="1446"/>
      <c r="AF5" s="1446"/>
    </row>
    <row r="6" spans="1:32" s="206" customFormat="1" ht="15.75" hidden="1" customHeight="1" x14ac:dyDescent="0.25">
      <c r="A6" s="1423" t="s">
        <v>158</v>
      </c>
      <c r="B6" s="1439"/>
      <c r="C6" s="1440"/>
      <c r="D6" s="1440"/>
      <c r="E6" s="1440"/>
      <c r="F6" s="1440"/>
      <c r="G6" s="1440"/>
      <c r="H6" s="1440"/>
      <c r="I6" s="1440"/>
      <c r="J6" s="1440"/>
      <c r="K6" s="1440"/>
      <c r="L6" s="1440"/>
      <c r="M6" s="1440"/>
      <c r="N6" s="1440"/>
      <c r="O6" s="1440"/>
      <c r="P6" s="1441"/>
      <c r="Q6" s="1361">
        <f>SUM(B6:P6)</f>
        <v>0</v>
      </c>
      <c r="R6" s="1365" t="e">
        <f>SUM(Q6/Q9)</f>
        <v>#DIV/0!</v>
      </c>
      <c r="X6" s="1446"/>
      <c r="Y6" s="1446"/>
      <c r="Z6" s="1446"/>
      <c r="AA6" s="1446"/>
      <c r="AB6" s="1446"/>
      <c r="AC6" s="1446"/>
      <c r="AD6" s="1446"/>
      <c r="AE6" s="1446"/>
      <c r="AF6" s="1446"/>
    </row>
    <row r="7" spans="1:32" s="206" customFormat="1" ht="15.75" hidden="1" customHeight="1" x14ac:dyDescent="0.25">
      <c r="A7" s="1423" t="s">
        <v>159</v>
      </c>
      <c r="B7" s="1439"/>
      <c r="C7" s="1440"/>
      <c r="D7" s="1440"/>
      <c r="E7" s="1440"/>
      <c r="F7" s="1440"/>
      <c r="G7" s="1440"/>
      <c r="H7" s="1440"/>
      <c r="I7" s="1440"/>
      <c r="J7" s="1440"/>
      <c r="K7" s="1440"/>
      <c r="L7" s="1440"/>
      <c r="M7" s="1440"/>
      <c r="N7" s="1440"/>
      <c r="O7" s="1440"/>
      <c r="P7" s="1441"/>
      <c r="Q7" s="1361">
        <f>SUM(B7:P7)</f>
        <v>0</v>
      </c>
      <c r="R7" s="1365" t="e">
        <f>SUM(Q7/Q9)</f>
        <v>#DIV/0!</v>
      </c>
      <c r="X7" s="1446"/>
      <c r="Y7" s="1446"/>
      <c r="Z7" s="1446"/>
      <c r="AA7" s="1446"/>
      <c r="AB7" s="1446"/>
      <c r="AC7" s="1446"/>
      <c r="AD7" s="1446"/>
      <c r="AE7" s="1446"/>
      <c r="AF7" s="1446"/>
    </row>
    <row r="8" spans="1:32" s="206" customFormat="1" ht="15.75" hidden="1" thickBot="1" x14ac:dyDescent="0.3">
      <c r="A8" s="1424" t="s">
        <v>190</v>
      </c>
      <c r="B8" s="1439"/>
      <c r="C8" s="1440"/>
      <c r="D8" s="1440"/>
      <c r="E8" s="1440"/>
      <c r="F8" s="1440"/>
      <c r="G8" s="1440"/>
      <c r="H8" s="1440"/>
      <c r="I8" s="1440"/>
      <c r="J8" s="1440"/>
      <c r="K8" s="1440"/>
      <c r="L8" s="1440"/>
      <c r="M8" s="1440"/>
      <c r="N8" s="1440"/>
      <c r="O8" s="1440"/>
      <c r="P8" s="1441"/>
      <c r="Q8" s="1361">
        <f>SUM(B8:P8)</f>
        <v>0</v>
      </c>
      <c r="R8" s="1366" t="e">
        <f>SUM(Q8/Q9)</f>
        <v>#DIV/0!</v>
      </c>
      <c r="X8" s="1446"/>
      <c r="Y8" s="1446"/>
      <c r="Z8" s="1446"/>
      <c r="AA8" s="1446"/>
      <c r="AB8" s="1446"/>
      <c r="AC8" s="1446"/>
      <c r="AD8" s="1446"/>
      <c r="AE8" s="1446"/>
      <c r="AF8" s="1446"/>
    </row>
    <row r="9" spans="1:32" s="206" customFormat="1" ht="16.5" hidden="1" thickTop="1" thickBot="1" x14ac:dyDescent="0.3">
      <c r="A9" s="1425" t="s">
        <v>27</v>
      </c>
      <c r="B9" s="1299">
        <f t="shared" ref="B9:Q9" si="0">SUM(B4:B8)</f>
        <v>0</v>
      </c>
      <c r="C9" s="1300">
        <f t="shared" si="0"/>
        <v>0</v>
      </c>
      <c r="D9" s="1300">
        <f t="shared" si="0"/>
        <v>0</v>
      </c>
      <c r="E9" s="1300">
        <f t="shared" si="0"/>
        <v>0</v>
      </c>
      <c r="F9" s="1300">
        <f t="shared" si="0"/>
        <v>0</v>
      </c>
      <c r="G9" s="1300">
        <f t="shared" si="0"/>
        <v>0</v>
      </c>
      <c r="H9" s="1300">
        <f t="shared" si="0"/>
        <v>0</v>
      </c>
      <c r="I9" s="1300">
        <f t="shared" si="0"/>
        <v>0</v>
      </c>
      <c r="J9" s="1300">
        <f t="shared" si="0"/>
        <v>0</v>
      </c>
      <c r="K9" s="1300">
        <f t="shared" si="0"/>
        <v>0</v>
      </c>
      <c r="L9" s="1300">
        <f t="shared" si="0"/>
        <v>0</v>
      </c>
      <c r="M9" s="1300">
        <f t="shared" si="0"/>
        <v>0</v>
      </c>
      <c r="N9" s="1300">
        <f t="shared" si="0"/>
        <v>0</v>
      </c>
      <c r="O9" s="1300">
        <f t="shared" si="0"/>
        <v>0</v>
      </c>
      <c r="P9" s="1301">
        <f t="shared" si="0"/>
        <v>0</v>
      </c>
      <c r="Q9" s="1362">
        <f t="shared" si="0"/>
        <v>0</v>
      </c>
      <c r="R9" s="1367" t="e">
        <f>SUM(Q9/Q9)</f>
        <v>#DIV/0!</v>
      </c>
      <c r="X9" s="1446"/>
      <c r="Y9" s="1446"/>
      <c r="Z9" s="1446"/>
      <c r="AA9" s="1446"/>
      <c r="AB9" s="1446"/>
      <c r="AC9" s="1446"/>
      <c r="AD9" s="1446"/>
      <c r="AE9" s="1446"/>
      <c r="AF9" s="1446"/>
    </row>
    <row r="10" spans="1:32" s="206" customFormat="1" ht="15.75" hidden="1" customHeight="1" thickBot="1" x14ac:dyDescent="0.3">
      <c r="A10" s="1426" t="s">
        <v>44</v>
      </c>
      <c r="B10" s="1302" t="e">
        <f>SUM(B9/Q9)</f>
        <v>#DIV/0!</v>
      </c>
      <c r="C10" s="1304" t="e">
        <f>SUM(C9/Q9)</f>
        <v>#DIV/0!</v>
      </c>
      <c r="D10" s="1304" t="e">
        <f>SUM(D9/Q9)</f>
        <v>#DIV/0!</v>
      </c>
      <c r="E10" s="1304" t="e">
        <f>SUM(E9/Q9)</f>
        <v>#DIV/0!</v>
      </c>
      <c r="F10" s="1304" t="e">
        <f>SUM(F9/Q9)</f>
        <v>#DIV/0!</v>
      </c>
      <c r="G10" s="1304" t="e">
        <f>SUM(G9/Q9)</f>
        <v>#DIV/0!</v>
      </c>
      <c r="H10" s="1304" t="e">
        <f>SUM(H9/Q9)</f>
        <v>#DIV/0!</v>
      </c>
      <c r="I10" s="1304" t="e">
        <f>SUM(I9/Q9)</f>
        <v>#DIV/0!</v>
      </c>
      <c r="J10" s="1304" t="e">
        <f>SUM(J9/Q9)</f>
        <v>#DIV/0!</v>
      </c>
      <c r="K10" s="1304" t="e">
        <f>SUM(K9/Q9)</f>
        <v>#DIV/0!</v>
      </c>
      <c r="L10" s="1304" t="e">
        <f>SUM(L9/Q9)</f>
        <v>#DIV/0!</v>
      </c>
      <c r="M10" s="1304" t="e">
        <f>SUM(M9/Q9)</f>
        <v>#DIV/0!</v>
      </c>
      <c r="N10" s="1304" t="e">
        <f>SUM(N9/Q9)</f>
        <v>#DIV/0!</v>
      </c>
      <c r="O10" s="1304" t="e">
        <f>SUM(O9/Q9)</f>
        <v>#DIV/0!</v>
      </c>
      <c r="P10" s="1305" t="e">
        <f>SUM(P9/Q9)</f>
        <v>#DIV/0!</v>
      </c>
      <c r="Q10" s="1363" t="e">
        <f>SUM(B10:P10)</f>
        <v>#DIV/0!</v>
      </c>
      <c r="R10" s="418"/>
      <c r="X10" s="1446"/>
      <c r="Y10" s="1446"/>
      <c r="Z10" s="1446"/>
      <c r="AA10" s="1446"/>
      <c r="AB10" s="1446"/>
      <c r="AC10" s="1446"/>
      <c r="AD10" s="1446"/>
      <c r="AE10" s="1446"/>
      <c r="AF10" s="1446"/>
    </row>
    <row r="11" spans="1:32" s="206" customFormat="1" ht="12.75" hidden="1" customHeight="1" thickBot="1" x14ac:dyDescent="0.3">
      <c r="A11" s="11"/>
      <c r="B11" s="11"/>
      <c r="C11" s="11"/>
      <c r="D11" s="11"/>
      <c r="E11" s="11"/>
      <c r="F11" s="11"/>
      <c r="G11" s="11"/>
      <c r="H11" s="11"/>
      <c r="I11" s="11"/>
      <c r="J11" s="11"/>
      <c r="K11" s="11"/>
      <c r="L11" s="11"/>
      <c r="M11" s="11"/>
      <c r="N11" s="11"/>
      <c r="O11" s="11"/>
      <c r="P11" s="11"/>
      <c r="Q11" s="11"/>
      <c r="R11" s="11"/>
      <c r="X11" s="1446"/>
      <c r="Y11" s="1446"/>
      <c r="Z11" s="1446"/>
      <c r="AA11" s="1446"/>
      <c r="AB11" s="1446"/>
      <c r="AC11" s="1446"/>
      <c r="AD11" s="1446"/>
      <c r="AE11" s="1446"/>
      <c r="AF11" s="1446"/>
    </row>
    <row r="12" spans="1:32" s="206" customFormat="1" ht="34.5" hidden="1" customHeight="1" thickBot="1" x14ac:dyDescent="0.3">
      <c r="A12" s="1693" t="s">
        <v>729</v>
      </c>
      <c r="B12" s="1694"/>
      <c r="C12" s="1694"/>
      <c r="D12" s="1694"/>
      <c r="E12" s="1694"/>
      <c r="F12" s="1694"/>
      <c r="G12" s="1694"/>
      <c r="H12" s="1694"/>
      <c r="I12" s="1694"/>
      <c r="J12" s="1694"/>
      <c r="K12" s="1694"/>
      <c r="L12" s="1694"/>
      <c r="M12" s="1694"/>
      <c r="N12" s="1694"/>
      <c r="O12" s="1694"/>
      <c r="P12" s="1694"/>
      <c r="Q12" s="1694"/>
      <c r="R12" s="1695"/>
      <c r="X12" s="1446"/>
      <c r="Y12" s="1446"/>
      <c r="Z12" s="1446"/>
      <c r="AA12" s="1446"/>
      <c r="AB12" s="1446"/>
      <c r="AC12" s="1446"/>
      <c r="AD12" s="1446"/>
      <c r="AE12" s="1446"/>
      <c r="AF12" s="1446"/>
    </row>
    <row r="13" spans="1:32" s="206" customFormat="1" ht="15.75" hidden="1" thickBot="1" x14ac:dyDescent="0.3">
      <c r="A13" s="1427" t="s">
        <v>189</v>
      </c>
      <c r="B13" s="1432">
        <v>0</v>
      </c>
      <c r="C13" s="1433">
        <v>0</v>
      </c>
      <c r="D13" s="1433">
        <v>0</v>
      </c>
      <c r="E13" s="1433">
        <v>0</v>
      </c>
      <c r="F13" s="1433">
        <v>0</v>
      </c>
      <c r="G13" s="1433">
        <v>0</v>
      </c>
      <c r="H13" s="1433">
        <v>0</v>
      </c>
      <c r="I13" s="1433">
        <v>0</v>
      </c>
      <c r="J13" s="1433">
        <v>0</v>
      </c>
      <c r="K13" s="1433">
        <v>0</v>
      </c>
      <c r="L13" s="1433">
        <v>0</v>
      </c>
      <c r="M13" s="1433">
        <v>0</v>
      </c>
      <c r="N13" s="1433">
        <v>0</v>
      </c>
      <c r="O13" s="1433">
        <v>0</v>
      </c>
      <c r="P13" s="1433">
        <v>0</v>
      </c>
      <c r="Q13" s="1434">
        <v>0</v>
      </c>
      <c r="R13" s="1435">
        <v>0</v>
      </c>
      <c r="X13" s="1446"/>
      <c r="Y13" s="1446"/>
      <c r="Z13" s="1446"/>
      <c r="AA13" s="1446"/>
      <c r="AB13" s="1446"/>
      <c r="AC13" s="1446"/>
      <c r="AD13" s="1446"/>
      <c r="AE13" s="1446"/>
      <c r="AF13" s="1446"/>
    </row>
    <row r="14" spans="1:32" s="206" customFormat="1" ht="15.75" hidden="1" customHeight="1" thickBot="1" x14ac:dyDescent="0.3">
      <c r="X14" s="1446"/>
      <c r="Y14" s="1446"/>
      <c r="Z14" s="1446"/>
      <c r="AA14" s="1446"/>
      <c r="AB14" s="1446"/>
      <c r="AC14" s="1446"/>
      <c r="AD14" s="1446"/>
      <c r="AE14" s="1446"/>
      <c r="AF14" s="1446"/>
    </row>
    <row r="15" spans="1:32" s="206" customFormat="1" ht="18.75" hidden="1" customHeight="1" thickBot="1" x14ac:dyDescent="0.3">
      <c r="A15" s="1703" t="s">
        <v>728</v>
      </c>
      <c r="B15" s="1704"/>
      <c r="C15" s="1704"/>
      <c r="D15" s="1704"/>
      <c r="E15" s="1704"/>
      <c r="F15" s="1704"/>
      <c r="G15" s="1704"/>
      <c r="H15" s="1704"/>
      <c r="I15" s="1704"/>
      <c r="J15" s="1704"/>
      <c r="K15" s="1704"/>
      <c r="L15" s="1704"/>
      <c r="M15" s="1704"/>
      <c r="N15" s="1704"/>
      <c r="O15" s="1704"/>
      <c r="P15" s="1704"/>
      <c r="Q15" s="1704"/>
      <c r="R15" s="1705"/>
      <c r="X15" s="1446"/>
      <c r="Y15" s="1446"/>
      <c r="Z15" s="1446"/>
      <c r="AA15" s="1446"/>
      <c r="AB15" s="1446"/>
      <c r="AC15" s="1446"/>
      <c r="AD15" s="1446"/>
      <c r="AE15" s="1446"/>
      <c r="AF15" s="1446"/>
    </row>
    <row r="16" spans="1:32" s="206" customFormat="1" ht="15.75" hidden="1" thickBot="1" x14ac:dyDescent="0.3">
      <c r="A16" s="1416" t="s">
        <v>160</v>
      </c>
      <c r="B16" s="1706" t="s">
        <v>161</v>
      </c>
      <c r="C16" s="1706"/>
      <c r="D16" s="1706"/>
      <c r="E16" s="1706"/>
      <c r="F16" s="1706"/>
      <c r="G16" s="1706"/>
      <c r="H16" s="1706"/>
      <c r="I16" s="1706"/>
      <c r="J16" s="1706"/>
      <c r="K16" s="1706"/>
      <c r="L16" s="1707" t="s">
        <v>162</v>
      </c>
      <c r="M16" s="1706"/>
      <c r="N16" s="1706"/>
      <c r="O16" s="1706"/>
      <c r="P16" s="1706"/>
      <c r="Q16" s="1706"/>
      <c r="R16" s="1706"/>
      <c r="X16" s="1446"/>
      <c r="Y16" s="1446"/>
      <c r="Z16" s="1446"/>
      <c r="AA16" s="1446"/>
      <c r="AB16" s="1446"/>
      <c r="AC16" s="1446"/>
      <c r="AD16" s="1446"/>
      <c r="AE16" s="1446"/>
      <c r="AF16" s="1446"/>
    </row>
    <row r="17" spans="1:32" s="206" customFormat="1" ht="15.75" hidden="1" customHeight="1" x14ac:dyDescent="0.25">
      <c r="A17" s="1443"/>
      <c r="B17" s="1708"/>
      <c r="C17" s="1709"/>
      <c r="D17" s="1709"/>
      <c r="E17" s="1709"/>
      <c r="F17" s="1709"/>
      <c r="G17" s="1709"/>
      <c r="H17" s="1709"/>
      <c r="I17" s="1709"/>
      <c r="J17" s="1709"/>
      <c r="K17" s="1710"/>
      <c r="L17" s="1711"/>
      <c r="M17" s="1709"/>
      <c r="N17" s="1709"/>
      <c r="O17" s="1709"/>
      <c r="P17" s="1709"/>
      <c r="Q17" s="1709"/>
      <c r="R17" s="1710"/>
      <c r="X17" s="1446"/>
      <c r="Y17" s="1446"/>
      <c r="Z17" s="1446"/>
      <c r="AA17" s="1446"/>
      <c r="AB17" s="1446"/>
      <c r="AC17" s="1446"/>
      <c r="AD17" s="1446"/>
      <c r="AE17" s="1446"/>
      <c r="AF17" s="1446"/>
    </row>
    <row r="18" spans="1:32" s="206" customFormat="1" ht="15.75" hidden="1" customHeight="1" thickBot="1" x14ac:dyDescent="0.3">
      <c r="A18" s="1444"/>
      <c r="B18" s="1712"/>
      <c r="C18" s="1713"/>
      <c r="D18" s="1713"/>
      <c r="E18" s="1713"/>
      <c r="F18" s="1713"/>
      <c r="G18" s="1713"/>
      <c r="H18" s="1713"/>
      <c r="I18" s="1713"/>
      <c r="J18" s="1713"/>
      <c r="K18" s="1714"/>
      <c r="L18" s="1715"/>
      <c r="M18" s="1713"/>
      <c r="N18" s="1713"/>
      <c r="O18" s="1713"/>
      <c r="P18" s="1713"/>
      <c r="Q18" s="1713"/>
      <c r="R18" s="1714"/>
      <c r="X18" s="1446"/>
      <c r="Y18" s="1446"/>
      <c r="Z18" s="1446"/>
      <c r="AA18" s="1446"/>
      <c r="AB18" s="1446"/>
      <c r="AC18" s="1446"/>
      <c r="AD18" s="1446"/>
      <c r="AE18" s="1446"/>
      <c r="AF18" s="1446"/>
    </row>
    <row r="19" spans="1:32" s="32" customFormat="1" ht="16.5" thickBot="1" x14ac:dyDescent="0.3">
      <c r="A19" s="1674" t="s">
        <v>758</v>
      </c>
      <c r="B19" s="1675"/>
      <c r="C19" s="1675"/>
      <c r="D19" s="1675"/>
      <c r="E19" s="1675"/>
      <c r="F19" s="1675"/>
      <c r="G19" s="1675"/>
      <c r="H19" s="1675"/>
      <c r="I19" s="1675"/>
      <c r="J19" s="1675"/>
      <c r="K19" s="1675"/>
      <c r="L19" s="1675"/>
      <c r="M19" s="1675"/>
      <c r="N19" s="1675"/>
      <c r="O19" s="1675"/>
      <c r="P19" s="1675"/>
      <c r="Q19" s="1675"/>
      <c r="R19" s="1676"/>
    </row>
    <row r="20" spans="1:32" s="32" customFormat="1" ht="70.5" customHeight="1" thickBot="1" x14ac:dyDescent="0.3">
      <c r="A20" s="132"/>
      <c r="B20" s="731" t="s">
        <v>81</v>
      </c>
      <c r="C20" s="172" t="s">
        <v>82</v>
      </c>
      <c r="D20" s="172" t="s">
        <v>83</v>
      </c>
      <c r="E20" s="172" t="s">
        <v>84</v>
      </c>
      <c r="F20" s="172" t="s">
        <v>85</v>
      </c>
      <c r="G20" s="172" t="s">
        <v>86</v>
      </c>
      <c r="H20" s="172" t="s">
        <v>87</v>
      </c>
      <c r="I20" s="172" t="s">
        <v>88</v>
      </c>
      <c r="J20" s="172" t="s">
        <v>89</v>
      </c>
      <c r="K20" s="172" t="s">
        <v>90</v>
      </c>
      <c r="L20" s="172" t="s">
        <v>91</v>
      </c>
      <c r="M20" s="172" t="s">
        <v>92</v>
      </c>
      <c r="N20" s="172" t="s">
        <v>93</v>
      </c>
      <c r="O20" s="172" t="s">
        <v>94</v>
      </c>
      <c r="P20" s="173" t="s">
        <v>95</v>
      </c>
      <c r="Q20" s="1359" t="s">
        <v>96</v>
      </c>
      <c r="R20" s="170" t="s">
        <v>97</v>
      </c>
    </row>
    <row r="21" spans="1:32" s="206" customFormat="1" x14ac:dyDescent="0.25">
      <c r="A21" s="1422" t="s">
        <v>156</v>
      </c>
      <c r="B21" s="1929">
        <v>0</v>
      </c>
      <c r="C21" s="1461">
        <v>0</v>
      </c>
      <c r="D21" s="1461">
        <v>0</v>
      </c>
      <c r="E21" s="1461">
        <v>0</v>
      </c>
      <c r="F21" s="1461">
        <v>0</v>
      </c>
      <c r="G21" s="1461">
        <v>0</v>
      </c>
      <c r="H21" s="1461">
        <v>0</v>
      </c>
      <c r="I21" s="1461">
        <v>1</v>
      </c>
      <c r="J21" s="1461">
        <v>0</v>
      </c>
      <c r="K21" s="1461">
        <v>0</v>
      </c>
      <c r="L21" s="1461">
        <v>1</v>
      </c>
      <c r="M21" s="1461">
        <v>0</v>
      </c>
      <c r="N21" s="1461">
        <v>0</v>
      </c>
      <c r="O21" s="1461">
        <v>0</v>
      </c>
      <c r="P21" s="1930">
        <v>0</v>
      </c>
      <c r="Q21" s="1931">
        <f>SUM(B21:P21)</f>
        <v>2</v>
      </c>
      <c r="R21" s="1932">
        <f>SUM(Q21/Q26)</f>
        <v>1</v>
      </c>
      <c r="X21" s="1446"/>
      <c r="Y21" s="1446"/>
      <c r="Z21" s="1446"/>
      <c r="AA21" s="1446"/>
      <c r="AB21" s="1446"/>
      <c r="AC21" s="1446"/>
      <c r="AD21" s="1446"/>
      <c r="AE21" s="1446"/>
      <c r="AF21" s="1446"/>
    </row>
    <row r="22" spans="1:32" s="206" customFormat="1" ht="15.75" customHeight="1" x14ac:dyDescent="0.25">
      <c r="A22" s="1423" t="s">
        <v>668</v>
      </c>
      <c r="B22" s="1933">
        <v>0</v>
      </c>
      <c r="C22" s="1462">
        <v>0</v>
      </c>
      <c r="D22" s="1462">
        <v>0</v>
      </c>
      <c r="E22" s="1462">
        <v>0</v>
      </c>
      <c r="F22" s="1462">
        <v>0</v>
      </c>
      <c r="G22" s="1462">
        <v>0</v>
      </c>
      <c r="H22" s="1462">
        <v>0</v>
      </c>
      <c r="I22" s="1462">
        <v>0</v>
      </c>
      <c r="J22" s="1462">
        <v>0</v>
      </c>
      <c r="K22" s="1462">
        <v>0</v>
      </c>
      <c r="L22" s="1462">
        <v>0</v>
      </c>
      <c r="M22" s="1462">
        <v>0</v>
      </c>
      <c r="N22" s="1462">
        <v>0</v>
      </c>
      <c r="O22" s="1462">
        <v>0</v>
      </c>
      <c r="P22" s="1934">
        <v>0</v>
      </c>
      <c r="Q22" s="1935">
        <f>SUM(B22:P22)</f>
        <v>0</v>
      </c>
      <c r="R22" s="1936">
        <f>SUM(Q22/Q26)</f>
        <v>0</v>
      </c>
      <c r="X22" s="1446"/>
      <c r="Y22" s="1446"/>
      <c r="Z22" s="1446"/>
      <c r="AA22" s="1446"/>
      <c r="AB22" s="1446"/>
      <c r="AC22" s="1446"/>
      <c r="AD22" s="1446"/>
      <c r="AE22" s="1446"/>
      <c r="AF22" s="1446"/>
    </row>
    <row r="23" spans="1:32" s="206" customFormat="1" ht="15.75" customHeight="1" x14ac:dyDescent="0.25">
      <c r="A23" s="1423" t="s">
        <v>158</v>
      </c>
      <c r="B23" s="1933">
        <v>0</v>
      </c>
      <c r="C23" s="1462">
        <v>0</v>
      </c>
      <c r="D23" s="1462">
        <v>0</v>
      </c>
      <c r="E23" s="1462">
        <v>0</v>
      </c>
      <c r="F23" s="1462">
        <v>0</v>
      </c>
      <c r="G23" s="1462">
        <v>0</v>
      </c>
      <c r="H23" s="1462">
        <v>0</v>
      </c>
      <c r="I23" s="1462">
        <v>0</v>
      </c>
      <c r="J23" s="1462">
        <v>0</v>
      </c>
      <c r="K23" s="1462">
        <v>0</v>
      </c>
      <c r="L23" s="1462">
        <v>0</v>
      </c>
      <c r="M23" s="1462">
        <v>0</v>
      </c>
      <c r="N23" s="1462">
        <v>0</v>
      </c>
      <c r="O23" s="1462">
        <v>0</v>
      </c>
      <c r="P23" s="1934">
        <v>0</v>
      </c>
      <c r="Q23" s="1935">
        <f>SUM(B23:P23)</f>
        <v>0</v>
      </c>
      <c r="R23" s="1936">
        <f>SUM(Q23/Q26)</f>
        <v>0</v>
      </c>
      <c r="X23" s="1446"/>
      <c r="Y23" s="1446"/>
      <c r="Z23" s="1446"/>
      <c r="AA23" s="1446"/>
      <c r="AB23" s="1446"/>
      <c r="AC23" s="1446"/>
      <c r="AD23" s="1446"/>
      <c r="AE23" s="1446"/>
      <c r="AF23" s="1446"/>
    </row>
    <row r="24" spans="1:32" s="206" customFormat="1" ht="15.75" customHeight="1" x14ac:dyDescent="0.25">
      <c r="A24" s="1423" t="s">
        <v>159</v>
      </c>
      <c r="B24" s="1933">
        <v>0</v>
      </c>
      <c r="C24" s="1462">
        <v>0</v>
      </c>
      <c r="D24" s="1462">
        <v>0</v>
      </c>
      <c r="E24" s="1462">
        <v>0</v>
      </c>
      <c r="F24" s="1462">
        <v>0</v>
      </c>
      <c r="G24" s="1462">
        <v>0</v>
      </c>
      <c r="H24" s="1462">
        <v>0</v>
      </c>
      <c r="I24" s="1462">
        <v>0</v>
      </c>
      <c r="J24" s="1462">
        <v>0</v>
      </c>
      <c r="K24" s="1462">
        <v>0</v>
      </c>
      <c r="L24" s="1462">
        <v>0</v>
      </c>
      <c r="M24" s="1462">
        <v>0</v>
      </c>
      <c r="N24" s="1462">
        <v>0</v>
      </c>
      <c r="O24" s="1462">
        <v>0</v>
      </c>
      <c r="P24" s="1934">
        <v>0</v>
      </c>
      <c r="Q24" s="1935">
        <f>SUM(B24:P24)</f>
        <v>0</v>
      </c>
      <c r="R24" s="1936">
        <f>SUM(Q24/Q26)</f>
        <v>0</v>
      </c>
      <c r="X24" s="1446"/>
      <c r="Y24" s="1446"/>
      <c r="Z24" s="1446"/>
      <c r="AA24" s="1446"/>
      <c r="AB24" s="1446"/>
      <c r="AC24" s="1446"/>
      <c r="AD24" s="1446"/>
      <c r="AE24" s="1446"/>
      <c r="AF24" s="1446"/>
    </row>
    <row r="25" spans="1:32" s="206" customFormat="1" ht="15.75" thickBot="1" x14ac:dyDescent="0.3">
      <c r="A25" s="1424" t="s">
        <v>190</v>
      </c>
      <c r="B25" s="1933">
        <v>0</v>
      </c>
      <c r="C25" s="1462">
        <v>0</v>
      </c>
      <c r="D25" s="1462">
        <v>0</v>
      </c>
      <c r="E25" s="1462">
        <v>0</v>
      </c>
      <c r="F25" s="1462">
        <v>0</v>
      </c>
      <c r="G25" s="1462">
        <v>0</v>
      </c>
      <c r="H25" s="1462">
        <v>0</v>
      </c>
      <c r="I25" s="1462">
        <v>0</v>
      </c>
      <c r="J25" s="1462">
        <v>0</v>
      </c>
      <c r="K25" s="1462">
        <v>0</v>
      </c>
      <c r="L25" s="1462">
        <v>0</v>
      </c>
      <c r="M25" s="1462">
        <v>0</v>
      </c>
      <c r="N25" s="1462">
        <v>0</v>
      </c>
      <c r="O25" s="1462">
        <v>0</v>
      </c>
      <c r="P25" s="1934">
        <v>0</v>
      </c>
      <c r="Q25" s="1935">
        <f>SUM(B25:P25)</f>
        <v>0</v>
      </c>
      <c r="R25" s="1937">
        <f>SUM(Q25/Q26)</f>
        <v>0</v>
      </c>
      <c r="X25" s="1446"/>
      <c r="Y25" s="1446"/>
      <c r="Z25" s="1446"/>
      <c r="AA25" s="1446"/>
      <c r="AB25" s="1446"/>
      <c r="AC25" s="1446"/>
      <c r="AD25" s="1446"/>
      <c r="AE25" s="1446"/>
      <c r="AF25" s="1446"/>
    </row>
    <row r="26" spans="1:32" s="206" customFormat="1" ht="16.5" thickTop="1" thickBot="1" x14ac:dyDescent="0.3">
      <c r="A26" s="1425" t="s">
        <v>27</v>
      </c>
      <c r="B26" s="1938">
        <f t="shared" ref="B26:Q26" si="1">SUM(B21:B25)</f>
        <v>0</v>
      </c>
      <c r="C26" s="1939">
        <f t="shared" si="1"/>
        <v>0</v>
      </c>
      <c r="D26" s="1939">
        <f t="shared" si="1"/>
        <v>0</v>
      </c>
      <c r="E26" s="1939">
        <f t="shared" si="1"/>
        <v>0</v>
      </c>
      <c r="F26" s="1939">
        <f t="shared" si="1"/>
        <v>0</v>
      </c>
      <c r="G26" s="1939">
        <f t="shared" si="1"/>
        <v>0</v>
      </c>
      <c r="H26" s="1939">
        <f t="shared" si="1"/>
        <v>0</v>
      </c>
      <c r="I26" s="1939">
        <f t="shared" si="1"/>
        <v>1</v>
      </c>
      <c r="J26" s="1939">
        <f t="shared" si="1"/>
        <v>0</v>
      </c>
      <c r="K26" s="1939">
        <f t="shared" si="1"/>
        <v>0</v>
      </c>
      <c r="L26" s="1939">
        <f t="shared" si="1"/>
        <v>1</v>
      </c>
      <c r="M26" s="1939">
        <f t="shared" si="1"/>
        <v>0</v>
      </c>
      <c r="N26" s="1939">
        <f t="shared" si="1"/>
        <v>0</v>
      </c>
      <c r="O26" s="1939">
        <f t="shared" si="1"/>
        <v>0</v>
      </c>
      <c r="P26" s="1940">
        <f t="shared" si="1"/>
        <v>0</v>
      </c>
      <c r="Q26" s="1941">
        <f t="shared" si="1"/>
        <v>2</v>
      </c>
      <c r="R26" s="1942">
        <f>SUM(Q26/Q26)</f>
        <v>1</v>
      </c>
      <c r="X26" s="1446"/>
      <c r="Y26" s="1446"/>
      <c r="Z26" s="1446"/>
      <c r="AA26" s="1446"/>
      <c r="AB26" s="1446"/>
      <c r="AC26" s="1446"/>
      <c r="AD26" s="1446"/>
      <c r="AE26" s="1446"/>
      <c r="AF26" s="1446"/>
    </row>
    <row r="27" spans="1:32" s="206" customFormat="1" ht="15.75" customHeight="1" thickBot="1" x14ac:dyDescent="0.3">
      <c r="A27" s="1426" t="s">
        <v>44</v>
      </c>
      <c r="B27" s="1943">
        <f>SUM(B26/Q26)</f>
        <v>0</v>
      </c>
      <c r="C27" s="1944">
        <f>SUM(C26/Q26)</f>
        <v>0</v>
      </c>
      <c r="D27" s="1944">
        <f>SUM(D26/Q26)</f>
        <v>0</v>
      </c>
      <c r="E27" s="1944">
        <f>SUM(E26/Q26)</f>
        <v>0</v>
      </c>
      <c r="F27" s="1944">
        <f>SUM(F26/Q26)</f>
        <v>0</v>
      </c>
      <c r="G27" s="1944">
        <f>SUM(G26/Q26)</f>
        <v>0</v>
      </c>
      <c r="H27" s="1944">
        <f>SUM(H26/Q26)</f>
        <v>0</v>
      </c>
      <c r="I27" s="1945">
        <f>SUM(I26/Q26)</f>
        <v>0.5</v>
      </c>
      <c r="J27" s="1944">
        <f>SUM(J26/Q26)</f>
        <v>0</v>
      </c>
      <c r="K27" s="1944">
        <f>SUM(K26/Q26)</f>
        <v>0</v>
      </c>
      <c r="L27" s="1945">
        <f>SUM(L26/Q26)</f>
        <v>0.5</v>
      </c>
      <c r="M27" s="1944">
        <f>SUM(M26/Q26)</f>
        <v>0</v>
      </c>
      <c r="N27" s="1944">
        <f>SUM(N26/Q26)</f>
        <v>0</v>
      </c>
      <c r="O27" s="1944">
        <f>SUM(O26/Q26)</f>
        <v>0</v>
      </c>
      <c r="P27" s="1946">
        <f>SUM(P26/Q26)</f>
        <v>0</v>
      </c>
      <c r="Q27" s="1947">
        <f>SUM(B27:P27)</f>
        <v>1</v>
      </c>
      <c r="R27" s="418"/>
      <c r="X27" s="1446"/>
      <c r="Y27" s="1446"/>
      <c r="Z27" s="1446"/>
      <c r="AA27" s="1446"/>
      <c r="AB27" s="1446"/>
      <c r="AC27" s="1446"/>
      <c r="AD27" s="1446"/>
      <c r="AE27" s="1446"/>
      <c r="AF27" s="1446"/>
    </row>
    <row r="28" spans="1:32" s="206" customFormat="1" ht="12.75" customHeight="1" thickBot="1" x14ac:dyDescent="0.3">
      <c r="A28" s="11"/>
      <c r="B28" s="11"/>
      <c r="C28" s="11"/>
      <c r="D28" s="11"/>
      <c r="E28" s="11"/>
      <c r="F28" s="11"/>
      <c r="G28" s="11"/>
      <c r="H28" s="11"/>
      <c r="I28" s="11"/>
      <c r="J28" s="11"/>
      <c r="K28" s="11"/>
      <c r="L28" s="11"/>
      <c r="M28" s="11"/>
      <c r="N28" s="11"/>
      <c r="O28" s="11"/>
      <c r="P28" s="11"/>
      <c r="Q28" s="11"/>
      <c r="R28" s="11"/>
      <c r="X28" s="1446"/>
      <c r="Y28" s="1446"/>
      <c r="Z28" s="1446"/>
      <c r="AA28" s="1446"/>
      <c r="AB28" s="1446"/>
      <c r="AC28" s="1446"/>
      <c r="AD28" s="1446"/>
      <c r="AE28" s="1446"/>
      <c r="AF28" s="1446"/>
    </row>
    <row r="29" spans="1:32" s="206" customFormat="1" ht="34.5" customHeight="1" thickBot="1" x14ac:dyDescent="0.3">
      <c r="A29" s="1693" t="s">
        <v>729</v>
      </c>
      <c r="B29" s="1694"/>
      <c r="C29" s="1694"/>
      <c r="D29" s="1694"/>
      <c r="E29" s="1694"/>
      <c r="F29" s="1694"/>
      <c r="G29" s="1694"/>
      <c r="H29" s="1694"/>
      <c r="I29" s="1694"/>
      <c r="J29" s="1694"/>
      <c r="K29" s="1694"/>
      <c r="L29" s="1694"/>
      <c r="M29" s="1694"/>
      <c r="N29" s="1694"/>
      <c r="O29" s="1694"/>
      <c r="P29" s="1694"/>
      <c r="Q29" s="1694"/>
      <c r="R29" s="1695"/>
      <c r="X29" s="1446"/>
      <c r="Y29" s="1446"/>
      <c r="Z29" s="1446"/>
      <c r="AA29" s="1446"/>
      <c r="AB29" s="1446"/>
      <c r="AC29" s="1446"/>
      <c r="AD29" s="1446"/>
      <c r="AE29" s="1446"/>
      <c r="AF29" s="1446"/>
    </row>
    <row r="30" spans="1:32" s="206" customFormat="1" ht="15.75" thickBot="1" x14ac:dyDescent="0.3">
      <c r="A30" s="1427" t="s">
        <v>189</v>
      </c>
      <c r="B30" s="1925">
        <v>0</v>
      </c>
      <c r="C30" s="1926">
        <v>0</v>
      </c>
      <c r="D30" s="1926">
        <v>0</v>
      </c>
      <c r="E30" s="1926">
        <v>0</v>
      </c>
      <c r="F30" s="1926">
        <v>0</v>
      </c>
      <c r="G30" s="1926">
        <v>0</v>
      </c>
      <c r="H30" s="1926">
        <v>0</v>
      </c>
      <c r="I30" s="1926">
        <v>0</v>
      </c>
      <c r="J30" s="1926">
        <v>0</v>
      </c>
      <c r="K30" s="1926">
        <v>0</v>
      </c>
      <c r="L30" s="1926">
        <v>0</v>
      </c>
      <c r="M30" s="1926">
        <v>0</v>
      </c>
      <c r="N30" s="1926">
        <v>0</v>
      </c>
      <c r="O30" s="1926">
        <v>0</v>
      </c>
      <c r="P30" s="1926">
        <v>0</v>
      </c>
      <c r="Q30" s="1927">
        <v>0</v>
      </c>
      <c r="R30" s="1928">
        <v>0</v>
      </c>
      <c r="X30" s="1446"/>
      <c r="Y30" s="1446"/>
      <c r="Z30" s="1446"/>
      <c r="AA30" s="1446"/>
      <c r="AB30" s="1446"/>
      <c r="AC30" s="1446"/>
      <c r="AD30" s="1446"/>
      <c r="AE30" s="1446"/>
      <c r="AF30" s="1446"/>
    </row>
    <row r="31" spans="1:32" s="206" customFormat="1" ht="15.75" customHeight="1" thickBot="1" x14ac:dyDescent="0.3"/>
    <row r="32" spans="1:32" s="206" customFormat="1" ht="18.75" customHeight="1" thickBot="1" x14ac:dyDescent="0.3">
      <c r="A32" s="1703" t="s">
        <v>728</v>
      </c>
      <c r="B32" s="1704"/>
      <c r="C32" s="1704"/>
      <c r="D32" s="1704"/>
      <c r="E32" s="1704"/>
      <c r="F32" s="1704"/>
      <c r="G32" s="1704"/>
      <c r="H32" s="1704"/>
      <c r="I32" s="1704"/>
      <c r="J32" s="1704"/>
      <c r="K32" s="1704"/>
      <c r="L32" s="1704"/>
      <c r="M32" s="1704"/>
      <c r="N32" s="1704"/>
      <c r="O32" s="1704"/>
      <c r="P32" s="1704"/>
      <c r="Q32" s="1704"/>
      <c r="R32" s="1705"/>
    </row>
    <row r="33" spans="1:18" s="206" customFormat="1" ht="15.75" thickBot="1" x14ac:dyDescent="0.3">
      <c r="A33" s="1416" t="s">
        <v>160</v>
      </c>
      <c r="B33" s="1706" t="s">
        <v>161</v>
      </c>
      <c r="C33" s="1706"/>
      <c r="D33" s="1706"/>
      <c r="E33" s="1706"/>
      <c r="F33" s="1706"/>
      <c r="G33" s="1706"/>
      <c r="H33" s="1706"/>
      <c r="I33" s="1706"/>
      <c r="J33" s="1706"/>
      <c r="K33" s="1706"/>
      <c r="L33" s="1707" t="s">
        <v>162</v>
      </c>
      <c r="M33" s="1706"/>
      <c r="N33" s="1706"/>
      <c r="O33" s="1706"/>
      <c r="P33" s="1706"/>
      <c r="Q33" s="1706"/>
      <c r="R33" s="1706"/>
    </row>
    <row r="34" spans="1:18" s="1446" customFormat="1" ht="15.75" customHeight="1" x14ac:dyDescent="0.25">
      <c r="A34" s="1916" t="s">
        <v>35</v>
      </c>
      <c r="B34" s="1917" t="s">
        <v>830</v>
      </c>
      <c r="C34" s="1917"/>
      <c r="D34" s="1917"/>
      <c r="E34" s="1917"/>
      <c r="F34" s="1917"/>
      <c r="G34" s="1917"/>
      <c r="H34" s="1917"/>
      <c r="I34" s="1917"/>
      <c r="J34" s="1917"/>
      <c r="K34" s="1917"/>
      <c r="L34" s="1917" t="s">
        <v>521</v>
      </c>
      <c r="M34" s="1917"/>
      <c r="N34" s="1917"/>
      <c r="O34" s="1917"/>
      <c r="P34" s="1917"/>
      <c r="Q34" s="1917"/>
      <c r="R34" s="1918"/>
    </row>
    <row r="35" spans="1:18" s="1446" customFormat="1" ht="15.75" customHeight="1" x14ac:dyDescent="0.25">
      <c r="A35" s="1919" t="s">
        <v>35</v>
      </c>
      <c r="B35" s="1920" t="s">
        <v>832</v>
      </c>
      <c r="C35" s="1920"/>
      <c r="D35" s="1920"/>
      <c r="E35" s="1920"/>
      <c r="F35" s="1920"/>
      <c r="G35" s="1920"/>
      <c r="H35" s="1920"/>
      <c r="I35" s="1920"/>
      <c r="J35" s="1920"/>
      <c r="K35" s="1920"/>
      <c r="L35" s="1920" t="s">
        <v>613</v>
      </c>
      <c r="M35" s="1920"/>
      <c r="N35" s="1920"/>
      <c r="O35" s="1920"/>
      <c r="P35" s="1920"/>
      <c r="Q35" s="1920"/>
      <c r="R35" s="1921"/>
    </row>
    <row r="36" spans="1:18" s="1446" customFormat="1" ht="15.75" customHeight="1" x14ac:dyDescent="0.25">
      <c r="A36" s="1919" t="s">
        <v>38</v>
      </c>
      <c r="B36" s="1920" t="s">
        <v>608</v>
      </c>
      <c r="C36" s="1920"/>
      <c r="D36" s="1920"/>
      <c r="E36" s="1920"/>
      <c r="F36" s="1920"/>
      <c r="G36" s="1920"/>
      <c r="H36" s="1920"/>
      <c r="I36" s="1920"/>
      <c r="J36" s="1920"/>
      <c r="K36" s="1920"/>
      <c r="L36" s="1920" t="s">
        <v>795</v>
      </c>
      <c r="M36" s="1920"/>
      <c r="N36" s="1920"/>
      <c r="O36" s="1920"/>
      <c r="P36" s="1920"/>
      <c r="Q36" s="1920"/>
      <c r="R36" s="1921"/>
    </row>
    <row r="37" spans="1:18" s="1446" customFormat="1" ht="15.75" customHeight="1" x14ac:dyDescent="0.25">
      <c r="A37" s="1919" t="s">
        <v>35</v>
      </c>
      <c r="B37" s="1920" t="s">
        <v>834</v>
      </c>
      <c r="C37" s="1920"/>
      <c r="D37" s="1920"/>
      <c r="E37" s="1920"/>
      <c r="F37" s="1920"/>
      <c r="G37" s="1920"/>
      <c r="H37" s="1920"/>
      <c r="I37" s="1920"/>
      <c r="J37" s="1920"/>
      <c r="K37" s="1920"/>
      <c r="L37" s="1920" t="s">
        <v>796</v>
      </c>
      <c r="M37" s="1920"/>
      <c r="N37" s="1920"/>
      <c r="O37" s="1920"/>
      <c r="P37" s="1920"/>
      <c r="Q37" s="1920"/>
      <c r="R37" s="1921"/>
    </row>
    <row r="38" spans="1:18" s="1446" customFormat="1" ht="15.75" customHeight="1" x14ac:dyDescent="0.25">
      <c r="A38" s="1919" t="s">
        <v>35</v>
      </c>
      <c r="B38" s="1920" t="s">
        <v>833</v>
      </c>
      <c r="C38" s="1920"/>
      <c r="D38" s="1920"/>
      <c r="E38" s="1920"/>
      <c r="F38" s="1920"/>
      <c r="G38" s="1920"/>
      <c r="H38" s="1920"/>
      <c r="I38" s="1920"/>
      <c r="J38" s="1920"/>
      <c r="K38" s="1920"/>
      <c r="L38" s="1920" t="s">
        <v>797</v>
      </c>
      <c r="M38" s="1920"/>
      <c r="N38" s="1920"/>
      <c r="O38" s="1920"/>
      <c r="P38" s="1920"/>
      <c r="Q38" s="1920"/>
      <c r="R38" s="1921"/>
    </row>
    <row r="39" spans="1:18" s="1446" customFormat="1" ht="15.75" customHeight="1" x14ac:dyDescent="0.25">
      <c r="A39" s="1919" t="s">
        <v>35</v>
      </c>
      <c r="B39" s="1920" t="s">
        <v>798</v>
      </c>
      <c r="C39" s="1920"/>
      <c r="D39" s="1920"/>
      <c r="E39" s="1920"/>
      <c r="F39" s="1920"/>
      <c r="G39" s="1920"/>
      <c r="H39" s="1920"/>
      <c r="I39" s="1920"/>
      <c r="J39" s="1920"/>
      <c r="K39" s="1920"/>
      <c r="L39" s="1920" t="s">
        <v>796</v>
      </c>
      <c r="M39" s="1920"/>
      <c r="N39" s="1920"/>
      <c r="O39" s="1920"/>
      <c r="P39" s="1920"/>
      <c r="Q39" s="1920"/>
      <c r="R39" s="1921"/>
    </row>
    <row r="40" spans="1:18" s="1446" customFormat="1" ht="15.75" customHeight="1" x14ac:dyDescent="0.25">
      <c r="A40" s="1919" t="s">
        <v>35</v>
      </c>
      <c r="B40" s="1920" t="s">
        <v>730</v>
      </c>
      <c r="C40" s="1920"/>
      <c r="D40" s="1920"/>
      <c r="E40" s="1920"/>
      <c r="F40" s="1920"/>
      <c r="G40" s="1920"/>
      <c r="H40" s="1920"/>
      <c r="I40" s="1920"/>
      <c r="J40" s="1920"/>
      <c r="K40" s="1920"/>
      <c r="L40" s="1920" t="s">
        <v>795</v>
      </c>
      <c r="M40" s="1920"/>
      <c r="N40" s="1920"/>
      <c r="O40" s="1920"/>
      <c r="P40" s="1920"/>
      <c r="Q40" s="1920"/>
      <c r="R40" s="1921"/>
    </row>
    <row r="41" spans="1:18" s="1446" customFormat="1" ht="15.75" customHeight="1" x14ac:dyDescent="0.25">
      <c r="A41" s="1919" t="s">
        <v>35</v>
      </c>
      <c r="B41" s="1920" t="s">
        <v>799</v>
      </c>
      <c r="C41" s="1920"/>
      <c r="D41" s="1920"/>
      <c r="E41" s="1920"/>
      <c r="F41" s="1920"/>
      <c r="G41" s="1920"/>
      <c r="H41" s="1920"/>
      <c r="I41" s="1920"/>
      <c r="J41" s="1920"/>
      <c r="K41" s="1920"/>
      <c r="L41" s="1920" t="s">
        <v>540</v>
      </c>
      <c r="M41" s="1920"/>
      <c r="N41" s="1920"/>
      <c r="O41" s="1920"/>
      <c r="P41" s="1920"/>
      <c r="Q41" s="1920"/>
      <c r="R41" s="1921"/>
    </row>
    <row r="42" spans="1:18" s="1446" customFormat="1" ht="15.75" customHeight="1" x14ac:dyDescent="0.25">
      <c r="A42" s="1919" t="s">
        <v>35</v>
      </c>
      <c r="B42" s="1920" t="s">
        <v>608</v>
      </c>
      <c r="C42" s="1920"/>
      <c r="D42" s="1920"/>
      <c r="E42" s="1920"/>
      <c r="F42" s="1920"/>
      <c r="G42" s="1920"/>
      <c r="H42" s="1920"/>
      <c r="I42" s="1920"/>
      <c r="J42" s="1920"/>
      <c r="K42" s="1920"/>
      <c r="L42" s="1920" t="s">
        <v>613</v>
      </c>
      <c r="M42" s="1920"/>
      <c r="N42" s="1920"/>
      <c r="O42" s="1920"/>
      <c r="P42" s="1920"/>
      <c r="Q42" s="1920"/>
      <c r="R42" s="1921"/>
    </row>
    <row r="43" spans="1:18" s="1446" customFormat="1" ht="15.75" customHeight="1" x14ac:dyDescent="0.25">
      <c r="A43" s="1919" t="s">
        <v>35</v>
      </c>
      <c r="B43" s="1920" t="s">
        <v>831</v>
      </c>
      <c r="C43" s="1920"/>
      <c r="D43" s="1920"/>
      <c r="E43" s="1920"/>
      <c r="F43" s="1920"/>
      <c r="G43" s="1920"/>
      <c r="H43" s="1920"/>
      <c r="I43" s="1920"/>
      <c r="J43" s="1920"/>
      <c r="K43" s="1920"/>
      <c r="L43" s="1920" t="s">
        <v>540</v>
      </c>
      <c r="M43" s="1920"/>
      <c r="N43" s="1920"/>
      <c r="O43" s="1920"/>
      <c r="P43" s="1920"/>
      <c r="Q43" s="1920"/>
      <c r="R43" s="1921"/>
    </row>
    <row r="44" spans="1:18" s="206" customFormat="1" ht="15.75" customHeight="1" x14ac:dyDescent="0.25">
      <c r="A44" s="1919" t="s">
        <v>35</v>
      </c>
      <c r="B44" s="1920" t="s">
        <v>835</v>
      </c>
      <c r="C44" s="1920"/>
      <c r="D44" s="1920"/>
      <c r="E44" s="1920"/>
      <c r="F44" s="1920"/>
      <c r="G44" s="1920"/>
      <c r="H44" s="1920"/>
      <c r="I44" s="1920"/>
      <c r="J44" s="1920"/>
      <c r="K44" s="1920"/>
      <c r="L44" s="1920" t="s">
        <v>796</v>
      </c>
      <c r="M44" s="1920"/>
      <c r="N44" s="1920"/>
      <c r="O44" s="1920"/>
      <c r="P44" s="1920"/>
      <c r="Q44" s="1920"/>
      <c r="R44" s="1921"/>
    </row>
    <row r="45" spans="1:18" s="206" customFormat="1" ht="19.5" customHeight="1" thickBot="1" x14ac:dyDescent="0.3">
      <c r="A45" s="1922" t="s">
        <v>35</v>
      </c>
      <c r="B45" s="1923" t="s">
        <v>833</v>
      </c>
      <c r="C45" s="1923"/>
      <c r="D45" s="1923"/>
      <c r="E45" s="1923"/>
      <c r="F45" s="1923"/>
      <c r="G45" s="1923"/>
      <c r="H45" s="1923"/>
      <c r="I45" s="1923"/>
      <c r="J45" s="1923"/>
      <c r="K45" s="1923"/>
      <c r="L45" s="1923" t="s">
        <v>800</v>
      </c>
      <c r="M45" s="1923"/>
      <c r="N45" s="1923"/>
      <c r="O45" s="1923"/>
      <c r="P45" s="1923"/>
      <c r="Q45" s="1923"/>
      <c r="R45" s="1924"/>
    </row>
    <row r="46" spans="1:18" s="206" customFormat="1" ht="15.75" hidden="1" customHeight="1" thickBot="1" x14ac:dyDescent="0.3">
      <c r="A46" s="130"/>
      <c r="B46" s="1442"/>
      <c r="C46" s="1442"/>
      <c r="D46" s="1442"/>
      <c r="E46" s="1442"/>
      <c r="F46" s="1442"/>
      <c r="G46" s="1442"/>
      <c r="H46" s="1442"/>
      <c r="I46" s="1442"/>
      <c r="J46" s="1442"/>
      <c r="K46" s="1442"/>
      <c r="L46" s="1442"/>
      <c r="M46" s="1442"/>
      <c r="N46" s="1442"/>
      <c r="O46" s="1442"/>
      <c r="P46" s="1442"/>
      <c r="Q46" s="1442"/>
      <c r="R46" s="1445"/>
    </row>
    <row r="47" spans="1:18" s="32" customFormat="1" ht="16.5" hidden="1" thickBot="1" x14ac:dyDescent="0.3">
      <c r="A47" s="1674" t="s">
        <v>670</v>
      </c>
      <c r="B47" s="1675"/>
      <c r="C47" s="1675"/>
      <c r="D47" s="1675"/>
      <c r="E47" s="1675"/>
      <c r="F47" s="1675"/>
      <c r="G47" s="1675"/>
      <c r="H47" s="1675"/>
      <c r="I47" s="1675"/>
      <c r="J47" s="1675"/>
      <c r="K47" s="1675"/>
      <c r="L47" s="1675"/>
      <c r="M47" s="1675"/>
      <c r="N47" s="1675"/>
      <c r="O47" s="1675"/>
      <c r="P47" s="1675"/>
      <c r="Q47" s="1675"/>
      <c r="R47" s="1702"/>
    </row>
    <row r="48" spans="1:18" s="32" customFormat="1" ht="70.5" hidden="1" customHeight="1" thickBot="1" x14ac:dyDescent="0.3">
      <c r="A48" s="132"/>
      <c r="B48" s="731" t="s">
        <v>81</v>
      </c>
      <c r="C48" s="172" t="s">
        <v>82</v>
      </c>
      <c r="D48" s="172" t="s">
        <v>83</v>
      </c>
      <c r="E48" s="172" t="s">
        <v>84</v>
      </c>
      <c r="F48" s="172" t="s">
        <v>85</v>
      </c>
      <c r="G48" s="172" t="s">
        <v>86</v>
      </c>
      <c r="H48" s="172" t="s">
        <v>87</v>
      </c>
      <c r="I48" s="172" t="s">
        <v>88</v>
      </c>
      <c r="J48" s="172" t="s">
        <v>89</v>
      </c>
      <c r="K48" s="172" t="s">
        <v>90</v>
      </c>
      <c r="L48" s="172" t="s">
        <v>91</v>
      </c>
      <c r="M48" s="172" t="s">
        <v>92</v>
      </c>
      <c r="N48" s="172" t="s">
        <v>93</v>
      </c>
      <c r="O48" s="172" t="s">
        <v>94</v>
      </c>
      <c r="P48" s="173" t="s">
        <v>95</v>
      </c>
      <c r="Q48" s="1359" t="s">
        <v>96</v>
      </c>
      <c r="R48" s="170" t="s">
        <v>97</v>
      </c>
    </row>
    <row r="49" spans="1:18" s="206" customFormat="1" hidden="1" x14ac:dyDescent="0.25">
      <c r="A49" s="1422" t="s">
        <v>156</v>
      </c>
      <c r="B49" s="1347">
        <v>0</v>
      </c>
      <c r="C49" s="1348">
        <v>0</v>
      </c>
      <c r="D49" s="1348">
        <v>0</v>
      </c>
      <c r="E49" s="1348">
        <v>0</v>
      </c>
      <c r="F49" s="1348">
        <v>0</v>
      </c>
      <c r="G49" s="1348">
        <v>0</v>
      </c>
      <c r="H49" s="1348">
        <v>0</v>
      </c>
      <c r="I49" s="1348">
        <v>2</v>
      </c>
      <c r="J49" s="1348">
        <v>0</v>
      </c>
      <c r="K49" s="1348">
        <v>0</v>
      </c>
      <c r="L49" s="1348">
        <v>0</v>
      </c>
      <c r="M49" s="1348">
        <v>0</v>
      </c>
      <c r="N49" s="1348">
        <v>0</v>
      </c>
      <c r="O49" s="1348">
        <v>0</v>
      </c>
      <c r="P49" s="1349">
        <v>0</v>
      </c>
      <c r="Q49" s="1360">
        <f>SUM(B49:P49)</f>
        <v>2</v>
      </c>
      <c r="R49" s="1364">
        <f>SUM(Q49/Q54)</f>
        <v>0.5</v>
      </c>
    </row>
    <row r="50" spans="1:18" s="206" customFormat="1" ht="15.75" hidden="1" customHeight="1" x14ac:dyDescent="0.25">
      <c r="A50" s="1423" t="s">
        <v>668</v>
      </c>
      <c r="B50" s="1350">
        <v>0</v>
      </c>
      <c r="C50" s="1351">
        <v>0</v>
      </c>
      <c r="D50" s="1351">
        <v>0</v>
      </c>
      <c r="E50" s="1351">
        <v>0</v>
      </c>
      <c r="F50" s="1351">
        <v>0</v>
      </c>
      <c r="G50" s="1351">
        <v>0</v>
      </c>
      <c r="H50" s="1351">
        <v>0</v>
      </c>
      <c r="I50" s="1351">
        <v>0</v>
      </c>
      <c r="J50" s="1351">
        <v>0</v>
      </c>
      <c r="K50" s="1351">
        <v>0</v>
      </c>
      <c r="L50" s="1351">
        <v>0</v>
      </c>
      <c r="M50" s="1351">
        <v>0</v>
      </c>
      <c r="N50" s="1351">
        <v>0</v>
      </c>
      <c r="O50" s="1351">
        <v>0</v>
      </c>
      <c r="P50" s="1352">
        <v>0</v>
      </c>
      <c r="Q50" s="1361">
        <f>SUM(B50:P50)</f>
        <v>0</v>
      </c>
      <c r="R50" s="1365">
        <f>SUM(Q50/Q54)</f>
        <v>0</v>
      </c>
    </row>
    <row r="51" spans="1:18" s="206" customFormat="1" ht="15.75" hidden="1" customHeight="1" x14ac:dyDescent="0.25">
      <c r="A51" s="1423" t="s">
        <v>158</v>
      </c>
      <c r="B51" s="1350">
        <v>0</v>
      </c>
      <c r="C51" s="1351">
        <v>0</v>
      </c>
      <c r="D51" s="1351">
        <v>0</v>
      </c>
      <c r="E51" s="1351">
        <v>0</v>
      </c>
      <c r="F51" s="1351">
        <v>0</v>
      </c>
      <c r="G51" s="1351">
        <v>0</v>
      </c>
      <c r="H51" s="1351">
        <v>0</v>
      </c>
      <c r="I51" s="1351">
        <v>0</v>
      </c>
      <c r="J51" s="1351">
        <v>0</v>
      </c>
      <c r="K51" s="1351">
        <v>0</v>
      </c>
      <c r="L51" s="1351">
        <v>0</v>
      </c>
      <c r="M51" s="1351">
        <v>0</v>
      </c>
      <c r="N51" s="1351">
        <v>0</v>
      </c>
      <c r="O51" s="1351">
        <v>0</v>
      </c>
      <c r="P51" s="1352">
        <v>0</v>
      </c>
      <c r="Q51" s="1361">
        <f>SUM(B51:P51)</f>
        <v>0</v>
      </c>
      <c r="R51" s="1365">
        <f>SUM(Q51/Q54)</f>
        <v>0</v>
      </c>
    </row>
    <row r="52" spans="1:18" s="206" customFormat="1" ht="15.75" hidden="1" customHeight="1" x14ac:dyDescent="0.25">
      <c r="A52" s="1423" t="s">
        <v>159</v>
      </c>
      <c r="B52" s="1350">
        <v>0</v>
      </c>
      <c r="C52" s="1351">
        <v>0</v>
      </c>
      <c r="D52" s="1351">
        <v>0</v>
      </c>
      <c r="E52" s="1351">
        <v>0</v>
      </c>
      <c r="F52" s="1351">
        <v>0</v>
      </c>
      <c r="G52" s="1351">
        <v>0</v>
      </c>
      <c r="H52" s="1351">
        <v>0</v>
      </c>
      <c r="I52" s="1351">
        <v>2</v>
      </c>
      <c r="J52" s="1351">
        <v>0</v>
      </c>
      <c r="K52" s="1351">
        <v>0</v>
      </c>
      <c r="L52" s="1351">
        <v>0</v>
      </c>
      <c r="M52" s="1351">
        <v>0</v>
      </c>
      <c r="N52" s="1351">
        <v>0</v>
      </c>
      <c r="O52" s="1351">
        <v>0</v>
      </c>
      <c r="P52" s="1352">
        <v>0</v>
      </c>
      <c r="Q52" s="1361">
        <f>SUM(B52:P52)</f>
        <v>2</v>
      </c>
      <c r="R52" s="1365">
        <f>SUM(Q52/Q54)</f>
        <v>0.5</v>
      </c>
    </row>
    <row r="53" spans="1:18" s="206" customFormat="1" ht="15.75" hidden="1" thickBot="1" x14ac:dyDescent="0.3">
      <c r="A53" s="1424" t="s">
        <v>190</v>
      </c>
      <c r="B53" s="1350">
        <v>0</v>
      </c>
      <c r="C53" s="1351">
        <v>0</v>
      </c>
      <c r="D53" s="1351">
        <v>0</v>
      </c>
      <c r="E53" s="1351">
        <v>0</v>
      </c>
      <c r="F53" s="1351">
        <v>0</v>
      </c>
      <c r="G53" s="1351">
        <v>0</v>
      </c>
      <c r="H53" s="1351">
        <v>0</v>
      </c>
      <c r="I53" s="1351">
        <v>0</v>
      </c>
      <c r="J53" s="1351">
        <v>0</v>
      </c>
      <c r="K53" s="1351">
        <v>0</v>
      </c>
      <c r="L53" s="1351">
        <v>0</v>
      </c>
      <c r="M53" s="1351">
        <v>0</v>
      </c>
      <c r="N53" s="1351">
        <v>0</v>
      </c>
      <c r="O53" s="1351">
        <v>0</v>
      </c>
      <c r="P53" s="1352">
        <v>0</v>
      </c>
      <c r="Q53" s="1361">
        <f>SUM(B53:P53)</f>
        <v>0</v>
      </c>
      <c r="R53" s="1366">
        <f>SUM(Q53/Q54)</f>
        <v>0</v>
      </c>
    </row>
    <row r="54" spans="1:18" s="206" customFormat="1" ht="16.5" hidden="1" thickTop="1" thickBot="1" x14ac:dyDescent="0.3">
      <c r="A54" s="1425" t="s">
        <v>27</v>
      </c>
      <c r="B54" s="1299">
        <f t="shared" ref="B54:Q54" si="2">SUM(B49:B53)</f>
        <v>0</v>
      </c>
      <c r="C54" s="1300">
        <f t="shared" si="2"/>
        <v>0</v>
      </c>
      <c r="D54" s="1300">
        <f t="shared" si="2"/>
        <v>0</v>
      </c>
      <c r="E54" s="1300">
        <f t="shared" si="2"/>
        <v>0</v>
      </c>
      <c r="F54" s="1300">
        <f t="shared" si="2"/>
        <v>0</v>
      </c>
      <c r="G54" s="1300">
        <f t="shared" si="2"/>
        <v>0</v>
      </c>
      <c r="H54" s="1300">
        <f t="shared" si="2"/>
        <v>0</v>
      </c>
      <c r="I54" s="1300">
        <f t="shared" si="2"/>
        <v>4</v>
      </c>
      <c r="J54" s="1300">
        <f t="shared" si="2"/>
        <v>0</v>
      </c>
      <c r="K54" s="1300">
        <f t="shared" si="2"/>
        <v>0</v>
      </c>
      <c r="L54" s="1300">
        <f t="shared" si="2"/>
        <v>0</v>
      </c>
      <c r="M54" s="1300">
        <f t="shared" si="2"/>
        <v>0</v>
      </c>
      <c r="N54" s="1300">
        <f t="shared" si="2"/>
        <v>0</v>
      </c>
      <c r="O54" s="1300">
        <f t="shared" si="2"/>
        <v>0</v>
      </c>
      <c r="P54" s="1301">
        <f t="shared" si="2"/>
        <v>0</v>
      </c>
      <c r="Q54" s="1362">
        <f t="shared" si="2"/>
        <v>4</v>
      </c>
      <c r="R54" s="1367">
        <f>SUM(Q54/Q54)</f>
        <v>1</v>
      </c>
    </row>
    <row r="55" spans="1:18" s="206" customFormat="1" ht="15.75" hidden="1" customHeight="1" thickBot="1" x14ac:dyDescent="0.3">
      <c r="A55" s="1426" t="s">
        <v>44</v>
      </c>
      <c r="B55" s="1302">
        <f>SUM(B54/Q54)</f>
        <v>0</v>
      </c>
      <c r="C55" s="1304">
        <f>SUM(C54/Q54)</f>
        <v>0</v>
      </c>
      <c r="D55" s="1304">
        <f>SUM(D54/Q54)</f>
        <v>0</v>
      </c>
      <c r="E55" s="1304">
        <f>SUM(E54/Q54)</f>
        <v>0</v>
      </c>
      <c r="F55" s="1304">
        <f>SUM(F54/Q54)</f>
        <v>0</v>
      </c>
      <c r="G55" s="1304">
        <f>SUM(G54/Q54)</f>
        <v>0</v>
      </c>
      <c r="H55" s="1304">
        <f>SUM(H54/Q54)</f>
        <v>0</v>
      </c>
      <c r="I55" s="1304">
        <f>SUM(I54/Q54)</f>
        <v>1</v>
      </c>
      <c r="J55" s="1304">
        <f>SUM(J54/Q54)</f>
        <v>0</v>
      </c>
      <c r="K55" s="1304">
        <f>SUM(K54/Q54)</f>
        <v>0</v>
      </c>
      <c r="L55" s="1304">
        <f>SUM(L54/Q54)</f>
        <v>0</v>
      </c>
      <c r="M55" s="1304">
        <f>SUM(M54/Q54)</f>
        <v>0</v>
      </c>
      <c r="N55" s="1304">
        <f>SUM(N54/Q54)</f>
        <v>0</v>
      </c>
      <c r="O55" s="1304">
        <f>SUM(O54/Q54)</f>
        <v>0</v>
      </c>
      <c r="P55" s="1305">
        <f>SUM(P54/Q54)</f>
        <v>0</v>
      </c>
      <c r="Q55" s="1363">
        <f>SUM(B55:P55)</f>
        <v>1</v>
      </c>
      <c r="R55" s="418"/>
    </row>
    <row r="56" spans="1:18" s="206" customFormat="1" ht="12.75" hidden="1" customHeight="1" thickBot="1" x14ac:dyDescent="0.3">
      <c r="A56" s="11"/>
      <c r="B56" s="11"/>
      <c r="C56" s="11"/>
      <c r="D56" s="11"/>
      <c r="E56" s="11"/>
      <c r="F56" s="11"/>
      <c r="G56" s="11"/>
      <c r="H56" s="11"/>
      <c r="I56" s="11"/>
      <c r="J56" s="11"/>
      <c r="K56" s="11"/>
      <c r="L56" s="11"/>
      <c r="M56" s="11"/>
      <c r="N56" s="11"/>
      <c r="O56" s="11"/>
      <c r="P56" s="11"/>
      <c r="Q56" s="11"/>
      <c r="R56" s="11"/>
    </row>
    <row r="57" spans="1:18" s="206" customFormat="1" ht="34.5" hidden="1" customHeight="1" thickBot="1" x14ac:dyDescent="0.3">
      <c r="A57" s="1693" t="s">
        <v>729</v>
      </c>
      <c r="B57" s="1694"/>
      <c r="C57" s="1694"/>
      <c r="D57" s="1694"/>
      <c r="E57" s="1694"/>
      <c r="F57" s="1694"/>
      <c r="G57" s="1694"/>
      <c r="H57" s="1694"/>
      <c r="I57" s="1694"/>
      <c r="J57" s="1694"/>
      <c r="K57" s="1694"/>
      <c r="L57" s="1694"/>
      <c r="M57" s="1694"/>
      <c r="N57" s="1694"/>
      <c r="O57" s="1694"/>
      <c r="P57" s="1694"/>
      <c r="Q57" s="1694"/>
      <c r="R57" s="1695"/>
    </row>
    <row r="58" spans="1:18" s="206" customFormat="1" ht="15.75" hidden="1" thickBot="1" x14ac:dyDescent="0.3">
      <c r="A58" s="1427" t="s">
        <v>189</v>
      </c>
      <c r="B58" s="1353">
        <v>0</v>
      </c>
      <c r="C58" s="1354">
        <v>0</v>
      </c>
      <c r="D58" s="1354">
        <v>0</v>
      </c>
      <c r="E58" s="1354">
        <v>0</v>
      </c>
      <c r="F58" s="1354">
        <v>0</v>
      </c>
      <c r="G58" s="1354">
        <v>0</v>
      </c>
      <c r="H58" s="1354">
        <v>0</v>
      </c>
      <c r="I58" s="1354">
        <v>0</v>
      </c>
      <c r="J58" s="1354">
        <v>0</v>
      </c>
      <c r="K58" s="1354">
        <v>0</v>
      </c>
      <c r="L58" s="1354">
        <v>0</v>
      </c>
      <c r="M58" s="1354">
        <v>0</v>
      </c>
      <c r="N58" s="1354">
        <v>0</v>
      </c>
      <c r="O58" s="1354">
        <v>0</v>
      </c>
      <c r="P58" s="1354">
        <v>0</v>
      </c>
      <c r="Q58" s="1355">
        <v>0</v>
      </c>
      <c r="R58" s="1303">
        <v>0</v>
      </c>
    </row>
    <row r="59" spans="1:18" s="206" customFormat="1" ht="15.75" hidden="1" customHeight="1" thickBot="1" x14ac:dyDescent="0.3"/>
    <row r="60" spans="1:18" s="206" customFormat="1" ht="18.75" hidden="1" customHeight="1" thickBot="1" x14ac:dyDescent="0.3">
      <c r="A60" s="1703" t="s">
        <v>728</v>
      </c>
      <c r="B60" s="1704"/>
      <c r="C60" s="1704"/>
      <c r="D60" s="1704"/>
      <c r="E60" s="1704"/>
      <c r="F60" s="1704"/>
      <c r="G60" s="1704"/>
      <c r="H60" s="1704"/>
      <c r="I60" s="1704"/>
      <c r="J60" s="1704"/>
      <c r="K60" s="1704"/>
      <c r="L60" s="1704"/>
      <c r="M60" s="1704"/>
      <c r="N60" s="1704"/>
      <c r="O60" s="1704"/>
      <c r="P60" s="1704"/>
      <c r="Q60" s="1704"/>
      <c r="R60" s="1705"/>
    </row>
    <row r="61" spans="1:18" s="206" customFormat="1" ht="15.75" hidden="1" thickBot="1" x14ac:dyDescent="0.3">
      <c r="A61" s="1338" t="s">
        <v>160</v>
      </c>
      <c r="B61" s="1706" t="s">
        <v>161</v>
      </c>
      <c r="C61" s="1706"/>
      <c r="D61" s="1706"/>
      <c r="E61" s="1706"/>
      <c r="F61" s="1706"/>
      <c r="G61" s="1706"/>
      <c r="H61" s="1706"/>
      <c r="I61" s="1706"/>
      <c r="J61" s="1706"/>
      <c r="K61" s="1706"/>
      <c r="L61" s="1707" t="s">
        <v>162</v>
      </c>
      <c r="M61" s="1706"/>
      <c r="N61" s="1706"/>
      <c r="O61" s="1706"/>
      <c r="P61" s="1706"/>
      <c r="Q61" s="1706"/>
      <c r="R61" s="1706"/>
    </row>
    <row r="62" spans="1:18" s="206" customFormat="1" ht="15.75" hidden="1" customHeight="1" x14ac:dyDescent="0.25">
      <c r="A62" s="1356" t="s">
        <v>35</v>
      </c>
      <c r="B62" s="1725" t="s">
        <v>657</v>
      </c>
      <c r="C62" s="1726"/>
      <c r="D62" s="1726"/>
      <c r="E62" s="1726"/>
      <c r="F62" s="1726"/>
      <c r="G62" s="1726"/>
      <c r="H62" s="1726"/>
      <c r="I62" s="1726"/>
      <c r="J62" s="1726"/>
      <c r="K62" s="1727"/>
      <c r="L62" s="1728" t="s">
        <v>540</v>
      </c>
      <c r="M62" s="1726"/>
      <c r="N62" s="1726"/>
      <c r="O62" s="1726"/>
      <c r="P62" s="1726"/>
      <c r="Q62" s="1726"/>
      <c r="R62" s="1727"/>
    </row>
    <row r="63" spans="1:18" s="206" customFormat="1" ht="15.75" hidden="1" customHeight="1" x14ac:dyDescent="0.25">
      <c r="A63" s="1357" t="s">
        <v>745</v>
      </c>
      <c r="B63" s="1729" t="s">
        <v>651</v>
      </c>
      <c r="C63" s="1663"/>
      <c r="D63" s="1663"/>
      <c r="E63" s="1663"/>
      <c r="F63" s="1663"/>
      <c r="G63" s="1663"/>
      <c r="H63" s="1663"/>
      <c r="I63" s="1663"/>
      <c r="J63" s="1663"/>
      <c r="K63" s="1664"/>
      <c r="L63" s="1662" t="s">
        <v>521</v>
      </c>
      <c r="M63" s="1663"/>
      <c r="N63" s="1663"/>
      <c r="O63" s="1663"/>
      <c r="P63" s="1663"/>
      <c r="Q63" s="1663"/>
      <c r="R63" s="1664"/>
    </row>
    <row r="64" spans="1:18" s="206" customFormat="1" ht="15.75" hidden="1" customHeight="1" x14ac:dyDescent="0.25">
      <c r="A64" s="1357" t="s">
        <v>35</v>
      </c>
      <c r="B64" s="1729" t="s">
        <v>658</v>
      </c>
      <c r="C64" s="1663"/>
      <c r="D64" s="1663"/>
      <c r="E64" s="1663"/>
      <c r="F64" s="1663"/>
      <c r="G64" s="1663"/>
      <c r="H64" s="1663"/>
      <c r="I64" s="1663"/>
      <c r="J64" s="1663"/>
      <c r="K64" s="1664"/>
      <c r="L64" s="1662" t="s">
        <v>665</v>
      </c>
      <c r="M64" s="1663"/>
      <c r="N64" s="1663"/>
      <c r="O64" s="1663"/>
      <c r="P64" s="1663"/>
      <c r="Q64" s="1663"/>
      <c r="R64" s="1664"/>
    </row>
    <row r="65" spans="1:18" s="206" customFormat="1" ht="15.75" hidden="1" customHeight="1" x14ac:dyDescent="0.25">
      <c r="A65" s="1357" t="s">
        <v>35</v>
      </c>
      <c r="B65" s="1659" t="s">
        <v>659</v>
      </c>
      <c r="C65" s="1660"/>
      <c r="D65" s="1660"/>
      <c r="E65" s="1660"/>
      <c r="F65" s="1660"/>
      <c r="G65" s="1660"/>
      <c r="H65" s="1660"/>
      <c r="I65" s="1660"/>
      <c r="J65" s="1660"/>
      <c r="K65" s="1661"/>
      <c r="L65" s="1662" t="s">
        <v>656</v>
      </c>
      <c r="M65" s="1663"/>
      <c r="N65" s="1663"/>
      <c r="O65" s="1663"/>
      <c r="P65" s="1663"/>
      <c r="Q65" s="1663"/>
      <c r="R65" s="1664"/>
    </row>
    <row r="66" spans="1:18" s="206" customFormat="1" ht="15.75" hidden="1" customHeight="1" x14ac:dyDescent="0.25">
      <c r="A66" s="1357" t="s">
        <v>35</v>
      </c>
      <c r="B66" s="1659" t="s">
        <v>660</v>
      </c>
      <c r="C66" s="1660"/>
      <c r="D66" s="1660"/>
      <c r="E66" s="1660"/>
      <c r="F66" s="1660"/>
      <c r="G66" s="1660"/>
      <c r="H66" s="1660"/>
      <c r="I66" s="1660"/>
      <c r="J66" s="1660"/>
      <c r="K66" s="1661"/>
      <c r="L66" s="1662" t="s">
        <v>656</v>
      </c>
      <c r="M66" s="1663"/>
      <c r="N66" s="1663"/>
      <c r="O66" s="1663"/>
      <c r="P66" s="1663"/>
      <c r="Q66" s="1663"/>
      <c r="R66" s="1664"/>
    </row>
    <row r="67" spans="1:18" s="206" customFormat="1" ht="15.75" hidden="1" customHeight="1" x14ac:dyDescent="0.25">
      <c r="A67" s="1357" t="s">
        <v>35</v>
      </c>
      <c r="B67" s="1659" t="s">
        <v>661</v>
      </c>
      <c r="C67" s="1660"/>
      <c r="D67" s="1660"/>
      <c r="E67" s="1660"/>
      <c r="F67" s="1660"/>
      <c r="G67" s="1660"/>
      <c r="H67" s="1660"/>
      <c r="I67" s="1660"/>
      <c r="J67" s="1660"/>
      <c r="K67" s="1661"/>
      <c r="L67" s="1662" t="s">
        <v>521</v>
      </c>
      <c r="M67" s="1663"/>
      <c r="N67" s="1663"/>
      <c r="O67" s="1663"/>
      <c r="P67" s="1663"/>
      <c r="Q67" s="1663"/>
      <c r="R67" s="1664"/>
    </row>
    <row r="68" spans="1:18" s="206" customFormat="1" ht="15.75" hidden="1" customHeight="1" x14ac:dyDescent="0.25">
      <c r="A68" s="1357" t="s">
        <v>35</v>
      </c>
      <c r="B68" s="1659" t="s">
        <v>662</v>
      </c>
      <c r="C68" s="1660"/>
      <c r="D68" s="1660"/>
      <c r="E68" s="1660"/>
      <c r="F68" s="1660"/>
      <c r="G68" s="1660"/>
      <c r="H68" s="1660"/>
      <c r="I68" s="1660"/>
      <c r="J68" s="1660"/>
      <c r="K68" s="1661"/>
      <c r="L68" s="1662" t="s">
        <v>540</v>
      </c>
      <c r="M68" s="1663"/>
      <c r="N68" s="1663"/>
      <c r="O68" s="1663"/>
      <c r="P68" s="1663"/>
      <c r="Q68" s="1663"/>
      <c r="R68" s="1664"/>
    </row>
    <row r="69" spans="1:18" s="206" customFormat="1" ht="15.75" hidden="1" customHeight="1" x14ac:dyDescent="0.25">
      <c r="A69" s="1357" t="s">
        <v>41</v>
      </c>
      <c r="B69" s="1659" t="s">
        <v>663</v>
      </c>
      <c r="C69" s="1660"/>
      <c r="D69" s="1660"/>
      <c r="E69" s="1660"/>
      <c r="F69" s="1660"/>
      <c r="G69" s="1660"/>
      <c r="H69" s="1660"/>
      <c r="I69" s="1660"/>
      <c r="J69" s="1660"/>
      <c r="K69" s="1661"/>
      <c r="L69" s="1662" t="s">
        <v>656</v>
      </c>
      <c r="M69" s="1663"/>
      <c r="N69" s="1663"/>
      <c r="O69" s="1663"/>
      <c r="P69" s="1663"/>
      <c r="Q69" s="1663"/>
      <c r="R69" s="1664"/>
    </row>
    <row r="70" spans="1:18" s="206" customFormat="1" ht="15.75" hidden="1" customHeight="1" x14ac:dyDescent="0.25">
      <c r="A70" s="1357" t="s">
        <v>35</v>
      </c>
      <c r="B70" s="1659" t="s">
        <v>664</v>
      </c>
      <c r="C70" s="1660"/>
      <c r="D70" s="1660"/>
      <c r="E70" s="1660"/>
      <c r="F70" s="1660"/>
      <c r="G70" s="1660"/>
      <c r="H70" s="1660"/>
      <c r="I70" s="1660"/>
      <c r="J70" s="1660"/>
      <c r="K70" s="1661"/>
      <c r="L70" s="1662" t="s">
        <v>521</v>
      </c>
      <c r="M70" s="1663"/>
      <c r="N70" s="1663"/>
      <c r="O70" s="1663"/>
      <c r="P70" s="1663"/>
      <c r="Q70" s="1663"/>
      <c r="R70" s="1664"/>
    </row>
    <row r="71" spans="1:18" s="206" customFormat="1" ht="15.75" hidden="1" customHeight="1" thickBot="1" x14ac:dyDescent="0.3">
      <c r="A71" s="1358" t="s">
        <v>35</v>
      </c>
      <c r="B71" s="1665" t="s">
        <v>730</v>
      </c>
      <c r="C71" s="1666"/>
      <c r="D71" s="1666"/>
      <c r="E71" s="1666"/>
      <c r="F71" s="1666"/>
      <c r="G71" s="1666"/>
      <c r="H71" s="1666"/>
      <c r="I71" s="1666"/>
      <c r="J71" s="1666"/>
      <c r="K71" s="1667"/>
      <c r="L71" s="1668" t="s">
        <v>540</v>
      </c>
      <c r="M71" s="1669"/>
      <c r="N71" s="1669"/>
      <c r="O71" s="1669"/>
      <c r="P71" s="1669"/>
      <c r="Q71" s="1669"/>
      <c r="R71" s="1670"/>
    </row>
    <row r="72" spans="1:18" s="206" customFormat="1" ht="15.75" hidden="1" customHeight="1" thickBot="1" x14ac:dyDescent="0.3">
      <c r="A72" s="1428"/>
      <c r="B72" s="1429"/>
      <c r="C72" s="1429"/>
      <c r="D72" s="1429"/>
      <c r="E72" s="1429"/>
      <c r="F72" s="1429"/>
      <c r="G72" s="1429"/>
      <c r="H72" s="1429"/>
      <c r="I72" s="1429"/>
      <c r="J72" s="1429"/>
      <c r="K72" s="1429"/>
      <c r="L72" s="1430"/>
      <c r="M72" s="1430"/>
      <c r="N72" s="1430"/>
      <c r="O72" s="1430"/>
      <c r="P72" s="1430"/>
      <c r="Q72" s="1430"/>
      <c r="R72" s="1431"/>
    </row>
    <row r="73" spans="1:18" s="32" customFormat="1" ht="16.5" hidden="1" thickBot="1" x14ac:dyDescent="0.3">
      <c r="A73" s="1674" t="s">
        <v>756</v>
      </c>
      <c r="B73" s="1675"/>
      <c r="C73" s="1675"/>
      <c r="D73" s="1675"/>
      <c r="E73" s="1675"/>
      <c r="F73" s="1675"/>
      <c r="G73" s="1675"/>
      <c r="H73" s="1675"/>
      <c r="I73" s="1675"/>
      <c r="J73" s="1675"/>
      <c r="K73" s="1675"/>
      <c r="L73" s="1675"/>
      <c r="M73" s="1675"/>
      <c r="N73" s="1675"/>
      <c r="O73" s="1675"/>
      <c r="P73" s="1675"/>
      <c r="Q73" s="1675"/>
      <c r="R73" s="1676"/>
    </row>
    <row r="74" spans="1:18" s="32" customFormat="1" ht="70.5" hidden="1" customHeight="1" thickBot="1" x14ac:dyDescent="0.3">
      <c r="A74" s="132"/>
      <c r="B74" s="179" t="s">
        <v>81</v>
      </c>
      <c r="C74" s="170" t="s">
        <v>82</v>
      </c>
      <c r="D74" s="170" t="s">
        <v>83</v>
      </c>
      <c r="E74" s="170" t="s">
        <v>84</v>
      </c>
      <c r="F74" s="170" t="s">
        <v>85</v>
      </c>
      <c r="G74" s="170" t="s">
        <v>86</v>
      </c>
      <c r="H74" s="170" t="s">
        <v>87</v>
      </c>
      <c r="I74" s="170" t="s">
        <v>88</v>
      </c>
      <c r="J74" s="170" t="s">
        <v>89</v>
      </c>
      <c r="K74" s="170" t="s">
        <v>90</v>
      </c>
      <c r="L74" s="170" t="s">
        <v>91</v>
      </c>
      <c r="M74" s="170" t="s">
        <v>92</v>
      </c>
      <c r="N74" s="170" t="s">
        <v>93</v>
      </c>
      <c r="O74" s="170" t="s">
        <v>94</v>
      </c>
      <c r="P74" s="170" t="s">
        <v>95</v>
      </c>
      <c r="Q74" s="170" t="s">
        <v>96</v>
      </c>
      <c r="R74" s="170" t="s">
        <v>97</v>
      </c>
    </row>
    <row r="75" spans="1:18" s="206" customFormat="1" hidden="1" x14ac:dyDescent="0.25">
      <c r="A75" s="115" t="s">
        <v>156</v>
      </c>
      <c r="B75" s="1186">
        <v>0</v>
      </c>
      <c r="C75" s="1187">
        <v>0</v>
      </c>
      <c r="D75" s="1187">
        <v>0</v>
      </c>
      <c r="E75" s="1187">
        <v>0</v>
      </c>
      <c r="F75" s="1187">
        <v>0</v>
      </c>
      <c r="G75" s="1187">
        <v>0</v>
      </c>
      <c r="H75" s="1187">
        <v>0</v>
      </c>
      <c r="I75" s="1187">
        <v>0</v>
      </c>
      <c r="J75" s="1187">
        <v>0</v>
      </c>
      <c r="K75" s="1187">
        <v>0</v>
      </c>
      <c r="L75" s="1187">
        <v>0</v>
      </c>
      <c r="M75" s="1187">
        <v>0</v>
      </c>
      <c r="N75" s="1187">
        <v>0</v>
      </c>
      <c r="O75" s="1187">
        <v>0</v>
      </c>
      <c r="P75" s="1188">
        <v>0</v>
      </c>
      <c r="Q75" s="214">
        <f>SUM(B75:P75)</f>
        <v>0</v>
      </c>
      <c r="R75" s="257">
        <v>0</v>
      </c>
    </row>
    <row r="76" spans="1:18" s="206" customFormat="1" ht="15.75" hidden="1" customHeight="1" x14ac:dyDescent="0.25">
      <c r="A76" s="116" t="s">
        <v>157</v>
      </c>
      <c r="B76" s="1189">
        <v>0</v>
      </c>
      <c r="C76" s="1190">
        <v>0</v>
      </c>
      <c r="D76" s="1190">
        <v>0</v>
      </c>
      <c r="E76" s="1190">
        <v>0</v>
      </c>
      <c r="F76" s="1190">
        <v>0</v>
      </c>
      <c r="G76" s="1190">
        <v>0</v>
      </c>
      <c r="H76" s="1190">
        <v>0</v>
      </c>
      <c r="I76" s="1190">
        <v>0</v>
      </c>
      <c r="J76" s="1190">
        <v>0</v>
      </c>
      <c r="K76" s="1190">
        <v>0</v>
      </c>
      <c r="L76" s="1190">
        <v>0</v>
      </c>
      <c r="M76" s="1190">
        <v>0</v>
      </c>
      <c r="N76" s="1190">
        <v>0</v>
      </c>
      <c r="O76" s="1190">
        <v>0</v>
      </c>
      <c r="P76" s="1191">
        <v>0</v>
      </c>
      <c r="Q76" s="215">
        <f>SUM(B76:P76)</f>
        <v>0</v>
      </c>
      <c r="R76" s="265">
        <v>0</v>
      </c>
    </row>
    <row r="77" spans="1:18" s="206" customFormat="1" ht="15.75" hidden="1" customHeight="1" x14ac:dyDescent="0.25">
      <c r="A77" s="117" t="s">
        <v>158</v>
      </c>
      <c r="B77" s="1189">
        <v>0</v>
      </c>
      <c r="C77" s="1190">
        <v>0</v>
      </c>
      <c r="D77" s="1190">
        <v>0</v>
      </c>
      <c r="E77" s="1190">
        <v>0</v>
      </c>
      <c r="F77" s="1190">
        <v>0</v>
      </c>
      <c r="G77" s="1190">
        <v>0</v>
      </c>
      <c r="H77" s="1190">
        <v>0</v>
      </c>
      <c r="I77" s="1190">
        <v>0</v>
      </c>
      <c r="J77" s="1190">
        <v>0</v>
      </c>
      <c r="K77" s="1190">
        <v>0</v>
      </c>
      <c r="L77" s="1190">
        <v>0</v>
      </c>
      <c r="M77" s="1190">
        <v>0</v>
      </c>
      <c r="N77" s="1190">
        <v>0</v>
      </c>
      <c r="O77" s="1190">
        <v>0</v>
      </c>
      <c r="P77" s="1191">
        <v>0</v>
      </c>
      <c r="Q77" s="215">
        <f>SUM(B77:P77)</f>
        <v>0</v>
      </c>
      <c r="R77" s="265">
        <v>0</v>
      </c>
    </row>
    <row r="78" spans="1:18" s="206" customFormat="1" ht="15.75" hidden="1" customHeight="1" x14ac:dyDescent="0.25">
      <c r="A78" s="117" t="s">
        <v>159</v>
      </c>
      <c r="B78" s="1189">
        <v>0</v>
      </c>
      <c r="C78" s="1190">
        <v>0</v>
      </c>
      <c r="D78" s="1190">
        <v>0</v>
      </c>
      <c r="E78" s="1190">
        <v>0</v>
      </c>
      <c r="F78" s="1190">
        <v>0</v>
      </c>
      <c r="G78" s="1190">
        <v>0</v>
      </c>
      <c r="H78" s="1190">
        <v>0</v>
      </c>
      <c r="I78" s="1190">
        <v>0</v>
      </c>
      <c r="J78" s="1190">
        <v>0</v>
      </c>
      <c r="K78" s="1190">
        <v>0</v>
      </c>
      <c r="L78" s="1190">
        <v>0</v>
      </c>
      <c r="M78" s="1190">
        <v>0</v>
      </c>
      <c r="N78" s="1190">
        <v>0</v>
      </c>
      <c r="O78" s="1190">
        <v>0</v>
      </c>
      <c r="P78" s="1191">
        <v>0</v>
      </c>
      <c r="Q78" s="215">
        <f>SUM(B78:P78)</f>
        <v>0</v>
      </c>
      <c r="R78" s="265">
        <v>0</v>
      </c>
    </row>
    <row r="79" spans="1:18" s="206" customFormat="1" ht="15.75" hidden="1" thickBot="1" x14ac:dyDescent="0.3">
      <c r="A79" s="1214" t="s">
        <v>190</v>
      </c>
      <c r="B79" s="1189">
        <v>0</v>
      </c>
      <c r="C79" s="1190">
        <v>0</v>
      </c>
      <c r="D79" s="1190">
        <v>0</v>
      </c>
      <c r="E79" s="1190">
        <v>0</v>
      </c>
      <c r="F79" s="1190">
        <v>0</v>
      </c>
      <c r="G79" s="1190">
        <v>0</v>
      </c>
      <c r="H79" s="1190">
        <v>0</v>
      </c>
      <c r="I79" s="1190">
        <v>0</v>
      </c>
      <c r="J79" s="1190">
        <v>0</v>
      </c>
      <c r="K79" s="1190">
        <v>0</v>
      </c>
      <c r="L79" s="1190">
        <v>0</v>
      </c>
      <c r="M79" s="1190">
        <v>0</v>
      </c>
      <c r="N79" s="1190">
        <v>0</v>
      </c>
      <c r="O79" s="1190">
        <v>0</v>
      </c>
      <c r="P79" s="1191">
        <v>0</v>
      </c>
      <c r="Q79" s="215">
        <f>SUM(B79:P79)</f>
        <v>0</v>
      </c>
      <c r="R79" s="266">
        <v>0</v>
      </c>
    </row>
    <row r="80" spans="1:18" s="206" customFormat="1" ht="16.5" hidden="1" thickTop="1" thickBot="1" x14ac:dyDescent="0.3">
      <c r="A80" s="118" t="s">
        <v>27</v>
      </c>
      <c r="B80" s="217">
        <f t="shared" ref="B80:Q80" si="3">SUM(B75:B79)</f>
        <v>0</v>
      </c>
      <c r="C80" s="218">
        <f t="shared" si="3"/>
        <v>0</v>
      </c>
      <c r="D80" s="218">
        <f t="shared" si="3"/>
        <v>0</v>
      </c>
      <c r="E80" s="218">
        <f t="shared" si="3"/>
        <v>0</v>
      </c>
      <c r="F80" s="218">
        <f t="shared" si="3"/>
        <v>0</v>
      </c>
      <c r="G80" s="218">
        <f t="shared" si="3"/>
        <v>0</v>
      </c>
      <c r="H80" s="218">
        <f t="shared" si="3"/>
        <v>0</v>
      </c>
      <c r="I80" s="218">
        <f t="shared" si="3"/>
        <v>0</v>
      </c>
      <c r="J80" s="218">
        <f t="shared" si="3"/>
        <v>0</v>
      </c>
      <c r="K80" s="218">
        <f t="shared" si="3"/>
        <v>0</v>
      </c>
      <c r="L80" s="218">
        <f t="shared" si="3"/>
        <v>0</v>
      </c>
      <c r="M80" s="218">
        <f t="shared" si="3"/>
        <v>0</v>
      </c>
      <c r="N80" s="218">
        <f t="shared" si="3"/>
        <v>0</v>
      </c>
      <c r="O80" s="218">
        <f t="shared" si="3"/>
        <v>0</v>
      </c>
      <c r="P80" s="219">
        <f t="shared" si="3"/>
        <v>0</v>
      </c>
      <c r="Q80" s="217">
        <f t="shared" si="3"/>
        <v>0</v>
      </c>
      <c r="R80" s="220">
        <v>0</v>
      </c>
    </row>
    <row r="81" spans="1:18" s="206" customFormat="1" ht="15.75" hidden="1" customHeight="1" thickBot="1" x14ac:dyDescent="0.3">
      <c r="A81" s="119" t="s">
        <v>44</v>
      </c>
      <c r="B81" s="262">
        <v>0</v>
      </c>
      <c r="C81" s="263">
        <v>0</v>
      </c>
      <c r="D81" s="263">
        <v>0</v>
      </c>
      <c r="E81" s="263">
        <v>0</v>
      </c>
      <c r="F81" s="263">
        <v>0</v>
      </c>
      <c r="G81" s="263">
        <v>0</v>
      </c>
      <c r="H81" s="263">
        <v>0</v>
      </c>
      <c r="I81" s="263">
        <v>0</v>
      </c>
      <c r="J81" s="263">
        <v>0</v>
      </c>
      <c r="K81" s="263">
        <v>0</v>
      </c>
      <c r="L81" s="263">
        <v>0</v>
      </c>
      <c r="M81" s="263">
        <v>0</v>
      </c>
      <c r="N81" s="263">
        <v>0</v>
      </c>
      <c r="O81" s="263">
        <v>0</v>
      </c>
      <c r="P81" s="264">
        <v>0</v>
      </c>
      <c r="Q81" s="216">
        <v>0</v>
      </c>
      <c r="R81" s="418"/>
    </row>
    <row r="82" spans="1:18" s="206" customFormat="1" ht="12.75" hidden="1" customHeight="1" thickBot="1" x14ac:dyDescent="0.3">
      <c r="A82" s="11"/>
      <c r="B82" s="11"/>
      <c r="C82" s="11"/>
      <c r="D82" s="11"/>
      <c r="E82" s="11"/>
      <c r="F82" s="11"/>
      <c r="G82" s="11"/>
      <c r="H82" s="11"/>
      <c r="I82" s="11"/>
      <c r="J82" s="11"/>
      <c r="K82" s="11"/>
      <c r="L82" s="11"/>
      <c r="M82" s="11"/>
      <c r="N82" s="11"/>
      <c r="O82" s="11"/>
      <c r="P82" s="11"/>
      <c r="Q82" s="11"/>
      <c r="R82" s="11"/>
    </row>
    <row r="83" spans="1:18" s="206" customFormat="1" ht="34.5" hidden="1" customHeight="1" thickBot="1" x14ac:dyDescent="0.3">
      <c r="A83" s="1693" t="s">
        <v>498</v>
      </c>
      <c r="B83" s="1694"/>
      <c r="C83" s="1694"/>
      <c r="D83" s="1694"/>
      <c r="E83" s="1694"/>
      <c r="F83" s="1694"/>
      <c r="G83" s="1694"/>
      <c r="H83" s="1694"/>
      <c r="I83" s="1694"/>
      <c r="J83" s="1694"/>
      <c r="K83" s="1694"/>
      <c r="L83" s="1694"/>
      <c r="M83" s="1694"/>
      <c r="N83" s="1694"/>
      <c r="O83" s="1694"/>
      <c r="P83" s="1694"/>
      <c r="Q83" s="1694"/>
      <c r="R83" s="1695"/>
    </row>
    <row r="84" spans="1:18" s="206" customFormat="1" ht="15.75" hidden="1" thickBot="1" x14ac:dyDescent="0.3">
      <c r="A84" s="120" t="s">
        <v>189</v>
      </c>
      <c r="B84" s="1192">
        <v>0</v>
      </c>
      <c r="C84" s="1193">
        <v>0</v>
      </c>
      <c r="D84" s="1193">
        <v>0</v>
      </c>
      <c r="E84" s="1193">
        <v>0</v>
      </c>
      <c r="F84" s="1193">
        <v>0</v>
      </c>
      <c r="G84" s="1193">
        <v>0</v>
      </c>
      <c r="H84" s="1193">
        <v>0</v>
      </c>
      <c r="I84" s="1193">
        <v>0</v>
      </c>
      <c r="J84" s="1193">
        <v>0</v>
      </c>
      <c r="K84" s="1193">
        <v>0</v>
      </c>
      <c r="L84" s="1193">
        <v>0</v>
      </c>
      <c r="M84" s="1193">
        <v>0</v>
      </c>
      <c r="N84" s="1193">
        <v>0</v>
      </c>
      <c r="O84" s="1193">
        <v>0</v>
      </c>
      <c r="P84" s="1193">
        <v>0</v>
      </c>
      <c r="Q84" s="1194">
        <v>0</v>
      </c>
      <c r="R84" s="1195">
        <v>0</v>
      </c>
    </row>
    <row r="85" spans="1:18" s="206" customFormat="1" ht="15.75" hidden="1" customHeight="1" thickBot="1" x14ac:dyDescent="0.3"/>
    <row r="86" spans="1:18" s="206" customFormat="1" ht="18.75" hidden="1" customHeight="1" thickBot="1" x14ac:dyDescent="0.3">
      <c r="A86" s="1703" t="s">
        <v>499</v>
      </c>
      <c r="B86" s="1704"/>
      <c r="C86" s="1704"/>
      <c r="D86" s="1704"/>
      <c r="E86" s="1704"/>
      <c r="F86" s="1704"/>
      <c r="G86" s="1704"/>
      <c r="H86" s="1704"/>
      <c r="I86" s="1704"/>
      <c r="J86" s="1704"/>
      <c r="K86" s="1704"/>
      <c r="L86" s="1704"/>
      <c r="M86" s="1704"/>
      <c r="N86" s="1704"/>
      <c r="O86" s="1704"/>
      <c r="P86" s="1704"/>
      <c r="Q86" s="1704"/>
      <c r="R86" s="1705"/>
    </row>
    <row r="87" spans="1:18" s="206" customFormat="1" hidden="1" x14ac:dyDescent="0.25">
      <c r="A87" s="1215" t="s">
        <v>160</v>
      </c>
      <c r="B87" s="1724" t="s">
        <v>161</v>
      </c>
      <c r="C87" s="1724"/>
      <c r="D87" s="1724"/>
      <c r="E87" s="1724"/>
      <c r="F87" s="1724"/>
      <c r="G87" s="1724"/>
      <c r="H87" s="1724"/>
      <c r="I87" s="1724"/>
      <c r="J87" s="1724"/>
      <c r="K87" s="1724"/>
      <c r="L87" s="1724" t="s">
        <v>162</v>
      </c>
      <c r="M87" s="1724"/>
      <c r="N87" s="1724"/>
      <c r="O87" s="1724"/>
      <c r="P87" s="1724"/>
      <c r="Q87" s="1724"/>
      <c r="R87" s="1724"/>
    </row>
    <row r="88" spans="1:18" s="206" customFormat="1" ht="15.75" hidden="1" customHeight="1" x14ac:dyDescent="0.25">
      <c r="A88" s="1196" t="s">
        <v>35</v>
      </c>
      <c r="B88" s="1696" t="s">
        <v>605</v>
      </c>
      <c r="C88" s="1696"/>
      <c r="D88" s="1696"/>
      <c r="E88" s="1696"/>
      <c r="F88" s="1696"/>
      <c r="G88" s="1696"/>
      <c r="H88" s="1696"/>
      <c r="I88" s="1696"/>
      <c r="J88" s="1696"/>
      <c r="K88" s="1696"/>
      <c r="L88" s="1696" t="s">
        <v>613</v>
      </c>
      <c r="M88" s="1696"/>
      <c r="N88" s="1696"/>
      <c r="O88" s="1696"/>
      <c r="P88" s="1696"/>
      <c r="Q88" s="1696"/>
      <c r="R88" s="1696"/>
    </row>
    <row r="89" spans="1:18" s="206" customFormat="1" ht="15.75" hidden="1" customHeight="1" x14ac:dyDescent="0.25">
      <c r="A89" s="1196" t="s">
        <v>35</v>
      </c>
      <c r="B89" s="1696" t="s">
        <v>618</v>
      </c>
      <c r="C89" s="1696"/>
      <c r="D89" s="1696"/>
      <c r="E89" s="1696"/>
      <c r="F89" s="1696"/>
      <c r="G89" s="1696"/>
      <c r="H89" s="1696"/>
      <c r="I89" s="1696"/>
      <c r="J89" s="1696"/>
      <c r="K89" s="1696"/>
      <c r="L89" s="1696" t="s">
        <v>614</v>
      </c>
      <c r="M89" s="1696"/>
      <c r="N89" s="1696"/>
      <c r="O89" s="1696"/>
      <c r="P89" s="1696"/>
      <c r="Q89" s="1696"/>
      <c r="R89" s="1696"/>
    </row>
    <row r="90" spans="1:18" s="206" customFormat="1" ht="15.75" hidden="1" customHeight="1" x14ac:dyDescent="0.25">
      <c r="A90" s="1196" t="s">
        <v>38</v>
      </c>
      <c r="B90" s="1696" t="s">
        <v>606</v>
      </c>
      <c r="C90" s="1696"/>
      <c r="D90" s="1696"/>
      <c r="E90" s="1696"/>
      <c r="F90" s="1696"/>
      <c r="G90" s="1696"/>
      <c r="H90" s="1696"/>
      <c r="I90" s="1696"/>
      <c r="J90" s="1696"/>
      <c r="K90" s="1696"/>
      <c r="L90" s="1696" t="s">
        <v>614</v>
      </c>
      <c r="M90" s="1696"/>
      <c r="N90" s="1696"/>
      <c r="O90" s="1696"/>
      <c r="P90" s="1696"/>
      <c r="Q90" s="1696"/>
      <c r="R90" s="1696"/>
    </row>
    <row r="91" spans="1:18" s="206" customFormat="1" ht="15.75" hidden="1" customHeight="1" x14ac:dyDescent="0.25">
      <c r="A91" s="1196" t="s">
        <v>35</v>
      </c>
      <c r="B91" s="1696" t="s">
        <v>607</v>
      </c>
      <c r="C91" s="1696"/>
      <c r="D91" s="1696"/>
      <c r="E91" s="1696"/>
      <c r="F91" s="1696"/>
      <c r="G91" s="1696"/>
      <c r="H91" s="1696"/>
      <c r="I91" s="1696"/>
      <c r="J91" s="1696"/>
      <c r="K91" s="1696"/>
      <c r="L91" s="1696" t="s">
        <v>614</v>
      </c>
      <c r="M91" s="1696"/>
      <c r="N91" s="1696"/>
      <c r="O91" s="1696"/>
      <c r="P91" s="1696"/>
      <c r="Q91" s="1696"/>
      <c r="R91" s="1696"/>
    </row>
    <row r="92" spans="1:18" s="206" customFormat="1" ht="15.75" hidden="1" customHeight="1" x14ac:dyDescent="0.25">
      <c r="A92" s="1196" t="s">
        <v>42</v>
      </c>
      <c r="B92" s="1696" t="s">
        <v>608</v>
      </c>
      <c r="C92" s="1696"/>
      <c r="D92" s="1696"/>
      <c r="E92" s="1696"/>
      <c r="F92" s="1696"/>
      <c r="G92" s="1696"/>
      <c r="H92" s="1696"/>
      <c r="I92" s="1696"/>
      <c r="J92" s="1696"/>
      <c r="K92" s="1696"/>
      <c r="L92" s="1696" t="s">
        <v>615</v>
      </c>
      <c r="M92" s="1696"/>
      <c r="N92" s="1696"/>
      <c r="O92" s="1696"/>
      <c r="P92" s="1696"/>
      <c r="Q92" s="1696"/>
      <c r="R92" s="1696"/>
    </row>
    <row r="93" spans="1:18" s="206" customFormat="1" ht="15.75" hidden="1" customHeight="1" x14ac:dyDescent="0.25">
      <c r="A93" s="1196" t="s">
        <v>35</v>
      </c>
      <c r="B93" s="1696" t="s">
        <v>609</v>
      </c>
      <c r="C93" s="1696"/>
      <c r="D93" s="1696"/>
      <c r="E93" s="1696"/>
      <c r="F93" s="1696"/>
      <c r="G93" s="1696"/>
      <c r="H93" s="1696"/>
      <c r="I93" s="1696"/>
      <c r="J93" s="1696"/>
      <c r="K93" s="1696"/>
      <c r="L93" s="1696" t="s">
        <v>614</v>
      </c>
      <c r="M93" s="1696"/>
      <c r="N93" s="1696"/>
      <c r="O93" s="1696"/>
      <c r="P93" s="1696"/>
      <c r="Q93" s="1696"/>
      <c r="R93" s="1696"/>
    </row>
    <row r="94" spans="1:18" s="206" customFormat="1" ht="15.75" hidden="1" customHeight="1" x14ac:dyDescent="0.25">
      <c r="A94" s="1196" t="s">
        <v>35</v>
      </c>
      <c r="B94" s="1696" t="s">
        <v>610</v>
      </c>
      <c r="C94" s="1696"/>
      <c r="D94" s="1696"/>
      <c r="E94" s="1696"/>
      <c r="F94" s="1696"/>
      <c r="G94" s="1696"/>
      <c r="H94" s="1696"/>
      <c r="I94" s="1696"/>
      <c r="J94" s="1696"/>
      <c r="K94" s="1696"/>
      <c r="L94" s="1696" t="s">
        <v>616</v>
      </c>
      <c r="M94" s="1696"/>
      <c r="N94" s="1696"/>
      <c r="O94" s="1696"/>
      <c r="P94" s="1696"/>
      <c r="Q94" s="1696"/>
      <c r="R94" s="1696"/>
    </row>
    <row r="95" spans="1:18" s="206" customFormat="1" ht="15.75" hidden="1" customHeight="1" x14ac:dyDescent="0.25">
      <c r="A95" s="1196" t="s">
        <v>38</v>
      </c>
      <c r="B95" s="1696" t="s">
        <v>611</v>
      </c>
      <c r="C95" s="1696"/>
      <c r="D95" s="1696"/>
      <c r="E95" s="1696"/>
      <c r="F95" s="1696"/>
      <c r="G95" s="1696"/>
      <c r="H95" s="1696"/>
      <c r="I95" s="1696"/>
      <c r="J95" s="1696"/>
      <c r="K95" s="1696"/>
      <c r="L95" s="1696" t="s">
        <v>617</v>
      </c>
      <c r="M95" s="1696"/>
      <c r="N95" s="1696"/>
      <c r="O95" s="1696"/>
      <c r="P95" s="1696"/>
      <c r="Q95" s="1696"/>
      <c r="R95" s="1696"/>
    </row>
    <row r="96" spans="1:18" s="206" customFormat="1" ht="15.75" hidden="1" customHeight="1" x14ac:dyDescent="0.25">
      <c r="A96" s="1196" t="s">
        <v>38</v>
      </c>
      <c r="B96" s="1696" t="s">
        <v>610</v>
      </c>
      <c r="C96" s="1696"/>
      <c r="D96" s="1696"/>
      <c r="E96" s="1696"/>
      <c r="F96" s="1696"/>
      <c r="G96" s="1696"/>
      <c r="H96" s="1696"/>
      <c r="I96" s="1696"/>
      <c r="J96" s="1696"/>
      <c r="K96" s="1696"/>
      <c r="L96" s="1696" t="s">
        <v>616</v>
      </c>
      <c r="M96" s="1696"/>
      <c r="N96" s="1696"/>
      <c r="O96" s="1696"/>
      <c r="P96" s="1696"/>
      <c r="Q96" s="1696"/>
      <c r="R96" s="1696"/>
    </row>
    <row r="97" spans="1:32" s="206" customFormat="1" ht="15.75" hidden="1" customHeight="1" thickBot="1" x14ac:dyDescent="0.3">
      <c r="A97" s="1216" t="s">
        <v>35</v>
      </c>
      <c r="B97" s="1697" t="s">
        <v>612</v>
      </c>
      <c r="C97" s="1697"/>
      <c r="D97" s="1697"/>
      <c r="E97" s="1697"/>
      <c r="F97" s="1697"/>
      <c r="G97" s="1697"/>
      <c r="H97" s="1697"/>
      <c r="I97" s="1697"/>
      <c r="J97" s="1697"/>
      <c r="K97" s="1697"/>
      <c r="L97" s="1697" t="s">
        <v>613</v>
      </c>
      <c r="M97" s="1697"/>
      <c r="N97" s="1697"/>
      <c r="O97" s="1697"/>
      <c r="P97" s="1697"/>
      <c r="Q97" s="1697"/>
      <c r="R97" s="1697"/>
    </row>
    <row r="98" spans="1:32" s="206" customFormat="1" ht="24.75" hidden="1" customHeight="1" thickBot="1" x14ac:dyDescent="0.3">
      <c r="A98" s="1698" t="s">
        <v>759</v>
      </c>
      <c r="B98" s="1698"/>
      <c r="C98" s="1698"/>
      <c r="D98" s="1698"/>
      <c r="E98" s="1698"/>
      <c r="F98" s="1698"/>
      <c r="G98" s="1698"/>
      <c r="H98" s="1698"/>
      <c r="I98" s="1698"/>
      <c r="J98" s="1698"/>
      <c r="K98" s="1698"/>
      <c r="L98" s="1698"/>
      <c r="M98" s="1698"/>
      <c r="N98" s="1698"/>
      <c r="O98" s="1698"/>
      <c r="P98" s="1698"/>
      <c r="Q98" s="1698"/>
      <c r="R98" s="1698"/>
    </row>
    <row r="99" spans="1:32" s="32" customFormat="1" ht="16.5" hidden="1" thickBot="1" x14ac:dyDescent="0.3">
      <c r="A99" s="1674" t="s">
        <v>503</v>
      </c>
      <c r="B99" s="1675"/>
      <c r="C99" s="1675"/>
      <c r="D99" s="1675"/>
      <c r="E99" s="1675"/>
      <c r="F99" s="1675"/>
      <c r="G99" s="1675"/>
      <c r="H99" s="1675"/>
      <c r="I99" s="1675"/>
      <c r="J99" s="1675"/>
      <c r="K99" s="1675"/>
      <c r="L99" s="1675"/>
      <c r="M99" s="1675"/>
      <c r="N99" s="1675"/>
      <c r="O99" s="1675"/>
      <c r="P99" s="1675"/>
      <c r="Q99" s="1675"/>
      <c r="R99" s="1676"/>
    </row>
    <row r="100" spans="1:32" s="32" customFormat="1" ht="70.5" hidden="1" customHeight="1" thickBot="1" x14ac:dyDescent="0.3">
      <c r="A100" s="132"/>
      <c r="B100" s="179" t="s">
        <v>81</v>
      </c>
      <c r="C100" s="170" t="s">
        <v>82</v>
      </c>
      <c r="D100" s="170" t="s">
        <v>83</v>
      </c>
      <c r="E100" s="170" t="s">
        <v>84</v>
      </c>
      <c r="F100" s="170" t="s">
        <v>85</v>
      </c>
      <c r="G100" s="170" t="s">
        <v>86</v>
      </c>
      <c r="H100" s="170" t="s">
        <v>87</v>
      </c>
      <c r="I100" s="170" t="s">
        <v>88</v>
      </c>
      <c r="J100" s="170" t="s">
        <v>89</v>
      </c>
      <c r="K100" s="170" t="s">
        <v>90</v>
      </c>
      <c r="L100" s="170" t="s">
        <v>91</v>
      </c>
      <c r="M100" s="170" t="s">
        <v>92</v>
      </c>
      <c r="N100" s="170" t="s">
        <v>93</v>
      </c>
      <c r="O100" s="170" t="s">
        <v>94</v>
      </c>
      <c r="P100" s="170" t="s">
        <v>95</v>
      </c>
      <c r="Q100" s="170" t="s">
        <v>96</v>
      </c>
      <c r="R100" s="170" t="s">
        <v>97</v>
      </c>
    </row>
    <row r="101" spans="1:32" hidden="1" x14ac:dyDescent="0.25">
      <c r="A101" s="115" t="s">
        <v>156</v>
      </c>
      <c r="B101" s="494">
        <v>0</v>
      </c>
      <c r="C101" s="495">
        <v>0</v>
      </c>
      <c r="D101" s="495">
        <v>0</v>
      </c>
      <c r="E101" s="495">
        <v>0</v>
      </c>
      <c r="F101" s="495">
        <v>0</v>
      </c>
      <c r="G101" s="495">
        <v>0</v>
      </c>
      <c r="H101" s="495">
        <v>0</v>
      </c>
      <c r="I101" s="495">
        <v>1</v>
      </c>
      <c r="J101" s="495">
        <v>0</v>
      </c>
      <c r="K101" s="495">
        <v>0</v>
      </c>
      <c r="L101" s="495">
        <v>0</v>
      </c>
      <c r="M101" s="495">
        <v>0</v>
      </c>
      <c r="N101" s="495">
        <v>0</v>
      </c>
      <c r="O101" s="495">
        <v>0</v>
      </c>
      <c r="P101" s="496">
        <v>0</v>
      </c>
      <c r="Q101" s="214">
        <f>SUM(B101:P101)</f>
        <v>1</v>
      </c>
      <c r="R101" s="257">
        <f>SUM(Q101/Q106)</f>
        <v>1</v>
      </c>
      <c r="X101"/>
      <c r="Y101"/>
      <c r="Z101"/>
      <c r="AA101"/>
      <c r="AB101"/>
      <c r="AC101"/>
      <c r="AD101"/>
      <c r="AE101"/>
      <c r="AF101"/>
    </row>
    <row r="102" spans="1:32" ht="15.75" hidden="1" customHeight="1" x14ac:dyDescent="0.25">
      <c r="A102" s="116" t="s">
        <v>157</v>
      </c>
      <c r="B102" s="497">
        <v>0</v>
      </c>
      <c r="C102" s="498">
        <v>0</v>
      </c>
      <c r="D102" s="498">
        <v>0</v>
      </c>
      <c r="E102" s="498">
        <v>0</v>
      </c>
      <c r="F102" s="498">
        <v>0</v>
      </c>
      <c r="G102" s="498">
        <v>0</v>
      </c>
      <c r="H102" s="498">
        <v>0</v>
      </c>
      <c r="I102" s="498">
        <v>0</v>
      </c>
      <c r="J102" s="498">
        <v>0</v>
      </c>
      <c r="K102" s="498">
        <v>0</v>
      </c>
      <c r="L102" s="498">
        <v>0</v>
      </c>
      <c r="M102" s="498">
        <v>0</v>
      </c>
      <c r="N102" s="498">
        <v>0</v>
      </c>
      <c r="O102" s="498">
        <v>0</v>
      </c>
      <c r="P102" s="499">
        <v>0</v>
      </c>
      <c r="Q102" s="215">
        <f>SUM(B102:P102)</f>
        <v>0</v>
      </c>
      <c r="R102" s="265">
        <f>SUM(Q102/Q106)</f>
        <v>0</v>
      </c>
      <c r="X102"/>
      <c r="Y102"/>
      <c r="Z102"/>
      <c r="AA102"/>
      <c r="AB102"/>
      <c r="AC102"/>
      <c r="AD102"/>
      <c r="AE102"/>
      <c r="AF102"/>
    </row>
    <row r="103" spans="1:32" ht="15.75" hidden="1" customHeight="1" x14ac:dyDescent="0.25">
      <c r="A103" s="117" t="s">
        <v>158</v>
      </c>
      <c r="B103" s="497">
        <v>0</v>
      </c>
      <c r="C103" s="498">
        <v>0</v>
      </c>
      <c r="D103" s="498">
        <v>0</v>
      </c>
      <c r="E103" s="498">
        <v>0</v>
      </c>
      <c r="F103" s="498">
        <v>0</v>
      </c>
      <c r="G103" s="498">
        <v>0</v>
      </c>
      <c r="H103" s="498">
        <v>0</v>
      </c>
      <c r="I103" s="498">
        <v>0</v>
      </c>
      <c r="J103" s="498">
        <v>0</v>
      </c>
      <c r="K103" s="498">
        <v>0</v>
      </c>
      <c r="L103" s="498">
        <v>0</v>
      </c>
      <c r="M103" s="498">
        <v>0</v>
      </c>
      <c r="N103" s="498">
        <v>0</v>
      </c>
      <c r="O103" s="498">
        <v>0</v>
      </c>
      <c r="P103" s="499">
        <v>0</v>
      </c>
      <c r="Q103" s="215">
        <f>SUM(B103:P103)</f>
        <v>0</v>
      </c>
      <c r="R103" s="265">
        <f>SUM(Q103/Q106)</f>
        <v>0</v>
      </c>
      <c r="X103"/>
      <c r="Y103"/>
      <c r="Z103"/>
      <c r="AA103"/>
      <c r="AB103"/>
      <c r="AC103"/>
      <c r="AD103"/>
      <c r="AE103"/>
      <c r="AF103"/>
    </row>
    <row r="104" spans="1:32" ht="15.75" hidden="1" customHeight="1" x14ac:dyDescent="0.25">
      <c r="A104" s="117" t="s">
        <v>159</v>
      </c>
      <c r="B104" s="497">
        <v>0</v>
      </c>
      <c r="C104" s="498">
        <v>0</v>
      </c>
      <c r="D104" s="498">
        <v>0</v>
      </c>
      <c r="E104" s="498">
        <v>0</v>
      </c>
      <c r="F104" s="498">
        <v>0</v>
      </c>
      <c r="G104" s="498">
        <v>0</v>
      </c>
      <c r="H104" s="498">
        <v>0</v>
      </c>
      <c r="I104" s="498">
        <v>0</v>
      </c>
      <c r="J104" s="498">
        <v>0</v>
      </c>
      <c r="K104" s="498">
        <v>0</v>
      </c>
      <c r="L104" s="498">
        <v>0</v>
      </c>
      <c r="M104" s="498">
        <v>0</v>
      </c>
      <c r="N104" s="498">
        <v>0</v>
      </c>
      <c r="O104" s="498">
        <v>0</v>
      </c>
      <c r="P104" s="499">
        <v>0</v>
      </c>
      <c r="Q104" s="215">
        <f>SUM(B104:P104)</f>
        <v>0</v>
      </c>
      <c r="R104" s="265">
        <f>SUM(Q104/Q106)</f>
        <v>0</v>
      </c>
      <c r="X104"/>
      <c r="Y104"/>
      <c r="Z104"/>
      <c r="AA104"/>
      <c r="AB104"/>
      <c r="AC104"/>
      <c r="AD104"/>
      <c r="AE104"/>
      <c r="AF104"/>
    </row>
    <row r="105" spans="1:32" ht="15.75" hidden="1" thickBot="1" x14ac:dyDescent="0.3">
      <c r="A105" s="117" t="s">
        <v>190</v>
      </c>
      <c r="B105" s="497">
        <v>0</v>
      </c>
      <c r="C105" s="498">
        <v>0</v>
      </c>
      <c r="D105" s="498">
        <v>0</v>
      </c>
      <c r="E105" s="498">
        <v>0</v>
      </c>
      <c r="F105" s="498">
        <v>0</v>
      </c>
      <c r="G105" s="498">
        <v>0</v>
      </c>
      <c r="H105" s="498">
        <v>0</v>
      </c>
      <c r="I105" s="498">
        <v>0</v>
      </c>
      <c r="J105" s="498">
        <v>0</v>
      </c>
      <c r="K105" s="498">
        <v>0</v>
      </c>
      <c r="L105" s="498">
        <v>0</v>
      </c>
      <c r="M105" s="498">
        <v>0</v>
      </c>
      <c r="N105" s="498">
        <v>0</v>
      </c>
      <c r="O105" s="498">
        <v>0</v>
      </c>
      <c r="P105" s="499">
        <v>0</v>
      </c>
      <c r="Q105" s="215">
        <f>SUM(B105:P105)</f>
        <v>0</v>
      </c>
      <c r="R105" s="266">
        <f>SUM(Q105/Q106)</f>
        <v>0</v>
      </c>
      <c r="X105"/>
      <c r="Y105"/>
      <c r="Z105"/>
      <c r="AA105"/>
      <c r="AB105"/>
      <c r="AC105"/>
      <c r="AD105"/>
      <c r="AE105"/>
      <c r="AF105"/>
    </row>
    <row r="106" spans="1:32" ht="16.5" hidden="1" thickTop="1" thickBot="1" x14ac:dyDescent="0.3">
      <c r="A106" s="118" t="s">
        <v>27</v>
      </c>
      <c r="B106" s="217">
        <f t="shared" ref="B106:Q106" si="4">SUM(B101:B105)</f>
        <v>0</v>
      </c>
      <c r="C106" s="218">
        <f t="shared" si="4"/>
        <v>0</v>
      </c>
      <c r="D106" s="218">
        <f t="shared" si="4"/>
        <v>0</v>
      </c>
      <c r="E106" s="218">
        <f t="shared" si="4"/>
        <v>0</v>
      </c>
      <c r="F106" s="218">
        <f t="shared" si="4"/>
        <v>0</v>
      </c>
      <c r="G106" s="218">
        <f t="shared" si="4"/>
        <v>0</v>
      </c>
      <c r="H106" s="218">
        <f t="shared" si="4"/>
        <v>0</v>
      </c>
      <c r="I106" s="218">
        <f t="shared" si="4"/>
        <v>1</v>
      </c>
      <c r="J106" s="218">
        <f t="shared" si="4"/>
        <v>0</v>
      </c>
      <c r="K106" s="218">
        <f t="shared" si="4"/>
        <v>0</v>
      </c>
      <c r="L106" s="218">
        <f t="shared" si="4"/>
        <v>0</v>
      </c>
      <c r="M106" s="218">
        <f t="shared" si="4"/>
        <v>0</v>
      </c>
      <c r="N106" s="218">
        <f t="shared" si="4"/>
        <v>0</v>
      </c>
      <c r="O106" s="218">
        <f t="shared" si="4"/>
        <v>0</v>
      </c>
      <c r="P106" s="219">
        <f t="shared" si="4"/>
        <v>0</v>
      </c>
      <c r="Q106" s="217">
        <f t="shared" si="4"/>
        <v>1</v>
      </c>
      <c r="R106" s="220">
        <f>SUM(Q106/Q106)</f>
        <v>1</v>
      </c>
      <c r="X106"/>
      <c r="Y106"/>
      <c r="Z106"/>
      <c r="AA106"/>
      <c r="AB106"/>
      <c r="AC106"/>
      <c r="AD106"/>
      <c r="AE106"/>
      <c r="AF106"/>
    </row>
    <row r="107" spans="1:32" ht="15.75" hidden="1" customHeight="1" thickBot="1" x14ac:dyDescent="0.3">
      <c r="A107" s="119" t="s">
        <v>44</v>
      </c>
      <c r="B107" s="262">
        <f>SUM(B106/Q106)</f>
        <v>0</v>
      </c>
      <c r="C107" s="263">
        <f>SUM(C106/Q106)</f>
        <v>0</v>
      </c>
      <c r="D107" s="263">
        <f>SUM(D106/Q106)</f>
        <v>0</v>
      </c>
      <c r="E107" s="263">
        <f>SUM(E106/Q106)</f>
        <v>0</v>
      </c>
      <c r="F107" s="263">
        <f>SUM(F106/Q106)</f>
        <v>0</v>
      </c>
      <c r="G107" s="263">
        <f>SUM(G106/Q106)</f>
        <v>0</v>
      </c>
      <c r="H107" s="263">
        <f>SUM(H106/Q106)</f>
        <v>0</v>
      </c>
      <c r="I107" s="263">
        <f>SUM(I106/Q106)</f>
        <v>1</v>
      </c>
      <c r="J107" s="263">
        <f>SUM(J106/Q106)</f>
        <v>0</v>
      </c>
      <c r="K107" s="263">
        <f>SUM(K106/Q106)</f>
        <v>0</v>
      </c>
      <c r="L107" s="263">
        <f>SUM(L106/Q106)</f>
        <v>0</v>
      </c>
      <c r="M107" s="263">
        <f>SUM(M106/Q106)</f>
        <v>0</v>
      </c>
      <c r="N107" s="263">
        <f>SUM(N106/Q106)</f>
        <v>0</v>
      </c>
      <c r="O107" s="263">
        <f>SUM(O106/Q106)</f>
        <v>0</v>
      </c>
      <c r="P107" s="264">
        <f>SUM(P106/Q106)</f>
        <v>0</v>
      </c>
      <c r="Q107" s="216">
        <f>SUM(Q106/Q106)</f>
        <v>1</v>
      </c>
      <c r="R107" s="418"/>
      <c r="X107"/>
      <c r="Y107"/>
      <c r="Z107"/>
      <c r="AA107"/>
      <c r="AB107"/>
      <c r="AC107"/>
      <c r="AD107"/>
      <c r="AE107"/>
      <c r="AF107"/>
    </row>
    <row r="108" spans="1:32" ht="12.75" hidden="1" customHeight="1" thickBot="1" x14ac:dyDescent="0.3">
      <c r="A108" s="11"/>
      <c r="B108" s="11"/>
      <c r="C108" s="11"/>
      <c r="D108" s="11"/>
      <c r="E108" s="11"/>
      <c r="F108" s="11"/>
      <c r="G108" s="11"/>
      <c r="H108" s="11"/>
      <c r="I108" s="11"/>
      <c r="J108" s="11"/>
      <c r="K108" s="11"/>
      <c r="L108" s="11"/>
      <c r="M108" s="11"/>
      <c r="N108" s="11"/>
      <c r="O108" s="11"/>
      <c r="P108" s="11"/>
      <c r="Q108" s="11"/>
      <c r="R108" s="11"/>
      <c r="X108"/>
      <c r="Y108"/>
      <c r="Z108"/>
      <c r="AA108"/>
      <c r="AB108"/>
      <c r="AC108"/>
      <c r="AD108"/>
      <c r="AE108"/>
      <c r="AF108"/>
    </row>
    <row r="109" spans="1:32" ht="34.5" hidden="1" customHeight="1" thickBot="1" x14ac:dyDescent="0.3">
      <c r="A109" s="1693" t="s">
        <v>498</v>
      </c>
      <c r="B109" s="1694"/>
      <c r="C109" s="1694"/>
      <c r="D109" s="1694"/>
      <c r="E109" s="1694"/>
      <c r="F109" s="1694"/>
      <c r="G109" s="1694"/>
      <c r="H109" s="1694"/>
      <c r="I109" s="1694"/>
      <c r="J109" s="1694"/>
      <c r="K109" s="1694"/>
      <c r="L109" s="1694"/>
      <c r="M109" s="1694"/>
      <c r="N109" s="1694"/>
      <c r="O109" s="1694"/>
      <c r="P109" s="1694"/>
      <c r="Q109" s="1694"/>
      <c r="R109" s="1695"/>
      <c r="X109"/>
      <c r="Y109"/>
      <c r="Z109"/>
      <c r="AA109"/>
      <c r="AB109"/>
      <c r="AC109"/>
      <c r="AD109"/>
      <c r="AE109"/>
      <c r="AF109"/>
    </row>
    <row r="110" spans="1:32" ht="15.75" hidden="1" thickBot="1" x14ac:dyDescent="0.3">
      <c r="A110" s="120" t="s">
        <v>189</v>
      </c>
      <c r="B110" s="500">
        <v>0</v>
      </c>
      <c r="C110" s="501">
        <v>0</v>
      </c>
      <c r="D110" s="501">
        <v>0</v>
      </c>
      <c r="E110" s="501">
        <v>0</v>
      </c>
      <c r="F110" s="501">
        <v>0</v>
      </c>
      <c r="G110" s="501">
        <v>0</v>
      </c>
      <c r="H110" s="501">
        <v>0</v>
      </c>
      <c r="I110" s="501">
        <v>0</v>
      </c>
      <c r="J110" s="501">
        <v>0</v>
      </c>
      <c r="K110" s="501">
        <v>0</v>
      </c>
      <c r="L110" s="501">
        <v>0</v>
      </c>
      <c r="M110" s="501">
        <v>0</v>
      </c>
      <c r="N110" s="501">
        <v>0</v>
      </c>
      <c r="O110" s="501">
        <v>0</v>
      </c>
      <c r="P110" s="911">
        <v>0</v>
      </c>
      <c r="Q110" s="912">
        <v>0</v>
      </c>
      <c r="R110" s="267">
        <v>0</v>
      </c>
      <c r="X110"/>
      <c r="Y110"/>
      <c r="Z110"/>
      <c r="AA110"/>
      <c r="AB110"/>
      <c r="AC110"/>
      <c r="AD110"/>
      <c r="AE110"/>
      <c r="AF110"/>
    </row>
    <row r="111" spans="1:32" ht="15.75" hidden="1" customHeight="1" thickBot="1" x14ac:dyDescent="0.3">
      <c r="X111"/>
      <c r="Y111"/>
      <c r="Z111"/>
      <c r="AA111"/>
      <c r="AB111"/>
      <c r="AC111"/>
      <c r="AD111"/>
      <c r="AE111"/>
      <c r="AF111"/>
    </row>
    <row r="112" spans="1:32" ht="18.75" hidden="1" customHeight="1" thickBot="1" x14ac:dyDescent="0.3">
      <c r="A112" s="1703" t="s">
        <v>499</v>
      </c>
      <c r="B112" s="1704"/>
      <c r="C112" s="1704"/>
      <c r="D112" s="1704"/>
      <c r="E112" s="1704"/>
      <c r="F112" s="1704"/>
      <c r="G112" s="1704"/>
      <c r="H112" s="1704"/>
      <c r="I112" s="1704"/>
      <c r="J112" s="1704"/>
      <c r="K112" s="1704"/>
      <c r="L112" s="1704"/>
      <c r="M112" s="1704"/>
      <c r="N112" s="1704"/>
      <c r="O112" s="1704"/>
      <c r="P112" s="1704"/>
      <c r="Q112" s="1704"/>
      <c r="R112" s="1705"/>
      <c r="X112"/>
      <c r="Y112"/>
      <c r="Z112"/>
      <c r="AA112"/>
      <c r="AB112"/>
      <c r="AC112"/>
      <c r="AD112"/>
      <c r="AE112"/>
      <c r="AF112"/>
    </row>
    <row r="113" spans="1:32" ht="15.75" hidden="1" thickBot="1" x14ac:dyDescent="0.3">
      <c r="A113" s="171" t="s">
        <v>160</v>
      </c>
      <c r="B113" s="1722" t="s">
        <v>161</v>
      </c>
      <c r="C113" s="1723"/>
      <c r="D113" s="1723"/>
      <c r="E113" s="1723"/>
      <c r="F113" s="1723"/>
      <c r="G113" s="1723"/>
      <c r="H113" s="1723"/>
      <c r="I113" s="1723"/>
      <c r="J113" s="1723"/>
      <c r="K113" s="1707"/>
      <c r="L113" s="1722" t="s">
        <v>162</v>
      </c>
      <c r="M113" s="1723"/>
      <c r="N113" s="1723"/>
      <c r="O113" s="1723"/>
      <c r="P113" s="1723"/>
      <c r="Q113" s="1723"/>
      <c r="R113" s="1707"/>
      <c r="X113"/>
      <c r="Y113"/>
      <c r="Z113"/>
      <c r="AA113"/>
      <c r="AB113"/>
      <c r="AC113"/>
      <c r="AD113"/>
      <c r="AE113"/>
      <c r="AF113"/>
    </row>
    <row r="114" spans="1:32" ht="15" hidden="1" customHeight="1" x14ac:dyDescent="0.25">
      <c r="A114" s="853" t="s">
        <v>35</v>
      </c>
      <c r="B114" s="1679" t="s">
        <v>527</v>
      </c>
      <c r="C114" s="1679"/>
      <c r="D114" s="1679"/>
      <c r="E114" s="1679"/>
      <c r="F114" s="1679"/>
      <c r="G114" s="1679"/>
      <c r="H114" s="1679"/>
      <c r="I114" s="1679"/>
      <c r="J114" s="1679"/>
      <c r="K114" s="1679"/>
      <c r="L114" s="1677" t="s">
        <v>521</v>
      </c>
      <c r="M114" s="1677"/>
      <c r="N114" s="1677"/>
      <c r="O114" s="1677"/>
      <c r="P114" s="1677"/>
      <c r="Q114" s="1677"/>
      <c r="R114" s="1678"/>
      <c r="X114"/>
      <c r="Y114"/>
      <c r="Z114"/>
      <c r="AA114"/>
      <c r="AB114"/>
      <c r="AC114"/>
      <c r="AD114"/>
      <c r="AE114"/>
      <c r="AF114"/>
    </row>
    <row r="115" spans="1:32" hidden="1" x14ac:dyDescent="0.25">
      <c r="A115" s="854" t="s">
        <v>35</v>
      </c>
      <c r="B115" s="1680" t="s">
        <v>525</v>
      </c>
      <c r="C115" s="1680"/>
      <c r="D115" s="1680"/>
      <c r="E115" s="1680"/>
      <c r="F115" s="1680"/>
      <c r="G115" s="1680"/>
      <c r="H115" s="1680"/>
      <c r="I115" s="1680"/>
      <c r="J115" s="1680"/>
      <c r="K115" s="1680"/>
      <c r="L115" s="1681" t="s">
        <v>538</v>
      </c>
      <c r="M115" s="1681"/>
      <c r="N115" s="1681"/>
      <c r="O115" s="1681"/>
      <c r="P115" s="1681"/>
      <c r="Q115" s="1681"/>
      <c r="R115" s="1682"/>
      <c r="X115"/>
      <c r="Y115"/>
      <c r="Z115"/>
      <c r="AA115"/>
      <c r="AB115"/>
      <c r="AC115"/>
      <c r="AD115"/>
      <c r="AE115"/>
      <c r="AF115"/>
    </row>
    <row r="116" spans="1:32" hidden="1" x14ac:dyDescent="0.25">
      <c r="A116" s="913" t="s">
        <v>35</v>
      </c>
      <c r="B116" s="1671" t="s">
        <v>559</v>
      </c>
      <c r="C116" s="1671"/>
      <c r="D116" s="1671"/>
      <c r="E116" s="1671"/>
      <c r="F116" s="1671"/>
      <c r="G116" s="1671"/>
      <c r="H116" s="1671"/>
      <c r="I116" s="1671"/>
      <c r="J116" s="1671"/>
      <c r="K116" s="1671"/>
      <c r="L116" s="1672" t="s">
        <v>522</v>
      </c>
      <c r="M116" s="1672"/>
      <c r="N116" s="1672"/>
      <c r="O116" s="1672"/>
      <c r="P116" s="1672"/>
      <c r="Q116" s="1672"/>
      <c r="R116" s="1673"/>
      <c r="X116"/>
      <c r="Y116"/>
      <c r="Z116"/>
      <c r="AA116"/>
      <c r="AB116"/>
      <c r="AC116"/>
      <c r="AD116"/>
      <c r="AE116"/>
      <c r="AF116"/>
    </row>
    <row r="117" spans="1:32" s="206" customFormat="1" ht="15" hidden="1" customHeight="1" x14ac:dyDescent="0.25">
      <c r="A117" s="854" t="s">
        <v>35</v>
      </c>
      <c r="B117" s="1683" t="s">
        <v>527</v>
      </c>
      <c r="C117" s="1683"/>
      <c r="D117" s="1683"/>
      <c r="E117" s="1683"/>
      <c r="F117" s="1683"/>
      <c r="G117" s="1683"/>
      <c r="H117" s="1683"/>
      <c r="I117" s="1683"/>
      <c r="J117" s="1683"/>
      <c r="K117" s="1683"/>
      <c r="L117" s="1684" t="s">
        <v>521</v>
      </c>
      <c r="M117" s="1684"/>
      <c r="N117" s="1684"/>
      <c r="O117" s="1684"/>
      <c r="P117" s="1684"/>
      <c r="Q117" s="1684"/>
      <c r="R117" s="1685"/>
    </row>
    <row r="118" spans="1:32" s="206" customFormat="1" hidden="1" x14ac:dyDescent="0.25">
      <c r="A118" s="854" t="s">
        <v>35</v>
      </c>
      <c r="B118" s="1680" t="s">
        <v>525</v>
      </c>
      <c r="C118" s="1680"/>
      <c r="D118" s="1680"/>
      <c r="E118" s="1680"/>
      <c r="F118" s="1680"/>
      <c r="G118" s="1680"/>
      <c r="H118" s="1680"/>
      <c r="I118" s="1680"/>
      <c r="J118" s="1680"/>
      <c r="K118" s="1680"/>
      <c r="L118" s="1684" t="s">
        <v>523</v>
      </c>
      <c r="M118" s="1684"/>
      <c r="N118" s="1684"/>
      <c r="O118" s="1684"/>
      <c r="P118" s="1684"/>
      <c r="Q118" s="1684"/>
      <c r="R118" s="1685"/>
    </row>
    <row r="119" spans="1:32" s="206" customFormat="1" ht="15" hidden="1" customHeight="1" x14ac:dyDescent="0.25">
      <c r="A119" s="854" t="s">
        <v>35</v>
      </c>
      <c r="B119" s="1680" t="s">
        <v>526</v>
      </c>
      <c r="C119" s="1680"/>
      <c r="D119" s="1680"/>
      <c r="E119" s="1680"/>
      <c r="F119" s="1680"/>
      <c r="G119" s="1680"/>
      <c r="H119" s="1680"/>
      <c r="I119" s="1680"/>
      <c r="J119" s="1680"/>
      <c r="K119" s="1680"/>
      <c r="L119" s="1683" t="s">
        <v>521</v>
      </c>
      <c r="M119" s="1683"/>
      <c r="N119" s="1683"/>
      <c r="O119" s="1683"/>
      <c r="P119" s="1683"/>
      <c r="Q119" s="1683"/>
      <c r="R119" s="1692"/>
    </row>
    <row r="120" spans="1:32" s="206" customFormat="1" hidden="1" x14ac:dyDescent="0.25">
      <c r="A120" s="854" t="s">
        <v>35</v>
      </c>
      <c r="B120" s="1680" t="s">
        <v>559</v>
      </c>
      <c r="C120" s="1680"/>
      <c r="D120" s="1680"/>
      <c r="E120" s="1680"/>
      <c r="F120" s="1680"/>
      <c r="G120" s="1680"/>
      <c r="H120" s="1680"/>
      <c r="I120" s="1680"/>
      <c r="J120" s="1680"/>
      <c r="K120" s="1680"/>
      <c r="L120" s="1684" t="s">
        <v>524</v>
      </c>
      <c r="M120" s="1684"/>
      <c r="N120" s="1684"/>
      <c r="O120" s="1684"/>
      <c r="P120" s="1684"/>
      <c r="Q120" s="1684"/>
      <c r="R120" s="1685"/>
    </row>
    <row r="121" spans="1:32" hidden="1" x14ac:dyDescent="0.25">
      <c r="A121" s="854" t="s">
        <v>35</v>
      </c>
      <c r="B121" s="1680" t="s">
        <v>560</v>
      </c>
      <c r="C121" s="1680"/>
      <c r="D121" s="1680"/>
      <c r="E121" s="1680"/>
      <c r="F121" s="1680"/>
      <c r="G121" s="1680"/>
      <c r="H121" s="1680"/>
      <c r="I121" s="1680"/>
      <c r="J121" s="1680"/>
      <c r="K121" s="1680"/>
      <c r="L121" s="1681" t="s">
        <v>539</v>
      </c>
      <c r="M121" s="1681"/>
      <c r="N121" s="1681"/>
      <c r="O121" s="1681"/>
      <c r="P121" s="1681"/>
      <c r="Q121" s="1681"/>
      <c r="R121" s="1682"/>
      <c r="X121"/>
      <c r="Y121"/>
      <c r="Z121"/>
      <c r="AA121"/>
      <c r="AB121"/>
      <c r="AC121"/>
      <c r="AD121"/>
      <c r="AE121"/>
      <c r="AF121"/>
    </row>
    <row r="122" spans="1:32" ht="15.75" hidden="1" thickBot="1" x14ac:dyDescent="0.3">
      <c r="A122" s="855" t="s">
        <v>39</v>
      </c>
      <c r="B122" s="1689" t="s">
        <v>559</v>
      </c>
      <c r="C122" s="1689"/>
      <c r="D122" s="1689"/>
      <c r="E122" s="1689"/>
      <c r="F122" s="1689"/>
      <c r="G122" s="1689"/>
      <c r="H122" s="1689"/>
      <c r="I122" s="1689"/>
      <c r="J122" s="1689"/>
      <c r="K122" s="1689"/>
      <c r="L122" s="1690" t="s">
        <v>540</v>
      </c>
      <c r="M122" s="1690"/>
      <c r="N122" s="1690"/>
      <c r="O122" s="1690"/>
      <c r="P122" s="1690"/>
      <c r="Q122" s="1690"/>
      <c r="R122" s="1691"/>
      <c r="X122"/>
      <c r="Y122"/>
      <c r="Z122"/>
      <c r="AA122"/>
      <c r="AB122"/>
      <c r="AC122"/>
      <c r="AD122"/>
      <c r="AE122"/>
      <c r="AF122"/>
    </row>
    <row r="123" spans="1:32" ht="15.75" hidden="1" thickBot="1" x14ac:dyDescent="0.3">
      <c r="X123"/>
      <c r="Y123"/>
      <c r="Z123"/>
      <c r="AA123"/>
      <c r="AB123"/>
      <c r="AC123"/>
      <c r="AD123"/>
      <c r="AE123"/>
      <c r="AF123"/>
    </row>
    <row r="124" spans="1:32" s="32" customFormat="1" ht="16.5" hidden="1" thickBot="1" x14ac:dyDescent="0.3">
      <c r="A124" s="1674" t="s">
        <v>767</v>
      </c>
      <c r="B124" s="1675"/>
      <c r="C124" s="1675"/>
      <c r="D124" s="1675"/>
      <c r="E124" s="1675"/>
      <c r="F124" s="1675"/>
      <c r="G124" s="1675"/>
      <c r="H124" s="1675"/>
      <c r="I124" s="1675"/>
      <c r="J124" s="1675"/>
      <c r="K124" s="1675"/>
      <c r="L124" s="1675"/>
      <c r="M124" s="1675"/>
      <c r="N124" s="1675"/>
      <c r="O124" s="1675"/>
      <c r="P124" s="1675"/>
      <c r="Q124" s="1675"/>
      <c r="R124" s="1676"/>
    </row>
    <row r="125" spans="1:32" s="32" customFormat="1" ht="70.5" hidden="1" customHeight="1" thickBot="1" x14ac:dyDescent="0.3">
      <c r="A125" s="132"/>
      <c r="B125" s="179" t="s">
        <v>81</v>
      </c>
      <c r="C125" s="170" t="s">
        <v>82</v>
      </c>
      <c r="D125" s="170" t="s">
        <v>83</v>
      </c>
      <c r="E125" s="170" t="s">
        <v>84</v>
      </c>
      <c r="F125" s="170" t="s">
        <v>85</v>
      </c>
      <c r="G125" s="170" t="s">
        <v>86</v>
      </c>
      <c r="H125" s="170" t="s">
        <v>87</v>
      </c>
      <c r="I125" s="170" t="s">
        <v>88</v>
      </c>
      <c r="J125" s="170" t="s">
        <v>89</v>
      </c>
      <c r="K125" s="170" t="s">
        <v>90</v>
      </c>
      <c r="L125" s="170" t="s">
        <v>91</v>
      </c>
      <c r="M125" s="170" t="s">
        <v>92</v>
      </c>
      <c r="N125" s="170" t="s">
        <v>93</v>
      </c>
      <c r="O125" s="170" t="s">
        <v>94</v>
      </c>
      <c r="P125" s="170" t="s">
        <v>95</v>
      </c>
      <c r="Q125" s="170" t="s">
        <v>96</v>
      </c>
      <c r="R125" s="170" t="s">
        <v>97</v>
      </c>
    </row>
    <row r="126" spans="1:32" s="206" customFormat="1" hidden="1" x14ac:dyDescent="0.25">
      <c r="A126" s="115" t="s">
        <v>156</v>
      </c>
      <c r="B126" s="494">
        <v>0</v>
      </c>
      <c r="C126" s="495">
        <v>0</v>
      </c>
      <c r="D126" s="495">
        <v>0</v>
      </c>
      <c r="E126" s="495">
        <v>0</v>
      </c>
      <c r="F126" s="495">
        <v>0</v>
      </c>
      <c r="G126" s="495">
        <v>0</v>
      </c>
      <c r="H126" s="495">
        <v>0</v>
      </c>
      <c r="I126" s="495">
        <v>1</v>
      </c>
      <c r="J126" s="495">
        <v>0</v>
      </c>
      <c r="K126" s="495">
        <v>0</v>
      </c>
      <c r="L126" s="495">
        <v>0</v>
      </c>
      <c r="M126" s="495">
        <v>0</v>
      </c>
      <c r="N126" s="495">
        <v>0</v>
      </c>
      <c r="O126" s="495">
        <v>1</v>
      </c>
      <c r="P126" s="496">
        <v>0</v>
      </c>
      <c r="Q126" s="214">
        <f>SUM(B126:P126)</f>
        <v>2</v>
      </c>
      <c r="R126" s="257">
        <f>SUM(Q126/Q131)</f>
        <v>1</v>
      </c>
    </row>
    <row r="127" spans="1:32" s="206" customFormat="1" ht="15.75" hidden="1" customHeight="1" x14ac:dyDescent="0.25">
      <c r="A127" s="116" t="s">
        <v>157</v>
      </c>
      <c r="B127" s="497">
        <v>0</v>
      </c>
      <c r="C127" s="498">
        <v>0</v>
      </c>
      <c r="D127" s="498">
        <v>0</v>
      </c>
      <c r="E127" s="498">
        <v>0</v>
      </c>
      <c r="F127" s="498">
        <v>0</v>
      </c>
      <c r="G127" s="498">
        <v>0</v>
      </c>
      <c r="H127" s="498">
        <v>0</v>
      </c>
      <c r="I127" s="498">
        <v>0</v>
      </c>
      <c r="J127" s="498">
        <v>0</v>
      </c>
      <c r="K127" s="498">
        <v>0</v>
      </c>
      <c r="L127" s="498">
        <v>0</v>
      </c>
      <c r="M127" s="498">
        <v>0</v>
      </c>
      <c r="N127" s="498">
        <v>0</v>
      </c>
      <c r="O127" s="498">
        <v>0</v>
      </c>
      <c r="P127" s="499">
        <v>0</v>
      </c>
      <c r="Q127" s="215">
        <f>SUM(B127:P127)</f>
        <v>0</v>
      </c>
      <c r="R127" s="265">
        <f>SUM(Q127/Q131)</f>
        <v>0</v>
      </c>
    </row>
    <row r="128" spans="1:32" s="206" customFormat="1" ht="15.75" hidden="1" customHeight="1" x14ac:dyDescent="0.25">
      <c r="A128" s="117" t="s">
        <v>158</v>
      </c>
      <c r="B128" s="497">
        <v>0</v>
      </c>
      <c r="C128" s="498">
        <v>0</v>
      </c>
      <c r="D128" s="498">
        <v>0</v>
      </c>
      <c r="E128" s="498">
        <v>0</v>
      </c>
      <c r="F128" s="498">
        <v>0</v>
      </c>
      <c r="G128" s="498">
        <v>0</v>
      </c>
      <c r="H128" s="498">
        <v>0</v>
      </c>
      <c r="I128" s="498">
        <v>0</v>
      </c>
      <c r="J128" s="498">
        <v>0</v>
      </c>
      <c r="K128" s="498">
        <v>0</v>
      </c>
      <c r="L128" s="498">
        <v>0</v>
      </c>
      <c r="M128" s="498">
        <v>0</v>
      </c>
      <c r="N128" s="498">
        <v>0</v>
      </c>
      <c r="O128" s="498">
        <v>0</v>
      </c>
      <c r="P128" s="499">
        <v>0</v>
      </c>
      <c r="Q128" s="215">
        <f>SUM(B128:P128)</f>
        <v>0</v>
      </c>
      <c r="R128" s="265">
        <f>SUM(Q128/Q131)</f>
        <v>0</v>
      </c>
    </row>
    <row r="129" spans="1:18" s="206" customFormat="1" ht="15.75" hidden="1" customHeight="1" x14ac:dyDescent="0.25">
      <c r="A129" s="117" t="s">
        <v>159</v>
      </c>
      <c r="B129" s="497">
        <v>0</v>
      </c>
      <c r="C129" s="498">
        <v>0</v>
      </c>
      <c r="D129" s="498">
        <v>0</v>
      </c>
      <c r="E129" s="498">
        <v>0</v>
      </c>
      <c r="F129" s="498">
        <v>0</v>
      </c>
      <c r="G129" s="498">
        <v>0</v>
      </c>
      <c r="H129" s="498">
        <v>0</v>
      </c>
      <c r="I129" s="498">
        <v>0</v>
      </c>
      <c r="J129" s="498">
        <v>0</v>
      </c>
      <c r="K129" s="498">
        <v>0</v>
      </c>
      <c r="L129" s="498">
        <v>0</v>
      </c>
      <c r="M129" s="498">
        <v>0</v>
      </c>
      <c r="N129" s="498">
        <v>0</v>
      </c>
      <c r="O129" s="498">
        <v>0</v>
      </c>
      <c r="P129" s="499">
        <v>0</v>
      </c>
      <c r="Q129" s="215">
        <f>SUM(B129:P129)</f>
        <v>0</v>
      </c>
      <c r="R129" s="265">
        <f>SUM(Q129/Q131)</f>
        <v>0</v>
      </c>
    </row>
    <row r="130" spans="1:18" s="206" customFormat="1" ht="15.75" hidden="1" thickBot="1" x14ac:dyDescent="0.3">
      <c r="A130" s="117" t="s">
        <v>190</v>
      </c>
      <c r="B130" s="497">
        <v>0</v>
      </c>
      <c r="C130" s="498">
        <v>0</v>
      </c>
      <c r="D130" s="498">
        <v>0</v>
      </c>
      <c r="E130" s="498">
        <v>0</v>
      </c>
      <c r="F130" s="498">
        <v>0</v>
      </c>
      <c r="G130" s="498">
        <v>0</v>
      </c>
      <c r="H130" s="498">
        <v>0</v>
      </c>
      <c r="I130" s="498">
        <v>0</v>
      </c>
      <c r="J130" s="498">
        <v>0</v>
      </c>
      <c r="K130" s="498">
        <v>0</v>
      </c>
      <c r="L130" s="498">
        <v>0</v>
      </c>
      <c r="M130" s="498">
        <v>0</v>
      </c>
      <c r="N130" s="498">
        <v>0</v>
      </c>
      <c r="O130" s="498">
        <v>0</v>
      </c>
      <c r="P130" s="499">
        <v>0</v>
      </c>
      <c r="Q130" s="215">
        <f>SUM(B130:P130)</f>
        <v>0</v>
      </c>
      <c r="R130" s="266">
        <f>SUM(Q130/Q131)</f>
        <v>0</v>
      </c>
    </row>
    <row r="131" spans="1:18" s="206" customFormat="1" ht="16.5" hidden="1" thickTop="1" thickBot="1" x14ac:dyDescent="0.3">
      <c r="A131" s="118" t="s">
        <v>27</v>
      </c>
      <c r="B131" s="217">
        <f t="shared" ref="B131:Q131" si="5">SUM(B126:B130)</f>
        <v>0</v>
      </c>
      <c r="C131" s="218">
        <f t="shared" si="5"/>
        <v>0</v>
      </c>
      <c r="D131" s="218">
        <f t="shared" si="5"/>
        <v>0</v>
      </c>
      <c r="E131" s="218">
        <f t="shared" si="5"/>
        <v>0</v>
      </c>
      <c r="F131" s="218">
        <f t="shared" si="5"/>
        <v>0</v>
      </c>
      <c r="G131" s="218">
        <f t="shared" si="5"/>
        <v>0</v>
      </c>
      <c r="H131" s="218">
        <f t="shared" si="5"/>
        <v>0</v>
      </c>
      <c r="I131" s="218">
        <f t="shared" si="5"/>
        <v>1</v>
      </c>
      <c r="J131" s="218">
        <f t="shared" si="5"/>
        <v>0</v>
      </c>
      <c r="K131" s="218">
        <f t="shared" si="5"/>
        <v>0</v>
      </c>
      <c r="L131" s="218">
        <f t="shared" si="5"/>
        <v>0</v>
      </c>
      <c r="M131" s="218">
        <f t="shared" si="5"/>
        <v>0</v>
      </c>
      <c r="N131" s="218">
        <f t="shared" si="5"/>
        <v>0</v>
      </c>
      <c r="O131" s="218">
        <f t="shared" si="5"/>
        <v>1</v>
      </c>
      <c r="P131" s="219">
        <f t="shared" si="5"/>
        <v>0</v>
      </c>
      <c r="Q131" s="217">
        <f t="shared" si="5"/>
        <v>2</v>
      </c>
      <c r="R131" s="220">
        <f>SUM(Q131/Q131)</f>
        <v>1</v>
      </c>
    </row>
    <row r="132" spans="1:18" s="206" customFormat="1" ht="15.75" hidden="1" customHeight="1" thickBot="1" x14ac:dyDescent="0.3">
      <c r="A132" s="119" t="s">
        <v>44</v>
      </c>
      <c r="B132" s="262">
        <f>SUM(B131/Q131)</f>
        <v>0</v>
      </c>
      <c r="C132" s="263">
        <f>SUM(C131/Q131)</f>
        <v>0</v>
      </c>
      <c r="D132" s="263">
        <f>SUM(D131/Q131)</f>
        <v>0</v>
      </c>
      <c r="E132" s="263">
        <f>SUM(E131/Q131)</f>
        <v>0</v>
      </c>
      <c r="F132" s="263">
        <f>SUM(F131/Q131)</f>
        <v>0</v>
      </c>
      <c r="G132" s="263">
        <f>SUM(G131/Q131)</f>
        <v>0</v>
      </c>
      <c r="H132" s="263">
        <f>SUM(H131/Q131)</f>
        <v>0</v>
      </c>
      <c r="I132" s="263">
        <f>SUM(I131/Q131)</f>
        <v>0.5</v>
      </c>
      <c r="J132" s="263">
        <f>SUM(J131/Q131)</f>
        <v>0</v>
      </c>
      <c r="K132" s="263">
        <f>SUM(K131/Q131)</f>
        <v>0</v>
      </c>
      <c r="L132" s="263">
        <f>SUM(L131/Q131)</f>
        <v>0</v>
      </c>
      <c r="M132" s="263">
        <f>SUM(M131/Q131)</f>
        <v>0</v>
      </c>
      <c r="N132" s="263">
        <f>SUM(N131/Q131)</f>
        <v>0</v>
      </c>
      <c r="O132" s="263">
        <f>SUM(O131/Q131)</f>
        <v>0.5</v>
      </c>
      <c r="P132" s="264">
        <f>SUM(P131/Q131)</f>
        <v>0</v>
      </c>
      <c r="Q132" s="216">
        <f>SUM(Q131/Q131)</f>
        <v>1</v>
      </c>
      <c r="R132" s="418"/>
    </row>
    <row r="133" spans="1:18" s="206" customFormat="1" ht="12.75" hidden="1" customHeight="1" thickBot="1" x14ac:dyDescent="0.3">
      <c r="A133" s="11"/>
      <c r="B133" s="11"/>
      <c r="C133" s="11"/>
      <c r="D133" s="11"/>
      <c r="E133" s="11"/>
      <c r="F133" s="11"/>
      <c r="G133" s="11"/>
      <c r="H133" s="11"/>
      <c r="I133" s="11"/>
      <c r="J133" s="11"/>
      <c r="K133" s="11"/>
      <c r="L133" s="11"/>
      <c r="M133" s="11"/>
      <c r="N133" s="11"/>
      <c r="O133" s="11"/>
      <c r="P133" s="11"/>
      <c r="Q133" s="11"/>
      <c r="R133" s="11"/>
    </row>
    <row r="134" spans="1:18" s="206" customFormat="1" ht="34.5" hidden="1" customHeight="1" thickBot="1" x14ac:dyDescent="0.3">
      <c r="A134" s="1693" t="s">
        <v>498</v>
      </c>
      <c r="B134" s="1694"/>
      <c r="C134" s="1694"/>
      <c r="D134" s="1694"/>
      <c r="E134" s="1694"/>
      <c r="F134" s="1694"/>
      <c r="G134" s="1694"/>
      <c r="H134" s="1694"/>
      <c r="I134" s="1694"/>
      <c r="J134" s="1694"/>
      <c r="K134" s="1694"/>
      <c r="L134" s="1694"/>
      <c r="M134" s="1694"/>
      <c r="N134" s="1694"/>
      <c r="O134" s="1694"/>
      <c r="P134" s="1694"/>
      <c r="Q134" s="1694"/>
      <c r="R134" s="1695"/>
    </row>
    <row r="135" spans="1:18" s="206" customFormat="1" ht="15.75" hidden="1" thickBot="1" x14ac:dyDescent="0.3">
      <c r="A135" s="120" t="s">
        <v>189</v>
      </c>
      <c r="B135" s="500">
        <v>0</v>
      </c>
      <c r="C135" s="501">
        <v>0</v>
      </c>
      <c r="D135" s="501">
        <v>0</v>
      </c>
      <c r="E135" s="501">
        <v>0</v>
      </c>
      <c r="F135" s="501">
        <v>0</v>
      </c>
      <c r="G135" s="501">
        <v>0</v>
      </c>
      <c r="H135" s="501">
        <v>0</v>
      </c>
      <c r="I135" s="501">
        <v>0</v>
      </c>
      <c r="J135" s="501">
        <v>0</v>
      </c>
      <c r="K135" s="501">
        <v>0</v>
      </c>
      <c r="L135" s="501">
        <v>0</v>
      </c>
      <c r="M135" s="501">
        <v>0</v>
      </c>
      <c r="N135" s="501">
        <v>0</v>
      </c>
      <c r="O135" s="501">
        <v>0</v>
      </c>
      <c r="P135" s="501">
        <v>0</v>
      </c>
      <c r="Q135" s="221">
        <f>SUM(B135:P135)</f>
        <v>0</v>
      </c>
      <c r="R135" s="267">
        <v>0</v>
      </c>
    </row>
    <row r="136" spans="1:18" s="206" customFormat="1" ht="15.75" hidden="1" customHeight="1" thickBot="1" x14ac:dyDescent="0.3"/>
    <row r="137" spans="1:18" s="206" customFormat="1" ht="18.75" hidden="1" customHeight="1" thickBot="1" x14ac:dyDescent="0.3">
      <c r="A137" s="1703" t="s">
        <v>499</v>
      </c>
      <c r="B137" s="1704"/>
      <c r="C137" s="1704"/>
      <c r="D137" s="1704"/>
      <c r="E137" s="1704"/>
      <c r="F137" s="1704"/>
      <c r="G137" s="1704"/>
      <c r="H137" s="1704"/>
      <c r="I137" s="1704"/>
      <c r="J137" s="1704"/>
      <c r="K137" s="1704"/>
      <c r="L137" s="1704"/>
      <c r="M137" s="1704"/>
      <c r="N137" s="1704"/>
      <c r="O137" s="1704"/>
      <c r="P137" s="1704"/>
      <c r="Q137" s="1704"/>
      <c r="R137" s="1705"/>
    </row>
    <row r="138" spans="1:18" s="206" customFormat="1" ht="15.75" hidden="1" thickBot="1" x14ac:dyDescent="0.3">
      <c r="A138" s="814" t="s">
        <v>160</v>
      </c>
      <c r="B138" s="1722" t="s">
        <v>161</v>
      </c>
      <c r="C138" s="1723"/>
      <c r="D138" s="1723"/>
      <c r="E138" s="1723"/>
      <c r="F138" s="1723"/>
      <c r="G138" s="1723"/>
      <c r="H138" s="1723"/>
      <c r="I138" s="1723"/>
      <c r="J138" s="1723"/>
      <c r="K138" s="1707"/>
      <c r="L138" s="1686" t="s">
        <v>162</v>
      </c>
      <c r="M138" s="1687"/>
      <c r="N138" s="1687"/>
      <c r="O138" s="1687"/>
      <c r="P138" s="1687"/>
      <c r="Q138" s="1687"/>
      <c r="R138" s="1688"/>
    </row>
    <row r="139" spans="1:18" s="206" customFormat="1" hidden="1" x14ac:dyDescent="0.25">
      <c r="A139" s="502" t="s">
        <v>35</v>
      </c>
      <c r="B139" s="1718" t="s">
        <v>309</v>
      </c>
      <c r="C139" s="1718"/>
      <c r="D139" s="1718"/>
      <c r="E139" s="1718"/>
      <c r="F139" s="1718"/>
      <c r="G139" s="1718"/>
      <c r="H139" s="1718"/>
      <c r="I139" s="1718"/>
      <c r="J139" s="1718"/>
      <c r="K139" s="1718"/>
      <c r="L139" s="1719" t="s">
        <v>310</v>
      </c>
      <c r="M139" s="1719"/>
      <c r="N139" s="1719"/>
      <c r="O139" s="1719"/>
      <c r="P139" s="1719"/>
      <c r="Q139" s="1719"/>
      <c r="R139" s="1719"/>
    </row>
    <row r="140" spans="1:18" s="206" customFormat="1" hidden="1" x14ac:dyDescent="0.25">
      <c r="A140" s="503" t="s">
        <v>35</v>
      </c>
      <c r="B140" s="1720" t="s">
        <v>425</v>
      </c>
      <c r="C140" s="1720"/>
      <c r="D140" s="1720"/>
      <c r="E140" s="1720"/>
      <c r="F140" s="1720"/>
      <c r="G140" s="1720"/>
      <c r="H140" s="1720"/>
      <c r="I140" s="1720"/>
      <c r="J140" s="1720"/>
      <c r="K140" s="1720"/>
      <c r="L140" s="1721" t="s">
        <v>131</v>
      </c>
      <c r="M140" s="1721"/>
      <c r="N140" s="1721"/>
      <c r="O140" s="1721"/>
      <c r="P140" s="1721"/>
      <c r="Q140" s="1721"/>
      <c r="R140" s="1721"/>
    </row>
    <row r="141" spans="1:18" s="206" customFormat="1" hidden="1" x14ac:dyDescent="0.25">
      <c r="A141" s="503" t="s">
        <v>35</v>
      </c>
      <c r="B141" s="1720" t="s">
        <v>311</v>
      </c>
      <c r="C141" s="1720"/>
      <c r="D141" s="1720"/>
      <c r="E141" s="1720"/>
      <c r="F141" s="1720"/>
      <c r="G141" s="1720"/>
      <c r="H141" s="1720"/>
      <c r="I141" s="1720"/>
      <c r="J141" s="1720"/>
      <c r="K141" s="1720"/>
      <c r="L141" s="1721" t="s">
        <v>310</v>
      </c>
      <c r="M141" s="1721"/>
      <c r="N141" s="1721"/>
      <c r="O141" s="1721"/>
      <c r="P141" s="1721"/>
      <c r="Q141" s="1721"/>
      <c r="R141" s="1721"/>
    </row>
    <row r="142" spans="1:18" s="206" customFormat="1" hidden="1" x14ac:dyDescent="0.25">
      <c r="A142" s="503" t="s">
        <v>35</v>
      </c>
      <c r="B142" s="1720" t="s">
        <v>312</v>
      </c>
      <c r="C142" s="1720"/>
      <c r="D142" s="1720"/>
      <c r="E142" s="1720"/>
      <c r="F142" s="1720"/>
      <c r="G142" s="1720"/>
      <c r="H142" s="1720"/>
      <c r="I142" s="1720"/>
      <c r="J142" s="1720"/>
      <c r="K142" s="1720"/>
      <c r="L142" s="1721" t="s">
        <v>131</v>
      </c>
      <c r="M142" s="1721"/>
      <c r="N142" s="1721"/>
      <c r="O142" s="1721"/>
      <c r="P142" s="1721"/>
      <c r="Q142" s="1721"/>
      <c r="R142" s="1721"/>
    </row>
    <row r="143" spans="1:18" s="206" customFormat="1" hidden="1" x14ac:dyDescent="0.25">
      <c r="A143" s="503" t="s">
        <v>35</v>
      </c>
      <c r="B143" s="1720" t="s">
        <v>425</v>
      </c>
      <c r="C143" s="1720"/>
      <c r="D143" s="1720"/>
      <c r="E143" s="1720"/>
      <c r="F143" s="1720"/>
      <c r="G143" s="1720"/>
      <c r="H143" s="1720"/>
      <c r="I143" s="1720"/>
      <c r="J143" s="1720"/>
      <c r="K143" s="1720"/>
      <c r="L143" s="1721" t="s">
        <v>313</v>
      </c>
      <c r="M143" s="1721"/>
      <c r="N143" s="1721"/>
      <c r="O143" s="1721"/>
      <c r="P143" s="1721"/>
      <c r="Q143" s="1721"/>
      <c r="R143" s="1721"/>
    </row>
    <row r="144" spans="1:18" s="206" customFormat="1" hidden="1" x14ac:dyDescent="0.25">
      <c r="A144" s="503" t="s">
        <v>36</v>
      </c>
      <c r="B144" s="1720" t="s">
        <v>315</v>
      </c>
      <c r="C144" s="1720"/>
      <c r="D144" s="1720"/>
      <c r="E144" s="1720"/>
      <c r="F144" s="1720"/>
      <c r="G144" s="1720"/>
      <c r="H144" s="1720"/>
      <c r="I144" s="1720"/>
      <c r="J144" s="1720"/>
      <c r="K144" s="1720"/>
      <c r="L144" s="1721" t="s">
        <v>314</v>
      </c>
      <c r="M144" s="1721"/>
      <c r="N144" s="1721"/>
      <c r="O144" s="1721"/>
      <c r="P144" s="1721"/>
      <c r="Q144" s="1721"/>
      <c r="R144" s="1721"/>
    </row>
    <row r="145" spans="1:32" s="206" customFormat="1" hidden="1" x14ac:dyDescent="0.25">
      <c r="A145" s="503" t="s">
        <v>35</v>
      </c>
      <c r="B145" s="1720" t="s">
        <v>316</v>
      </c>
      <c r="C145" s="1720"/>
      <c r="D145" s="1720"/>
      <c r="E145" s="1720"/>
      <c r="F145" s="1720"/>
      <c r="G145" s="1720"/>
      <c r="H145" s="1720"/>
      <c r="I145" s="1720"/>
      <c r="J145" s="1720"/>
      <c r="K145" s="1720"/>
      <c r="L145" s="1721" t="s">
        <v>317</v>
      </c>
      <c r="M145" s="1721"/>
      <c r="N145" s="1721"/>
      <c r="O145" s="1721"/>
      <c r="P145" s="1721"/>
      <c r="Q145" s="1721"/>
      <c r="R145" s="1721"/>
    </row>
    <row r="146" spans="1:32" s="206" customFormat="1" ht="15.75" hidden="1" thickBot="1" x14ac:dyDescent="0.3">
      <c r="A146" s="504" t="s">
        <v>35</v>
      </c>
      <c r="B146" s="1716" t="s">
        <v>425</v>
      </c>
      <c r="C146" s="1716"/>
      <c r="D146" s="1716"/>
      <c r="E146" s="1716"/>
      <c r="F146" s="1716"/>
      <c r="G146" s="1716"/>
      <c r="H146" s="1716"/>
      <c r="I146" s="1716"/>
      <c r="J146" s="1716"/>
      <c r="K146" s="1716"/>
      <c r="L146" s="1717" t="s">
        <v>317</v>
      </c>
      <c r="M146" s="1717"/>
      <c r="N146" s="1717"/>
      <c r="O146" s="1717"/>
      <c r="P146" s="1717"/>
      <c r="Q146" s="1717"/>
      <c r="R146" s="1717"/>
    </row>
    <row r="147" spans="1:32" s="206" customFormat="1" x14ac:dyDescent="0.25">
      <c r="A147" s="1658" t="s">
        <v>467</v>
      </c>
      <c r="B147" s="1658"/>
      <c r="C147" s="1658"/>
      <c r="D147" s="1658"/>
      <c r="E147" s="1658"/>
      <c r="F147" s="1658"/>
      <c r="G147" s="1658"/>
      <c r="H147" s="1658"/>
      <c r="I147" s="1658"/>
      <c r="J147" s="1658"/>
      <c r="K147" s="1658"/>
      <c r="L147" s="1658"/>
      <c r="M147" s="1658"/>
      <c r="N147" s="1658"/>
      <c r="O147" s="1658"/>
      <c r="P147" s="1658"/>
      <c r="Q147" s="1658"/>
      <c r="R147" s="1658"/>
    </row>
    <row r="148" spans="1:32" s="206" customFormat="1" x14ac:dyDescent="0.25">
      <c r="A148" s="1657" t="s">
        <v>336</v>
      </c>
      <c r="B148" s="1657"/>
      <c r="C148" s="1657"/>
      <c r="D148" s="1657"/>
      <c r="E148" s="1657"/>
      <c r="F148" s="1657"/>
      <c r="G148" s="1657"/>
      <c r="H148" s="1657"/>
      <c r="I148" s="1657"/>
      <c r="J148" s="1657"/>
      <c r="K148" s="1657"/>
      <c r="L148" s="1657"/>
      <c r="M148" s="1657"/>
      <c r="N148" s="1657"/>
      <c r="O148" s="1657"/>
      <c r="P148" s="1657"/>
      <c r="Q148" s="1657"/>
      <c r="R148" s="1657"/>
    </row>
    <row r="149" spans="1:32" s="206" customFormat="1" x14ac:dyDescent="0.25">
      <c r="A149" s="1657" t="s">
        <v>804</v>
      </c>
      <c r="B149" s="1657"/>
      <c r="C149" s="1657"/>
      <c r="D149" s="1657"/>
      <c r="E149" s="1657"/>
      <c r="F149" s="1657"/>
      <c r="G149" s="1657"/>
      <c r="H149" s="1657"/>
      <c r="I149" s="1657"/>
      <c r="J149" s="1657"/>
      <c r="K149" s="1657"/>
      <c r="L149" s="1657"/>
      <c r="M149" s="1657"/>
      <c r="N149" s="1657"/>
      <c r="O149" s="1657"/>
      <c r="P149" s="1657"/>
      <c r="Q149" s="1657"/>
      <c r="R149" s="1657"/>
      <c r="X149" s="1446"/>
      <c r="Y149" s="1446"/>
      <c r="Z149" s="1446"/>
      <c r="AA149" s="1446"/>
      <c r="AB149" s="1446"/>
      <c r="AC149" s="1446"/>
      <c r="AD149" s="1446"/>
      <c r="AE149" s="1446"/>
      <c r="AF149" s="1446"/>
    </row>
    <row r="150" spans="1:32" s="206" customFormat="1" ht="24.6" customHeight="1" x14ac:dyDescent="0.25">
      <c r="A150" s="1657" t="s">
        <v>805</v>
      </c>
      <c r="B150" s="1657"/>
      <c r="C150" s="1657"/>
      <c r="D150" s="1657"/>
      <c r="E150" s="1657"/>
      <c r="F150" s="1657"/>
      <c r="G150" s="1657"/>
      <c r="H150" s="1657"/>
      <c r="I150" s="1657"/>
      <c r="J150" s="1657"/>
      <c r="K150" s="1657"/>
      <c r="L150" s="1657"/>
      <c r="M150" s="1657"/>
      <c r="N150" s="1657"/>
      <c r="O150" s="1657"/>
      <c r="P150" s="1657"/>
      <c r="Q150" s="1657"/>
      <c r="R150" s="1657"/>
      <c r="X150" s="1446"/>
      <c r="Y150" s="1446"/>
      <c r="Z150" s="1446"/>
      <c r="AA150" s="1446"/>
      <c r="AB150" s="1446"/>
      <c r="AC150" s="1446"/>
      <c r="AD150" s="1446"/>
      <c r="AE150" s="1446"/>
      <c r="AF150" s="1446"/>
    </row>
    <row r="151" spans="1:32" s="206" customFormat="1" ht="24.6" customHeight="1" x14ac:dyDescent="0.25">
      <c r="A151" s="1657" t="s">
        <v>806</v>
      </c>
      <c r="B151" s="1657"/>
      <c r="C151" s="1657"/>
      <c r="D151" s="1657"/>
      <c r="E151" s="1657"/>
      <c r="F151" s="1657"/>
      <c r="G151" s="1657"/>
      <c r="H151" s="1657"/>
      <c r="I151" s="1657"/>
      <c r="J151" s="1657"/>
      <c r="K151" s="1657"/>
      <c r="L151" s="1657"/>
      <c r="M151" s="1657"/>
      <c r="N151" s="1657"/>
      <c r="O151" s="1657"/>
      <c r="P151" s="1657"/>
      <c r="Q151" s="1657"/>
      <c r="R151" s="1657"/>
      <c r="X151" s="1446"/>
      <c r="Y151" s="1446"/>
      <c r="Z151" s="1446"/>
      <c r="AA151" s="1446"/>
      <c r="AB151" s="1446"/>
      <c r="AC151" s="1446"/>
      <c r="AD151" s="1446"/>
      <c r="AE151" s="1446"/>
      <c r="AF151" s="1446"/>
    </row>
  </sheetData>
  <sheetProtection algorithmName="SHA-512" hashValue="mJuL9D+1rw0RJY1iUd12DRJ3r8UilFGEnPV33Fl5aqBGXy4xeyVNmZkhF7QTSI1CnusmofUS3pzsZz6l2b5c8Q==" saltValue="weOB6XBm/8UuD1u80Lhrqg==" spinCount="100000" sheet="1" objects="1" scenarios="1"/>
  <mergeCells count="139">
    <mergeCell ref="L67:R67"/>
    <mergeCell ref="B68:K68"/>
    <mergeCell ref="L68:R68"/>
    <mergeCell ref="B70:K70"/>
    <mergeCell ref="B44:K44"/>
    <mergeCell ref="L44:R44"/>
    <mergeCell ref="B45:K45"/>
    <mergeCell ref="L45:R45"/>
    <mergeCell ref="A19:R19"/>
    <mergeCell ref="A29:R29"/>
    <mergeCell ref="A32:R32"/>
    <mergeCell ref="B42:K42"/>
    <mergeCell ref="L42:R42"/>
    <mergeCell ref="B43:K43"/>
    <mergeCell ref="L43:R43"/>
    <mergeCell ref="B36:K36"/>
    <mergeCell ref="L36:R36"/>
    <mergeCell ref="B37:K37"/>
    <mergeCell ref="L37:R37"/>
    <mergeCell ref="B38:K38"/>
    <mergeCell ref="L38:R38"/>
    <mergeCell ref="B39:K39"/>
    <mergeCell ref="L39:R39"/>
    <mergeCell ref="B34:K34"/>
    <mergeCell ref="A124:R124"/>
    <mergeCell ref="A134:R134"/>
    <mergeCell ref="A137:R137"/>
    <mergeCell ref="B138:K138"/>
    <mergeCell ref="L40:R40"/>
    <mergeCell ref="B41:K41"/>
    <mergeCell ref="L41:R41"/>
    <mergeCell ref="L33:R33"/>
    <mergeCell ref="A73:R73"/>
    <mergeCell ref="A83:R83"/>
    <mergeCell ref="A86:R86"/>
    <mergeCell ref="B87:K87"/>
    <mergeCell ref="L87:R87"/>
    <mergeCell ref="B62:K62"/>
    <mergeCell ref="L62:R62"/>
    <mergeCell ref="B64:K64"/>
    <mergeCell ref="L64:R64"/>
    <mergeCell ref="B65:K65"/>
    <mergeCell ref="L65:R65"/>
    <mergeCell ref="B63:K63"/>
    <mergeCell ref="L63:R63"/>
    <mergeCell ref="B66:K66"/>
    <mergeCell ref="L66:R66"/>
    <mergeCell ref="B67:K67"/>
    <mergeCell ref="A112:R112"/>
    <mergeCell ref="B120:K120"/>
    <mergeCell ref="L120:R120"/>
    <mergeCell ref="B121:K121"/>
    <mergeCell ref="L121:R121"/>
    <mergeCell ref="B119:K119"/>
    <mergeCell ref="B113:K113"/>
    <mergeCell ref="L113:R113"/>
    <mergeCell ref="B88:K88"/>
    <mergeCell ref="L88:R88"/>
    <mergeCell ref="B89:K89"/>
    <mergeCell ref="L89:R89"/>
    <mergeCell ref="B96:K96"/>
    <mergeCell ref="B146:K146"/>
    <mergeCell ref="L146:R146"/>
    <mergeCell ref="B139:K139"/>
    <mergeCell ref="L139:R139"/>
    <mergeCell ref="B140:K140"/>
    <mergeCell ref="L140:R140"/>
    <mergeCell ref="B141:K141"/>
    <mergeCell ref="L141:R141"/>
    <mergeCell ref="B145:K145"/>
    <mergeCell ref="L145:R145"/>
    <mergeCell ref="B142:K142"/>
    <mergeCell ref="L142:R142"/>
    <mergeCell ref="B144:K144"/>
    <mergeCell ref="L144:R144"/>
    <mergeCell ref="B143:K143"/>
    <mergeCell ref="L143:R143"/>
    <mergeCell ref="A1:R1"/>
    <mergeCell ref="A47:R47"/>
    <mergeCell ref="A57:R57"/>
    <mergeCell ref="A60:R60"/>
    <mergeCell ref="B61:K61"/>
    <mergeCell ref="L61:R61"/>
    <mergeCell ref="A2:R2"/>
    <mergeCell ref="A12:R12"/>
    <mergeCell ref="A15:R15"/>
    <mergeCell ref="B16:K16"/>
    <mergeCell ref="L16:R16"/>
    <mergeCell ref="B17:K17"/>
    <mergeCell ref="L17:R17"/>
    <mergeCell ref="B18:K18"/>
    <mergeCell ref="L18:R18"/>
    <mergeCell ref="B33:K33"/>
    <mergeCell ref="L34:R34"/>
    <mergeCell ref="B35:K35"/>
    <mergeCell ref="L35:R35"/>
    <mergeCell ref="B40:K40"/>
    <mergeCell ref="L70:R70"/>
    <mergeCell ref="A109:R109"/>
    <mergeCell ref="L91:R91"/>
    <mergeCell ref="L96:R96"/>
    <mergeCell ref="L92:R92"/>
    <mergeCell ref="B93:K93"/>
    <mergeCell ref="L93:R93"/>
    <mergeCell ref="B97:K97"/>
    <mergeCell ref="L97:R97"/>
    <mergeCell ref="B90:K90"/>
    <mergeCell ref="L90:R90"/>
    <mergeCell ref="B91:K91"/>
    <mergeCell ref="B92:K92"/>
    <mergeCell ref="B94:K94"/>
    <mergeCell ref="L94:R94"/>
    <mergeCell ref="B95:K95"/>
    <mergeCell ref="L95:R95"/>
    <mergeCell ref="A98:R98"/>
    <mergeCell ref="A150:R150"/>
    <mergeCell ref="A151:R151"/>
    <mergeCell ref="A147:R147"/>
    <mergeCell ref="A148:R148"/>
    <mergeCell ref="A149:R149"/>
    <mergeCell ref="B69:K69"/>
    <mergeCell ref="L69:R69"/>
    <mergeCell ref="B71:K71"/>
    <mergeCell ref="L71:R71"/>
    <mergeCell ref="B116:K116"/>
    <mergeCell ref="L116:R116"/>
    <mergeCell ref="A99:R99"/>
    <mergeCell ref="L114:R114"/>
    <mergeCell ref="B114:K114"/>
    <mergeCell ref="B115:K115"/>
    <mergeCell ref="L115:R115"/>
    <mergeCell ref="B117:K117"/>
    <mergeCell ref="L117:R117"/>
    <mergeCell ref="B118:K118"/>
    <mergeCell ref="L118:R118"/>
    <mergeCell ref="L138:R138"/>
    <mergeCell ref="B122:K122"/>
    <mergeCell ref="L122:R122"/>
    <mergeCell ref="L119:R119"/>
  </mergeCells>
  <hyperlinks>
    <hyperlink ref="A149:R149" r:id="rId1" display="https://dcs.az.gov/news/child-fatalities-near-fatalities-information-releases"/>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January 1, 2020 through June 30, 2020</oddHeader>
    <oddFooter>&amp;CPage &amp;P</oddFooter>
  </headerFooter>
  <ignoredErrors>
    <ignoredError sqref="Q54 Q2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7"/>
  <sheetViews>
    <sheetView showGridLines="0" view="pageLayout" topLeftCell="A2" zoomScale="85" zoomScaleNormal="100" zoomScalePageLayoutView="85" workbookViewId="0">
      <selection activeCell="N17" sqref="N17"/>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6"/>
  </cols>
  <sheetData>
    <row r="1" spans="1:38" s="206" customFormat="1" ht="15.75" hidden="1" thickBot="1" x14ac:dyDescent="0.3">
      <c r="T1" s="86"/>
      <c r="U1" s="86"/>
      <c r="V1" s="86"/>
      <c r="W1" s="86"/>
      <c r="X1" s="86"/>
      <c r="Y1" s="86"/>
      <c r="Z1" s="86"/>
      <c r="AA1" s="86"/>
      <c r="AB1" s="86"/>
      <c r="AC1" s="86"/>
      <c r="AD1" s="86"/>
      <c r="AE1" s="86"/>
      <c r="AF1" s="86"/>
      <c r="AG1" s="86"/>
      <c r="AH1" s="86"/>
      <c r="AI1" s="86"/>
      <c r="AJ1" s="86"/>
      <c r="AK1" s="86"/>
    </row>
    <row r="2" spans="1:38" s="206" customFormat="1" ht="19.5" thickBot="1" x14ac:dyDescent="0.35">
      <c r="A2" s="1632" t="s">
        <v>267</v>
      </c>
      <c r="B2" s="1633"/>
      <c r="C2" s="1633"/>
      <c r="D2" s="1633"/>
      <c r="E2" s="1633"/>
      <c r="F2" s="1633"/>
      <c r="G2" s="1633"/>
      <c r="H2" s="1633"/>
      <c r="I2" s="1633"/>
      <c r="J2" s="1633"/>
      <c r="K2" s="1633"/>
      <c r="L2" s="1633"/>
      <c r="M2" s="1633"/>
      <c r="N2" s="1633"/>
      <c r="O2" s="1633"/>
      <c r="P2" s="1633"/>
      <c r="Q2" s="1633"/>
      <c r="R2" s="1634"/>
      <c r="S2" s="29"/>
      <c r="T2" s="86"/>
      <c r="U2" s="86"/>
      <c r="V2" s="86"/>
      <c r="W2" s="86"/>
      <c r="X2" s="86"/>
      <c r="Y2" s="86"/>
      <c r="Z2" s="86"/>
      <c r="AA2" s="86"/>
      <c r="AB2" s="86"/>
      <c r="AC2" s="86"/>
      <c r="AD2" s="86"/>
      <c r="AE2" s="86"/>
      <c r="AF2" s="86"/>
      <c r="AG2" s="86"/>
      <c r="AH2" s="86"/>
      <c r="AI2" s="86"/>
      <c r="AJ2" s="86"/>
      <c r="AK2" s="86"/>
    </row>
    <row r="3" spans="1:38" s="206" customFormat="1" ht="15.75" hidden="1" thickBot="1" x14ac:dyDescent="0.3">
      <c r="A3" s="1730" t="s">
        <v>771</v>
      </c>
      <c r="B3" s="1731"/>
      <c r="C3" s="1731"/>
      <c r="D3" s="1731"/>
      <c r="E3" s="1731"/>
      <c r="F3" s="1731"/>
      <c r="G3" s="1731"/>
      <c r="H3" s="1731"/>
      <c r="I3" s="1731"/>
      <c r="J3" s="1731"/>
      <c r="K3" s="1731"/>
      <c r="L3" s="1731"/>
      <c r="M3" s="1731"/>
      <c r="N3" s="1731"/>
      <c r="O3" s="1731"/>
      <c r="P3" s="1731"/>
      <c r="Q3" s="1731"/>
      <c r="R3" s="1732"/>
      <c r="T3" s="86"/>
      <c r="U3" s="86"/>
      <c r="V3" s="86"/>
      <c r="W3" s="86"/>
      <c r="X3" s="86"/>
      <c r="Y3" s="86"/>
      <c r="Z3" s="86"/>
      <c r="AA3" s="86"/>
      <c r="AB3" s="86"/>
      <c r="AC3" s="86"/>
      <c r="AD3" s="86"/>
      <c r="AE3" s="86"/>
      <c r="AF3" s="86"/>
      <c r="AG3" s="86"/>
      <c r="AH3" s="86"/>
      <c r="AI3" s="86"/>
      <c r="AJ3" s="86"/>
      <c r="AK3" s="86"/>
    </row>
    <row r="4" spans="1:38" s="32" customFormat="1" ht="59.25" hidden="1" thickBot="1" x14ac:dyDescent="0.3">
      <c r="A4" s="730"/>
      <c r="B4" s="732" t="s">
        <v>81</v>
      </c>
      <c r="C4" s="733" t="s">
        <v>82</v>
      </c>
      <c r="D4" s="733" t="s">
        <v>83</v>
      </c>
      <c r="E4" s="733" t="s">
        <v>84</v>
      </c>
      <c r="F4" s="733" t="s">
        <v>85</v>
      </c>
      <c r="G4" s="733" t="s">
        <v>86</v>
      </c>
      <c r="H4" s="733" t="s">
        <v>87</v>
      </c>
      <c r="I4" s="733" t="s">
        <v>88</v>
      </c>
      <c r="J4" s="733" t="s">
        <v>89</v>
      </c>
      <c r="K4" s="733" t="s">
        <v>90</v>
      </c>
      <c r="L4" s="733" t="s">
        <v>91</v>
      </c>
      <c r="M4" s="733" t="s">
        <v>92</v>
      </c>
      <c r="N4" s="733" t="s">
        <v>93</v>
      </c>
      <c r="O4" s="733" t="s">
        <v>94</v>
      </c>
      <c r="P4" s="735" t="s">
        <v>95</v>
      </c>
      <c r="Q4" s="76" t="s">
        <v>96</v>
      </c>
      <c r="R4" s="742" t="s">
        <v>97</v>
      </c>
      <c r="T4" s="1339"/>
      <c r="U4" s="1339"/>
      <c r="V4" s="1339"/>
      <c r="W4" s="1339"/>
      <c r="X4" s="1339"/>
      <c r="Y4" s="1339"/>
      <c r="Z4" s="1339"/>
      <c r="AA4" s="1339"/>
      <c r="AB4" s="1339"/>
      <c r="AC4" s="1339"/>
      <c r="AD4" s="1339"/>
      <c r="AE4" s="1339"/>
      <c r="AF4" s="1339"/>
      <c r="AG4" s="1339"/>
      <c r="AH4" s="1339"/>
      <c r="AI4" s="1339"/>
      <c r="AJ4" s="1339"/>
      <c r="AK4" s="1339"/>
    </row>
    <row r="5" spans="1:38" s="206" customFormat="1" hidden="1" x14ac:dyDescent="0.25">
      <c r="A5" s="175" t="s">
        <v>184</v>
      </c>
      <c r="B5" s="366"/>
      <c r="C5" s="367"/>
      <c r="D5" s="367"/>
      <c r="E5" s="367"/>
      <c r="F5" s="367"/>
      <c r="G5" s="367"/>
      <c r="H5" s="367"/>
      <c r="I5" s="368"/>
      <c r="J5" s="367"/>
      <c r="K5" s="367"/>
      <c r="L5" s="367"/>
      <c r="M5" s="367"/>
      <c r="N5" s="367"/>
      <c r="O5" s="367"/>
      <c r="P5" s="736"/>
      <c r="Q5" s="747">
        <f t="shared" ref="Q5:Q10" si="0">SUM(B5:P5)</f>
        <v>0</v>
      </c>
      <c r="R5" s="743" t="e">
        <f>SUM(Q5/Q9)</f>
        <v>#DIV/0!</v>
      </c>
      <c r="T5" s="86"/>
      <c r="U5" s="86"/>
      <c r="V5" s="86"/>
      <c r="W5" s="86"/>
      <c r="X5" s="86"/>
      <c r="Y5" s="86"/>
      <c r="Z5" s="86"/>
      <c r="AA5" s="86"/>
      <c r="AB5" s="86"/>
      <c r="AC5" s="86"/>
      <c r="AD5" s="86"/>
      <c r="AE5" s="86"/>
      <c r="AF5" s="86"/>
      <c r="AG5" s="86"/>
      <c r="AH5" s="86"/>
      <c r="AI5" s="86"/>
      <c r="AJ5" s="86"/>
      <c r="AK5" s="86"/>
    </row>
    <row r="6" spans="1:38" s="206" customFormat="1" hidden="1" x14ac:dyDescent="0.25">
      <c r="A6" s="176" t="s">
        <v>185</v>
      </c>
      <c r="B6" s="370"/>
      <c r="C6" s="371"/>
      <c r="D6" s="371"/>
      <c r="E6" s="371"/>
      <c r="F6" s="371"/>
      <c r="G6" s="371"/>
      <c r="H6" s="371"/>
      <c r="I6" s="372"/>
      <c r="J6" s="371"/>
      <c r="K6" s="371"/>
      <c r="L6" s="371"/>
      <c r="M6" s="371"/>
      <c r="N6" s="371"/>
      <c r="O6" s="371"/>
      <c r="P6" s="737"/>
      <c r="Q6" s="748">
        <f t="shared" si="0"/>
        <v>0</v>
      </c>
      <c r="R6" s="744" t="e">
        <f>SUM(Q6/Q9)</f>
        <v>#DIV/0!</v>
      </c>
      <c r="T6" s="86"/>
      <c r="U6" s="86"/>
      <c r="V6" s="86"/>
      <c r="W6" s="86"/>
      <c r="X6" s="86"/>
      <c r="Y6" s="86"/>
      <c r="Z6" s="86"/>
      <c r="AA6" s="86"/>
      <c r="AB6" s="86"/>
      <c r="AC6" s="86"/>
      <c r="AD6" s="86"/>
      <c r="AE6" s="86"/>
      <c r="AF6" s="86"/>
      <c r="AG6" s="86"/>
      <c r="AH6" s="86"/>
      <c r="AI6" s="86"/>
      <c r="AJ6" s="86"/>
      <c r="AK6" s="86"/>
    </row>
    <row r="7" spans="1:38" s="206" customFormat="1" ht="25.5" hidden="1" x14ac:dyDescent="0.25">
      <c r="A7" s="176" t="s">
        <v>275</v>
      </c>
      <c r="B7" s="505"/>
      <c r="C7" s="506"/>
      <c r="D7" s="506"/>
      <c r="E7" s="506"/>
      <c r="F7" s="506"/>
      <c r="G7" s="506"/>
      <c r="H7" s="506"/>
      <c r="I7" s="506"/>
      <c r="J7" s="506"/>
      <c r="K7" s="506"/>
      <c r="L7" s="506"/>
      <c r="M7" s="506"/>
      <c r="N7" s="506"/>
      <c r="O7" s="506"/>
      <c r="P7" s="738"/>
      <c r="Q7" s="748">
        <f t="shared" si="0"/>
        <v>0</v>
      </c>
      <c r="R7" s="744" t="e">
        <f>SUM(Q7/Q9)</f>
        <v>#DIV/0!</v>
      </c>
      <c r="T7" s="86"/>
      <c r="U7" s="86"/>
      <c r="V7" s="86"/>
      <c r="W7" s="86"/>
      <c r="X7" s="86"/>
      <c r="Y7" s="86"/>
      <c r="Z7" s="86"/>
      <c r="AA7" s="86"/>
      <c r="AB7" s="86"/>
      <c r="AC7" s="86"/>
      <c r="AD7" s="86"/>
      <c r="AE7" s="86"/>
      <c r="AF7" s="86"/>
      <c r="AG7" s="86"/>
      <c r="AH7" s="86"/>
      <c r="AI7" s="86"/>
      <c r="AJ7" s="86"/>
      <c r="AK7" s="86"/>
    </row>
    <row r="8" spans="1:38" s="206" customFormat="1" ht="15.75" hidden="1" thickBot="1" x14ac:dyDescent="0.3">
      <c r="A8" s="177" t="s">
        <v>186</v>
      </c>
      <c r="B8" s="507"/>
      <c r="C8" s="508"/>
      <c r="D8" s="508"/>
      <c r="E8" s="508"/>
      <c r="F8" s="508"/>
      <c r="G8" s="508"/>
      <c r="H8" s="508"/>
      <c r="I8" s="434"/>
      <c r="J8" s="508"/>
      <c r="K8" s="508"/>
      <c r="L8" s="508"/>
      <c r="M8" s="508"/>
      <c r="N8" s="508"/>
      <c r="O8" s="508"/>
      <c r="P8" s="739"/>
      <c r="Q8" s="749">
        <f t="shared" si="0"/>
        <v>0</v>
      </c>
      <c r="R8" s="745" t="e">
        <f>SUM(Q8/Q9)</f>
        <v>#DIV/0!</v>
      </c>
      <c r="T8" s="86"/>
      <c r="U8" s="86"/>
      <c r="V8" s="86"/>
      <c r="W8" s="86"/>
      <c r="X8" s="86"/>
      <c r="Y8" s="86"/>
      <c r="Z8" s="86"/>
      <c r="AA8" s="86"/>
      <c r="AB8" s="86"/>
      <c r="AC8" s="86"/>
      <c r="AD8" s="86"/>
      <c r="AE8" s="86"/>
      <c r="AF8" s="86"/>
      <c r="AG8" s="86"/>
      <c r="AH8" s="86"/>
      <c r="AI8" s="86"/>
      <c r="AJ8" s="86"/>
      <c r="AK8" s="86"/>
    </row>
    <row r="9" spans="1:38" s="206" customFormat="1" ht="16.5" hidden="1" thickTop="1" thickBot="1" x14ac:dyDescent="0.3">
      <c r="A9" s="178" t="s">
        <v>27</v>
      </c>
      <c r="B9" s="222">
        <f t="shared" ref="B9:P9" si="1">SUM(B5:B8)</f>
        <v>0</v>
      </c>
      <c r="C9" s="242">
        <f t="shared" si="1"/>
        <v>0</v>
      </c>
      <c r="D9" s="242">
        <f t="shared" si="1"/>
        <v>0</v>
      </c>
      <c r="E9" s="242">
        <f t="shared" si="1"/>
        <v>0</v>
      </c>
      <c r="F9" s="242">
        <f t="shared" si="1"/>
        <v>0</v>
      </c>
      <c r="G9" s="242">
        <f t="shared" si="1"/>
        <v>0</v>
      </c>
      <c r="H9" s="242">
        <f t="shared" si="1"/>
        <v>0</v>
      </c>
      <c r="I9" s="242">
        <f t="shared" si="1"/>
        <v>0</v>
      </c>
      <c r="J9" s="242">
        <f t="shared" si="1"/>
        <v>0</v>
      </c>
      <c r="K9" s="242">
        <f t="shared" si="1"/>
        <v>0</v>
      </c>
      <c r="L9" s="242">
        <f t="shared" si="1"/>
        <v>0</v>
      </c>
      <c r="M9" s="242">
        <f t="shared" si="1"/>
        <v>0</v>
      </c>
      <c r="N9" s="242">
        <f t="shared" si="1"/>
        <v>0</v>
      </c>
      <c r="O9" s="242">
        <f t="shared" si="1"/>
        <v>0</v>
      </c>
      <c r="P9" s="740">
        <f t="shared" si="1"/>
        <v>0</v>
      </c>
      <c r="Q9" s="750">
        <f t="shared" si="0"/>
        <v>0</v>
      </c>
      <c r="R9" s="344" t="e">
        <f>SUM(R5:R8)</f>
        <v>#DIV/0!</v>
      </c>
      <c r="T9" s="86"/>
      <c r="U9" s="86"/>
      <c r="V9" s="86"/>
      <c r="W9" s="86"/>
      <c r="X9" s="86"/>
      <c r="Y9" s="86"/>
      <c r="Z9" s="86"/>
      <c r="AA9" s="86"/>
      <c r="AB9" s="86"/>
      <c r="AC9" s="86"/>
      <c r="AD9" s="86"/>
      <c r="AE9" s="86"/>
      <c r="AF9" s="86"/>
      <c r="AG9" s="86"/>
      <c r="AH9" s="86"/>
      <c r="AI9" s="86"/>
      <c r="AJ9" s="86"/>
      <c r="AK9" s="86"/>
    </row>
    <row r="10" spans="1:38" s="206" customFormat="1" ht="15.75" hidden="1" thickBot="1" x14ac:dyDescent="0.3">
      <c r="A10" s="93" t="s">
        <v>134</v>
      </c>
      <c r="B10" s="269" t="e">
        <f>SUM(B9/Q9)</f>
        <v>#DIV/0!</v>
      </c>
      <c r="C10" s="270" t="e">
        <f>SUM(C9/Q9)</f>
        <v>#DIV/0!</v>
      </c>
      <c r="D10" s="270" t="e">
        <f>SUM(D9/Q9)</f>
        <v>#DIV/0!</v>
      </c>
      <c r="E10" s="270" t="e">
        <f>SUM(E9/Q9)</f>
        <v>#DIV/0!</v>
      </c>
      <c r="F10" s="270" t="e">
        <f>SUM(F9/Q9)</f>
        <v>#DIV/0!</v>
      </c>
      <c r="G10" s="270" t="e">
        <f>SUM(G9/Q9)</f>
        <v>#DIV/0!</v>
      </c>
      <c r="H10" s="270" t="e">
        <f>SUM(H9/Q9)</f>
        <v>#DIV/0!</v>
      </c>
      <c r="I10" s="270" t="e">
        <f>SUM(I9/Q9)</f>
        <v>#DIV/0!</v>
      </c>
      <c r="J10" s="270" t="e">
        <f>SUM(J9/Q9)</f>
        <v>#DIV/0!</v>
      </c>
      <c r="K10" s="270" t="e">
        <f>SUM(K9/Q9)</f>
        <v>#DIV/0!</v>
      </c>
      <c r="L10" s="270" t="e">
        <f>SUM(L9/Q9)</f>
        <v>#DIV/0!</v>
      </c>
      <c r="M10" s="270" t="e">
        <f>SUM(M9/Q9)</f>
        <v>#DIV/0!</v>
      </c>
      <c r="N10" s="270" t="e">
        <f>SUM(N9/Q9)</f>
        <v>#DIV/0!</v>
      </c>
      <c r="O10" s="270" t="e">
        <f>SUM(O9/Q9)</f>
        <v>#DIV/0!</v>
      </c>
      <c r="P10" s="741" t="e">
        <f>SUM(P9/Q9)</f>
        <v>#DIV/0!</v>
      </c>
      <c r="Q10" s="751" t="e">
        <f t="shared" si="0"/>
        <v>#DIV/0!</v>
      </c>
      <c r="R10" s="746"/>
      <c r="T10" s="86"/>
      <c r="U10" s="86"/>
      <c r="V10" s="86"/>
      <c r="W10" s="86"/>
      <c r="X10" s="86"/>
      <c r="Y10" s="86"/>
      <c r="Z10" s="86"/>
      <c r="AA10" s="86"/>
      <c r="AB10" s="86"/>
      <c r="AC10" s="86"/>
      <c r="AD10" s="86"/>
      <c r="AE10" s="86"/>
      <c r="AF10" s="86"/>
      <c r="AG10" s="86"/>
      <c r="AH10" s="86"/>
      <c r="AI10" s="86"/>
      <c r="AJ10" s="86"/>
      <c r="AK10" s="86"/>
    </row>
    <row r="11" spans="1:38" ht="15.75" hidden="1" thickBot="1" x14ac:dyDescent="0.3"/>
    <row r="12" spans="1:38" s="206" customFormat="1" ht="15.75" thickBot="1" x14ac:dyDescent="0.3">
      <c r="A12" s="1730" t="s">
        <v>750</v>
      </c>
      <c r="B12" s="1731"/>
      <c r="C12" s="1731"/>
      <c r="D12" s="1731"/>
      <c r="E12" s="1731"/>
      <c r="F12" s="1731"/>
      <c r="G12" s="1731"/>
      <c r="H12" s="1731"/>
      <c r="I12" s="1731"/>
      <c r="J12" s="1731"/>
      <c r="K12" s="1731"/>
      <c r="L12" s="1731"/>
      <c r="M12" s="1731"/>
      <c r="N12" s="1731"/>
      <c r="O12" s="1731"/>
      <c r="P12" s="1731"/>
      <c r="Q12" s="1731"/>
      <c r="R12" s="1732"/>
      <c r="T12" s="86"/>
      <c r="U12" s="86"/>
      <c r="V12" s="86"/>
      <c r="W12" s="86"/>
      <c r="X12" s="86"/>
      <c r="Y12" s="86"/>
      <c r="Z12" s="86"/>
      <c r="AA12" s="86"/>
      <c r="AB12" s="86"/>
      <c r="AC12" s="86"/>
      <c r="AD12" s="86"/>
      <c r="AE12" s="86"/>
      <c r="AF12" s="86"/>
      <c r="AG12" s="86"/>
      <c r="AH12" s="86"/>
      <c r="AI12" s="86"/>
      <c r="AJ12" s="86"/>
      <c r="AK12" s="86"/>
    </row>
    <row r="13" spans="1:38" s="32" customFormat="1" ht="59.25" thickBot="1" x14ac:dyDescent="0.3">
      <c r="A13" s="730"/>
      <c r="B13" s="1456" t="s">
        <v>81</v>
      </c>
      <c r="C13" s="1457" t="s">
        <v>82</v>
      </c>
      <c r="D13" s="1457" t="s">
        <v>83</v>
      </c>
      <c r="E13" s="1457" t="s">
        <v>84</v>
      </c>
      <c r="F13" s="1457" t="s">
        <v>85</v>
      </c>
      <c r="G13" s="1457" t="s">
        <v>86</v>
      </c>
      <c r="H13" s="1457" t="s">
        <v>87</v>
      </c>
      <c r="I13" s="1457" t="s">
        <v>88</v>
      </c>
      <c r="J13" s="1457" t="s">
        <v>89</v>
      </c>
      <c r="K13" s="1457" t="s">
        <v>90</v>
      </c>
      <c r="L13" s="1457" t="s">
        <v>91</v>
      </c>
      <c r="M13" s="1457" t="s">
        <v>92</v>
      </c>
      <c r="N13" s="1457" t="s">
        <v>93</v>
      </c>
      <c r="O13" s="1457" t="s">
        <v>94</v>
      </c>
      <c r="P13" s="1458" t="s">
        <v>95</v>
      </c>
      <c r="Q13" s="76" t="s">
        <v>96</v>
      </c>
      <c r="R13" s="742" t="s">
        <v>97</v>
      </c>
      <c r="T13" s="1339"/>
      <c r="U13" s="1339"/>
      <c r="V13" s="1339"/>
      <c r="W13" s="1339"/>
      <c r="X13" s="1339"/>
      <c r="Y13" s="1339"/>
      <c r="Z13" s="1339"/>
      <c r="AA13" s="1339"/>
      <c r="AB13" s="1339"/>
      <c r="AC13" s="1339"/>
      <c r="AD13" s="1339"/>
      <c r="AE13" s="1339"/>
      <c r="AF13" s="1339"/>
      <c r="AG13" s="1339"/>
      <c r="AH13" s="1339"/>
      <c r="AI13" s="1339"/>
      <c r="AJ13" s="1339"/>
      <c r="AK13" s="1339"/>
    </row>
    <row r="14" spans="1:38" s="206" customFormat="1" x14ac:dyDescent="0.25">
      <c r="A14" s="175" t="s">
        <v>184</v>
      </c>
      <c r="B14" s="1948">
        <v>8</v>
      </c>
      <c r="C14" s="1949">
        <v>56</v>
      </c>
      <c r="D14" s="1949">
        <v>39</v>
      </c>
      <c r="E14" s="1949">
        <v>20</v>
      </c>
      <c r="F14" s="1949">
        <v>7</v>
      </c>
      <c r="G14" s="1949">
        <v>0</v>
      </c>
      <c r="H14" s="1949">
        <v>4</v>
      </c>
      <c r="I14" s="1949">
        <v>815</v>
      </c>
      <c r="J14" s="1949">
        <v>142</v>
      </c>
      <c r="K14" s="1949">
        <v>18</v>
      </c>
      <c r="L14" s="1949">
        <v>308</v>
      </c>
      <c r="M14" s="1949">
        <v>136</v>
      </c>
      <c r="N14" s="1949">
        <v>5</v>
      </c>
      <c r="O14" s="1949">
        <v>78</v>
      </c>
      <c r="P14" s="1950">
        <v>8</v>
      </c>
      <c r="Q14" s="1951">
        <f t="shared" ref="Q14:Q19" si="2">SUM(B14:P14)</f>
        <v>1644</v>
      </c>
      <c r="R14" s="1952">
        <f>SUM(Q14/Q18)</f>
        <v>0.99576014536644453</v>
      </c>
      <c r="T14" s="86"/>
      <c r="U14" s="86"/>
      <c r="V14" s="86"/>
      <c r="W14" s="86"/>
      <c r="X14" s="86"/>
      <c r="Y14" s="86"/>
      <c r="Z14" s="86"/>
      <c r="AA14" s="86"/>
      <c r="AB14" s="86"/>
      <c r="AC14" s="86"/>
      <c r="AD14" s="86"/>
      <c r="AE14" s="86"/>
      <c r="AF14" s="86"/>
      <c r="AG14" s="86"/>
      <c r="AH14" s="86"/>
      <c r="AI14" s="86"/>
      <c r="AJ14" s="86"/>
      <c r="AK14" s="86"/>
    </row>
    <row r="15" spans="1:38" s="206" customFormat="1" x14ac:dyDescent="0.25">
      <c r="A15" s="176" t="s">
        <v>185</v>
      </c>
      <c r="B15" s="1953">
        <v>0</v>
      </c>
      <c r="C15" s="1462">
        <v>0</v>
      </c>
      <c r="D15" s="1462">
        <v>0</v>
      </c>
      <c r="E15" s="1462">
        <v>0</v>
      </c>
      <c r="F15" s="1462">
        <v>0</v>
      </c>
      <c r="G15" s="1462">
        <v>0</v>
      </c>
      <c r="H15" s="1462">
        <v>0</v>
      </c>
      <c r="I15" s="391">
        <v>3</v>
      </c>
      <c r="J15" s="1462">
        <v>0</v>
      </c>
      <c r="K15" s="1462">
        <v>0</v>
      </c>
      <c r="L15" s="1462">
        <v>4</v>
      </c>
      <c r="M15" s="1462">
        <v>0</v>
      </c>
      <c r="N15" s="1462">
        <v>0</v>
      </c>
      <c r="O15" s="1462">
        <v>0</v>
      </c>
      <c r="P15" s="1463">
        <v>0</v>
      </c>
      <c r="Q15" s="1954">
        <f t="shared" si="2"/>
        <v>7</v>
      </c>
      <c r="R15" s="1955">
        <f>SUM(Q15/Q18)</f>
        <v>4.2398546335554212E-3</v>
      </c>
      <c r="T15" s="86"/>
      <c r="U15" s="86"/>
      <c r="V15" s="86"/>
      <c r="W15" s="86"/>
      <c r="X15" s="86"/>
      <c r="Y15" s="86"/>
      <c r="Z15" s="86"/>
      <c r="AA15" s="86"/>
      <c r="AB15" s="86"/>
      <c r="AC15" s="86"/>
      <c r="AD15" s="86"/>
      <c r="AE15" s="86"/>
      <c r="AF15" s="86"/>
      <c r="AG15" s="86"/>
      <c r="AH15" s="86"/>
      <c r="AI15" s="86"/>
      <c r="AJ15" s="86"/>
      <c r="AK15" s="86"/>
    </row>
    <row r="16" spans="1:38" s="206" customFormat="1" ht="25.5" x14ac:dyDescent="0.25">
      <c r="A16" s="176" t="s">
        <v>275</v>
      </c>
      <c r="B16" s="1956">
        <v>0</v>
      </c>
      <c r="C16" s="1957">
        <v>0</v>
      </c>
      <c r="D16" s="1957">
        <v>0</v>
      </c>
      <c r="E16" s="1957">
        <v>0</v>
      </c>
      <c r="F16" s="1957">
        <v>0</v>
      </c>
      <c r="G16" s="1957">
        <v>0</v>
      </c>
      <c r="H16" s="1957">
        <v>0</v>
      </c>
      <c r="I16" s="1957">
        <v>0</v>
      </c>
      <c r="J16" s="1957">
        <v>0</v>
      </c>
      <c r="K16" s="1957">
        <v>0</v>
      </c>
      <c r="L16" s="1957">
        <v>0</v>
      </c>
      <c r="M16" s="1957">
        <v>0</v>
      </c>
      <c r="N16" s="1957">
        <v>0</v>
      </c>
      <c r="O16" s="1957">
        <v>0</v>
      </c>
      <c r="P16" s="1958">
        <v>0</v>
      </c>
      <c r="Q16" s="1954">
        <f t="shared" si="2"/>
        <v>0</v>
      </c>
      <c r="R16" s="1955">
        <f>SUM(Q16/Q18)</f>
        <v>0</v>
      </c>
      <c r="T16" s="86"/>
      <c r="U16" s="86"/>
      <c r="V16" s="1341"/>
      <c r="W16" s="1341"/>
      <c r="X16" s="1341"/>
      <c r="Y16" s="1341"/>
      <c r="Z16" s="1341"/>
      <c r="AA16" s="1341"/>
      <c r="AB16" s="1341"/>
      <c r="AC16" s="1341"/>
      <c r="AD16" s="1341"/>
      <c r="AE16" s="1341"/>
      <c r="AF16" s="1341"/>
      <c r="AG16" s="1341"/>
      <c r="AH16" s="1341"/>
      <c r="AI16" s="1341"/>
      <c r="AJ16" s="1341"/>
      <c r="AK16" s="1341"/>
      <c r="AL16" s="86"/>
    </row>
    <row r="17" spans="1:38" s="206" customFormat="1" ht="15.75" thickBot="1" x14ac:dyDescent="0.3">
      <c r="A17" s="177" t="s">
        <v>186</v>
      </c>
      <c r="B17" s="1959">
        <v>0</v>
      </c>
      <c r="C17" s="1960">
        <v>0</v>
      </c>
      <c r="D17" s="1960">
        <v>0</v>
      </c>
      <c r="E17" s="1960">
        <v>0</v>
      </c>
      <c r="F17" s="1960">
        <v>0</v>
      </c>
      <c r="G17" s="1960">
        <v>0</v>
      </c>
      <c r="H17" s="1960">
        <v>0</v>
      </c>
      <c r="I17" s="1961">
        <v>0</v>
      </c>
      <c r="J17" s="1960">
        <v>0</v>
      </c>
      <c r="K17" s="1960">
        <v>0</v>
      </c>
      <c r="L17" s="1960">
        <v>0</v>
      </c>
      <c r="M17" s="1960">
        <v>0</v>
      </c>
      <c r="N17" s="1960">
        <v>0</v>
      </c>
      <c r="O17" s="1960">
        <v>0</v>
      </c>
      <c r="P17" s="1962">
        <v>0</v>
      </c>
      <c r="Q17" s="1963">
        <f t="shared" si="2"/>
        <v>0</v>
      </c>
      <c r="R17" s="1964">
        <f>SUM(Q17/Q18)</f>
        <v>0</v>
      </c>
      <c r="T17" s="86"/>
      <c r="U17" s="86"/>
      <c r="V17" s="1341"/>
      <c r="W17" s="86"/>
      <c r="X17" s="86"/>
      <c r="Y17" s="86"/>
      <c r="Z17" s="86"/>
      <c r="AA17" s="86"/>
      <c r="AB17" s="86"/>
      <c r="AC17" s="86"/>
      <c r="AD17" s="86"/>
      <c r="AE17" s="86"/>
      <c r="AF17" s="86"/>
      <c r="AG17" s="86"/>
      <c r="AH17" s="86"/>
      <c r="AI17" s="86"/>
      <c r="AJ17" s="86"/>
      <c r="AK17" s="86"/>
      <c r="AL17" s="86"/>
    </row>
    <row r="18" spans="1:38" s="206" customFormat="1" ht="16.5" thickTop="1" thickBot="1" x14ac:dyDescent="0.3">
      <c r="A18" s="178" t="s">
        <v>27</v>
      </c>
      <c r="B18" s="1914">
        <f t="shared" ref="B18:P18" si="3">SUM(B14:B17)</f>
        <v>8</v>
      </c>
      <c r="C18" s="1965">
        <f t="shared" si="3"/>
        <v>56</v>
      </c>
      <c r="D18" s="1965">
        <f t="shared" si="3"/>
        <v>39</v>
      </c>
      <c r="E18" s="1965">
        <f t="shared" si="3"/>
        <v>20</v>
      </c>
      <c r="F18" s="1965">
        <f t="shared" si="3"/>
        <v>7</v>
      </c>
      <c r="G18" s="1965">
        <f t="shared" si="3"/>
        <v>0</v>
      </c>
      <c r="H18" s="1965">
        <f t="shared" si="3"/>
        <v>4</v>
      </c>
      <c r="I18" s="1965">
        <f t="shared" si="3"/>
        <v>818</v>
      </c>
      <c r="J18" s="1965">
        <f t="shared" si="3"/>
        <v>142</v>
      </c>
      <c r="K18" s="1965">
        <f t="shared" si="3"/>
        <v>18</v>
      </c>
      <c r="L18" s="1965">
        <f t="shared" si="3"/>
        <v>312</v>
      </c>
      <c r="M18" s="1965">
        <f t="shared" si="3"/>
        <v>136</v>
      </c>
      <c r="N18" s="1965">
        <f t="shared" si="3"/>
        <v>5</v>
      </c>
      <c r="O18" s="1965">
        <f t="shared" si="3"/>
        <v>78</v>
      </c>
      <c r="P18" s="1966">
        <f t="shared" si="3"/>
        <v>8</v>
      </c>
      <c r="Q18" s="1967">
        <f t="shared" si="2"/>
        <v>1651</v>
      </c>
      <c r="R18" s="1968">
        <f>SUM(R14:R17)</f>
        <v>1</v>
      </c>
      <c r="T18" s="86"/>
      <c r="U18" s="86"/>
      <c r="V18" s="1341"/>
      <c r="W18" s="86"/>
      <c r="X18" s="86"/>
      <c r="Y18" s="86"/>
      <c r="Z18" s="86"/>
      <c r="AA18" s="86"/>
      <c r="AB18" s="86"/>
      <c r="AC18" s="86"/>
      <c r="AD18" s="86"/>
      <c r="AE18" s="86"/>
      <c r="AF18" s="86"/>
      <c r="AG18" s="86"/>
      <c r="AH18" s="86"/>
      <c r="AI18" s="86"/>
      <c r="AJ18" s="86"/>
      <c r="AK18" s="86"/>
      <c r="AL18" s="86"/>
    </row>
    <row r="19" spans="1:38" s="206" customFormat="1" ht="15.75" thickBot="1" x14ac:dyDescent="0.3">
      <c r="A19" s="93" t="s">
        <v>134</v>
      </c>
      <c r="B19" s="647">
        <f>SUM(B18/Q18)</f>
        <v>4.8455481526347667E-3</v>
      </c>
      <c r="C19" s="648">
        <f>SUM(C18/Q18)</f>
        <v>3.3918837068443369E-2</v>
      </c>
      <c r="D19" s="648">
        <f>SUM(D18/Q18)</f>
        <v>2.3622047244094488E-2</v>
      </c>
      <c r="E19" s="648">
        <f>SUM(E18/Q18)</f>
        <v>1.2113870381586917E-2</v>
      </c>
      <c r="F19" s="648">
        <f>SUM(F18/Q18)</f>
        <v>4.2398546335554212E-3</v>
      </c>
      <c r="G19" s="648">
        <f>SUM(G18/Q18)</f>
        <v>0</v>
      </c>
      <c r="H19" s="648">
        <f>SUM(H18/Q18)</f>
        <v>2.4227740763173833E-3</v>
      </c>
      <c r="I19" s="648">
        <f>SUM(I18/Q18)</f>
        <v>0.49545729860690491</v>
      </c>
      <c r="J19" s="648">
        <f>SUM(J18/Q18)</f>
        <v>8.6008479709267116E-2</v>
      </c>
      <c r="K19" s="648">
        <f>SUM(K18/Q18)</f>
        <v>1.0902483343428226E-2</v>
      </c>
      <c r="L19" s="648">
        <f>SUM(L18/Q18)</f>
        <v>0.1889763779527559</v>
      </c>
      <c r="M19" s="648">
        <f>SUM(M18/Q18)</f>
        <v>8.2374318594791038E-2</v>
      </c>
      <c r="N19" s="648">
        <f>SUM(N18/Q18)</f>
        <v>3.0284675953967293E-3</v>
      </c>
      <c r="O19" s="648">
        <f>SUM(O18/Q18)</f>
        <v>4.7244094488188976E-2</v>
      </c>
      <c r="P19" s="1969">
        <f>SUM(P18/Q18)</f>
        <v>4.8455481526347667E-3</v>
      </c>
      <c r="Q19" s="1970">
        <f t="shared" si="2"/>
        <v>1</v>
      </c>
      <c r="R19" s="746"/>
      <c r="T19" s="86"/>
      <c r="U19" s="86"/>
      <c r="V19" s="1341"/>
      <c r="W19" s="86"/>
      <c r="X19" s="86"/>
      <c r="Y19" s="86"/>
      <c r="Z19" s="86"/>
      <c r="AA19" s="86"/>
      <c r="AB19" s="86"/>
      <c r="AC19" s="86"/>
      <c r="AD19" s="86"/>
      <c r="AE19" s="86"/>
      <c r="AF19" s="86"/>
      <c r="AG19" s="86"/>
      <c r="AH19" s="86"/>
      <c r="AI19" s="86"/>
      <c r="AJ19" s="86"/>
      <c r="AK19" s="86"/>
      <c r="AL19" s="86"/>
    </row>
    <row r="20" spans="1:38" s="206" customFormat="1" ht="15.75" thickBot="1" x14ac:dyDescent="0.3">
      <c r="T20" s="86"/>
      <c r="U20" s="86"/>
      <c r="V20" s="1341"/>
      <c r="W20" s="86"/>
      <c r="X20" s="86"/>
      <c r="Y20" s="86"/>
      <c r="Z20" s="86"/>
      <c r="AA20" s="86"/>
      <c r="AB20" s="86"/>
      <c r="AC20" s="86"/>
      <c r="AD20" s="86"/>
      <c r="AE20" s="86"/>
      <c r="AF20" s="86"/>
      <c r="AG20" s="86"/>
      <c r="AH20" s="86"/>
      <c r="AI20" s="86"/>
      <c r="AJ20" s="86"/>
      <c r="AK20" s="86"/>
      <c r="AL20" s="86"/>
    </row>
    <row r="21" spans="1:38" s="206" customFormat="1" ht="15.75" thickBot="1" x14ac:dyDescent="0.3">
      <c r="A21" s="1730" t="s">
        <v>761</v>
      </c>
      <c r="B21" s="1731"/>
      <c r="C21" s="1731"/>
      <c r="D21" s="1731"/>
      <c r="E21" s="1731"/>
      <c r="F21" s="1731"/>
      <c r="G21" s="1731"/>
      <c r="H21" s="1731"/>
      <c r="I21" s="1731"/>
      <c r="J21" s="1731"/>
      <c r="K21" s="1731"/>
      <c r="L21" s="1731"/>
      <c r="M21" s="1731"/>
      <c r="N21" s="1731"/>
      <c r="O21" s="1731"/>
      <c r="P21" s="1731"/>
      <c r="Q21" s="1731"/>
      <c r="R21" s="1732"/>
      <c r="T21" s="86"/>
      <c r="U21" s="86"/>
      <c r="V21" s="1341"/>
      <c r="W21" s="86"/>
      <c r="X21" s="86"/>
      <c r="Y21" s="86"/>
      <c r="Z21" s="86"/>
      <c r="AA21" s="86"/>
      <c r="AB21" s="86"/>
      <c r="AC21" s="86"/>
      <c r="AD21" s="86"/>
      <c r="AE21" s="86"/>
      <c r="AF21" s="86"/>
      <c r="AG21" s="86"/>
      <c r="AH21" s="86"/>
      <c r="AI21" s="86"/>
      <c r="AJ21" s="86"/>
      <c r="AK21" s="86"/>
      <c r="AL21" s="86"/>
    </row>
    <row r="22" spans="1:38" s="32" customFormat="1" ht="59.25" thickBot="1" x14ac:dyDescent="0.3">
      <c r="A22" s="730"/>
      <c r="B22" s="732" t="s">
        <v>81</v>
      </c>
      <c r="C22" s="733" t="s">
        <v>82</v>
      </c>
      <c r="D22" s="733" t="s">
        <v>83</v>
      </c>
      <c r="E22" s="733" t="s">
        <v>84</v>
      </c>
      <c r="F22" s="733" t="s">
        <v>85</v>
      </c>
      <c r="G22" s="733" t="s">
        <v>86</v>
      </c>
      <c r="H22" s="733" t="s">
        <v>87</v>
      </c>
      <c r="I22" s="733" t="s">
        <v>88</v>
      </c>
      <c r="J22" s="733" t="s">
        <v>89</v>
      </c>
      <c r="K22" s="733" t="s">
        <v>90</v>
      </c>
      <c r="L22" s="733" t="s">
        <v>91</v>
      </c>
      <c r="M22" s="733" t="s">
        <v>92</v>
      </c>
      <c r="N22" s="733" t="s">
        <v>93</v>
      </c>
      <c r="O22" s="733" t="s">
        <v>94</v>
      </c>
      <c r="P22" s="735" t="s">
        <v>95</v>
      </c>
      <c r="Q22" s="76" t="s">
        <v>96</v>
      </c>
      <c r="R22" s="742" t="s">
        <v>97</v>
      </c>
      <c r="T22" s="1340"/>
      <c r="U22" s="1341"/>
      <c r="V22" s="1341"/>
      <c r="W22" s="1340"/>
      <c r="X22" s="1340"/>
      <c r="Y22" s="1340"/>
      <c r="Z22" s="1340"/>
      <c r="AA22" s="1340"/>
      <c r="AB22" s="1340"/>
      <c r="AC22" s="1340"/>
      <c r="AD22" s="1340"/>
      <c r="AE22" s="1340"/>
      <c r="AF22" s="1340"/>
      <c r="AG22" s="1340"/>
      <c r="AH22" s="1340"/>
      <c r="AI22" s="1340"/>
      <c r="AJ22" s="1340"/>
      <c r="AK22" s="1340"/>
      <c r="AL22" s="1339"/>
    </row>
    <row r="23" spans="1:38" s="206" customFormat="1" x14ac:dyDescent="0.25">
      <c r="A23" s="175" t="s">
        <v>184</v>
      </c>
      <c r="B23" s="1201">
        <v>15</v>
      </c>
      <c r="C23" s="1202">
        <v>44</v>
      </c>
      <c r="D23" s="1202">
        <v>50</v>
      </c>
      <c r="E23" s="1202">
        <v>38</v>
      </c>
      <c r="F23" s="1202">
        <v>11</v>
      </c>
      <c r="G23" s="1202">
        <v>1</v>
      </c>
      <c r="H23" s="1202">
        <v>8</v>
      </c>
      <c r="I23" s="1140">
        <v>1279</v>
      </c>
      <c r="J23" s="1202">
        <v>205</v>
      </c>
      <c r="K23" s="1202">
        <v>10</v>
      </c>
      <c r="L23" s="1202">
        <v>426</v>
      </c>
      <c r="M23" s="1202">
        <v>107</v>
      </c>
      <c r="N23" s="1202">
        <v>8</v>
      </c>
      <c r="O23" s="1202">
        <v>62</v>
      </c>
      <c r="P23" s="1203">
        <v>36</v>
      </c>
      <c r="Q23" s="136">
        <f t="shared" ref="Q23:Q28" si="4">SUM(B23:P23)</f>
        <v>2300</v>
      </c>
      <c r="R23" s="875">
        <f>SUM(Q23/Q27)</f>
        <v>0.989247311827957</v>
      </c>
      <c r="T23" s="1340"/>
      <c r="U23" s="1341"/>
      <c r="V23" s="1341"/>
      <c r="W23" s="1341"/>
      <c r="X23" s="1341"/>
      <c r="Y23" s="1341"/>
      <c r="Z23" s="1341"/>
      <c r="AA23" s="1341"/>
      <c r="AB23" s="1341"/>
      <c r="AC23" s="1341"/>
      <c r="AD23" s="1341"/>
      <c r="AE23" s="1341"/>
      <c r="AF23" s="1341"/>
      <c r="AG23" s="1341"/>
      <c r="AH23" s="1341"/>
      <c r="AI23" s="1341"/>
      <c r="AJ23" s="1341"/>
      <c r="AK23" s="1341"/>
      <c r="AL23" s="86"/>
    </row>
    <row r="24" spans="1:38" s="206" customFormat="1" x14ac:dyDescent="0.25">
      <c r="A24" s="176" t="s">
        <v>185</v>
      </c>
      <c r="B24" s="1204">
        <v>0</v>
      </c>
      <c r="C24" s="1205">
        <v>0</v>
      </c>
      <c r="D24" s="1205">
        <v>0</v>
      </c>
      <c r="E24" s="1205">
        <v>0</v>
      </c>
      <c r="F24" s="1205">
        <v>0</v>
      </c>
      <c r="G24" s="1205">
        <v>0</v>
      </c>
      <c r="H24" s="1205">
        <v>0</v>
      </c>
      <c r="I24" s="1143">
        <v>3</v>
      </c>
      <c r="J24" s="1205">
        <v>0</v>
      </c>
      <c r="K24" s="1205">
        <v>0</v>
      </c>
      <c r="L24" s="1205">
        <v>12</v>
      </c>
      <c r="M24" s="1205">
        <v>0</v>
      </c>
      <c r="N24" s="1205">
        <v>0</v>
      </c>
      <c r="O24" s="1205">
        <v>1</v>
      </c>
      <c r="P24" s="1206">
        <v>0</v>
      </c>
      <c r="Q24" s="137">
        <f t="shared" si="4"/>
        <v>16</v>
      </c>
      <c r="R24" s="876">
        <f>SUM(Q24/Q27)</f>
        <v>6.8817204301075269E-3</v>
      </c>
      <c r="T24" s="1340"/>
      <c r="U24" s="1341"/>
      <c r="V24" s="1341"/>
      <c r="W24" s="86"/>
      <c r="X24" s="86"/>
      <c r="Y24" s="86"/>
      <c r="Z24" s="86"/>
      <c r="AA24" s="86"/>
      <c r="AB24" s="86"/>
      <c r="AC24" s="86"/>
      <c r="AD24" s="86"/>
      <c r="AE24" s="86"/>
      <c r="AF24" s="86"/>
      <c r="AG24" s="86"/>
      <c r="AH24" s="86"/>
      <c r="AI24" s="86"/>
      <c r="AJ24" s="86"/>
      <c r="AK24" s="86"/>
      <c r="AL24" s="86"/>
    </row>
    <row r="25" spans="1:38" s="206" customFormat="1" ht="25.5" x14ac:dyDescent="0.25">
      <c r="A25" s="176" t="s">
        <v>275</v>
      </c>
      <c r="B25" s="1207">
        <v>0</v>
      </c>
      <c r="C25" s="1208">
        <v>0</v>
      </c>
      <c r="D25" s="1208">
        <v>0</v>
      </c>
      <c r="E25" s="1208">
        <v>0</v>
      </c>
      <c r="F25" s="1208">
        <v>0</v>
      </c>
      <c r="G25" s="1208">
        <v>0</v>
      </c>
      <c r="H25" s="1208">
        <v>0</v>
      </c>
      <c r="I25" s="1208">
        <v>3</v>
      </c>
      <c r="J25" s="1208">
        <v>0</v>
      </c>
      <c r="K25" s="1208">
        <v>0</v>
      </c>
      <c r="L25" s="1208">
        <v>6</v>
      </c>
      <c r="M25" s="1208">
        <v>0</v>
      </c>
      <c r="N25" s="1208">
        <v>0</v>
      </c>
      <c r="O25" s="1208">
        <v>0</v>
      </c>
      <c r="P25" s="1209">
        <v>0</v>
      </c>
      <c r="Q25" s="137">
        <f t="shared" si="4"/>
        <v>9</v>
      </c>
      <c r="R25" s="876">
        <f>SUM(Q25/Q27)</f>
        <v>3.8709677419354839E-3</v>
      </c>
      <c r="T25" s="1340"/>
      <c r="U25" s="1341"/>
      <c r="V25" s="1341"/>
      <c r="W25" s="86"/>
      <c r="X25" s="86"/>
      <c r="Y25" s="86"/>
      <c r="Z25" s="86"/>
      <c r="AA25" s="86"/>
      <c r="AB25" s="86"/>
      <c r="AC25" s="86"/>
      <c r="AD25" s="86"/>
      <c r="AE25" s="86"/>
      <c r="AF25" s="86"/>
      <c r="AG25" s="86"/>
      <c r="AH25" s="86"/>
      <c r="AI25" s="86"/>
      <c r="AJ25" s="86"/>
      <c r="AK25" s="86"/>
      <c r="AL25" s="86"/>
    </row>
    <row r="26" spans="1:38" s="206" customFormat="1" ht="15.75" thickBot="1" x14ac:dyDescent="0.3">
      <c r="A26" s="177" t="s">
        <v>186</v>
      </c>
      <c r="B26" s="1210">
        <v>0</v>
      </c>
      <c r="C26" s="1211">
        <v>0</v>
      </c>
      <c r="D26" s="1211">
        <v>0</v>
      </c>
      <c r="E26" s="1211">
        <v>0</v>
      </c>
      <c r="F26" s="1211">
        <v>0</v>
      </c>
      <c r="G26" s="1211">
        <v>0</v>
      </c>
      <c r="H26" s="1211">
        <v>0</v>
      </c>
      <c r="I26" s="1146">
        <v>0</v>
      </c>
      <c r="J26" s="1211">
        <v>0</v>
      </c>
      <c r="K26" s="1211">
        <v>0</v>
      </c>
      <c r="L26" s="1211">
        <v>0</v>
      </c>
      <c r="M26" s="1211">
        <v>0</v>
      </c>
      <c r="N26" s="1211">
        <v>0</v>
      </c>
      <c r="O26" s="1211">
        <v>0</v>
      </c>
      <c r="P26" s="1212">
        <v>0</v>
      </c>
      <c r="Q26" s="138">
        <f t="shared" si="4"/>
        <v>0</v>
      </c>
      <c r="R26" s="877">
        <f>SUM(Q26/Q27)</f>
        <v>0</v>
      </c>
      <c r="T26" s="1340"/>
      <c r="U26" s="1341"/>
      <c r="V26" s="1341"/>
      <c r="W26" s="86"/>
      <c r="X26" s="86"/>
      <c r="Y26" s="86"/>
      <c r="Z26" s="86"/>
      <c r="AA26" s="86"/>
      <c r="AB26" s="86"/>
      <c r="AC26" s="86"/>
      <c r="AD26" s="86"/>
      <c r="AE26" s="86"/>
      <c r="AF26" s="86"/>
      <c r="AG26" s="86"/>
      <c r="AH26" s="86"/>
      <c r="AI26" s="86"/>
      <c r="AJ26" s="86"/>
      <c r="AK26" s="86"/>
      <c r="AL26" s="86"/>
    </row>
    <row r="27" spans="1:38" s="206" customFormat="1" ht="16.5" thickTop="1" thickBot="1" x14ac:dyDescent="0.3">
      <c r="A27" s="178" t="s">
        <v>27</v>
      </c>
      <c r="B27" s="1092">
        <f t="shared" ref="B27:P27" si="5">SUM(B23:B26)</f>
        <v>15</v>
      </c>
      <c r="C27" s="1093">
        <f t="shared" si="5"/>
        <v>44</v>
      </c>
      <c r="D27" s="1093">
        <f t="shared" si="5"/>
        <v>50</v>
      </c>
      <c r="E27" s="1093">
        <f t="shared" si="5"/>
        <v>38</v>
      </c>
      <c r="F27" s="1093">
        <f t="shared" si="5"/>
        <v>11</v>
      </c>
      <c r="G27" s="1093">
        <f t="shared" si="5"/>
        <v>1</v>
      </c>
      <c r="H27" s="1093">
        <f t="shared" si="5"/>
        <v>8</v>
      </c>
      <c r="I27" s="1093">
        <f t="shared" si="5"/>
        <v>1285</v>
      </c>
      <c r="J27" s="1093">
        <f t="shared" si="5"/>
        <v>205</v>
      </c>
      <c r="K27" s="1093">
        <f t="shared" si="5"/>
        <v>10</v>
      </c>
      <c r="L27" s="1093">
        <f t="shared" si="5"/>
        <v>444</v>
      </c>
      <c r="M27" s="1093">
        <f t="shared" si="5"/>
        <v>107</v>
      </c>
      <c r="N27" s="1093">
        <f t="shared" si="5"/>
        <v>8</v>
      </c>
      <c r="O27" s="1093">
        <f t="shared" si="5"/>
        <v>63</v>
      </c>
      <c r="P27" s="1094">
        <f t="shared" si="5"/>
        <v>36</v>
      </c>
      <c r="Q27" s="878">
        <f t="shared" si="4"/>
        <v>2325</v>
      </c>
      <c r="R27" s="879">
        <f>SUM(R23:R26)</f>
        <v>1</v>
      </c>
      <c r="T27" s="1340"/>
      <c r="U27" s="1341"/>
      <c r="V27" s="1341"/>
      <c r="W27" s="86"/>
      <c r="X27" s="86"/>
      <c r="Y27" s="86"/>
      <c r="Z27" s="86"/>
      <c r="AA27" s="86"/>
      <c r="AB27" s="86"/>
      <c r="AC27" s="86"/>
      <c r="AD27" s="86"/>
      <c r="AE27" s="86"/>
      <c r="AF27" s="86"/>
      <c r="AG27" s="86"/>
      <c r="AH27" s="86"/>
      <c r="AI27" s="86"/>
      <c r="AJ27" s="86"/>
      <c r="AK27" s="86"/>
      <c r="AL27" s="86"/>
    </row>
    <row r="28" spans="1:38" s="206" customFormat="1" ht="15.75" thickBot="1" x14ac:dyDescent="0.3">
      <c r="A28" s="93" t="s">
        <v>134</v>
      </c>
      <c r="B28" s="880">
        <f>SUM(B27/Q27)</f>
        <v>6.4516129032258064E-3</v>
      </c>
      <c r="C28" s="881">
        <f>SUM(C27/Q27)</f>
        <v>1.8924731182795699E-2</v>
      </c>
      <c r="D28" s="881">
        <f>SUM(D27/Q27)</f>
        <v>2.1505376344086023E-2</v>
      </c>
      <c r="E28" s="881">
        <f>SUM(E27/Q27)</f>
        <v>1.6344086021505378E-2</v>
      </c>
      <c r="F28" s="881">
        <f>SUM(F27/Q27)</f>
        <v>4.7311827956989247E-3</v>
      </c>
      <c r="G28" s="881">
        <f>SUM(G27/Q27)</f>
        <v>4.3010752688172043E-4</v>
      </c>
      <c r="H28" s="881">
        <f>SUM(H27/Q27)</f>
        <v>3.4408602150537634E-3</v>
      </c>
      <c r="I28" s="881">
        <f>SUM(I27/Q27)</f>
        <v>0.55268817204301079</v>
      </c>
      <c r="J28" s="881">
        <f>SUM(J27/Q27)</f>
        <v>8.8172043010752682E-2</v>
      </c>
      <c r="K28" s="881">
        <f>SUM(K27/Q27)</f>
        <v>4.3010752688172043E-3</v>
      </c>
      <c r="L28" s="881">
        <f>SUM(L27/Q27)</f>
        <v>0.19096774193548388</v>
      </c>
      <c r="M28" s="881">
        <f>SUM(M27/Q27)</f>
        <v>4.6021505376344085E-2</v>
      </c>
      <c r="N28" s="881">
        <f>SUM(N27/Q27)</f>
        <v>3.4408602150537634E-3</v>
      </c>
      <c r="O28" s="881">
        <f>SUM(O27/Q27)</f>
        <v>2.7096774193548386E-2</v>
      </c>
      <c r="P28" s="882">
        <f>SUM(P27/Q27)</f>
        <v>1.5483870967741935E-2</v>
      </c>
      <c r="Q28" s="883">
        <f t="shared" si="4"/>
        <v>1</v>
      </c>
      <c r="R28" s="746"/>
      <c r="T28" s="1340"/>
      <c r="U28" s="1341"/>
      <c r="V28" s="1341"/>
      <c r="W28" s="86"/>
      <c r="X28" s="86"/>
      <c r="Y28" s="86"/>
      <c r="Z28" s="86"/>
      <c r="AA28" s="86"/>
      <c r="AB28" s="86"/>
      <c r="AC28" s="86"/>
      <c r="AD28" s="86"/>
      <c r="AE28" s="86"/>
      <c r="AF28" s="86"/>
      <c r="AG28" s="86"/>
      <c r="AH28" s="86"/>
      <c r="AI28" s="86"/>
      <c r="AJ28" s="86"/>
      <c r="AK28" s="86"/>
      <c r="AL28" s="86"/>
    </row>
    <row r="29" spans="1:38" s="206" customFormat="1" ht="15.75" hidden="1" customHeight="1" thickBot="1" x14ac:dyDescent="0.3">
      <c r="T29" s="1340"/>
      <c r="U29" s="1341"/>
      <c r="V29" s="1341"/>
      <c r="W29" s="86"/>
      <c r="X29" s="86"/>
      <c r="Y29" s="86"/>
      <c r="Z29" s="86"/>
      <c r="AA29" s="86"/>
      <c r="AB29" s="86"/>
      <c r="AC29" s="86"/>
      <c r="AD29" s="86"/>
      <c r="AE29" s="86"/>
      <c r="AF29" s="86"/>
      <c r="AG29" s="86"/>
      <c r="AH29" s="86"/>
      <c r="AI29" s="86"/>
      <c r="AJ29" s="86"/>
      <c r="AK29" s="86"/>
      <c r="AL29" s="86"/>
    </row>
    <row r="30" spans="1:38" s="206" customFormat="1" ht="15.75" hidden="1" customHeight="1" thickBot="1" x14ac:dyDescent="0.3">
      <c r="A30" s="1730" t="s">
        <v>762</v>
      </c>
      <c r="B30" s="1731"/>
      <c r="C30" s="1731"/>
      <c r="D30" s="1731"/>
      <c r="E30" s="1731"/>
      <c r="F30" s="1731"/>
      <c r="G30" s="1731"/>
      <c r="H30" s="1731"/>
      <c r="I30" s="1731"/>
      <c r="J30" s="1731"/>
      <c r="K30" s="1731"/>
      <c r="L30" s="1731"/>
      <c r="M30" s="1731"/>
      <c r="N30" s="1731"/>
      <c r="O30" s="1731"/>
      <c r="P30" s="1731"/>
      <c r="Q30" s="1731"/>
      <c r="R30" s="1732"/>
      <c r="T30" s="1340"/>
      <c r="U30" s="1341"/>
      <c r="V30" s="1341"/>
      <c r="W30" s="86"/>
      <c r="X30" s="86"/>
      <c r="Y30" s="86"/>
      <c r="Z30" s="86"/>
      <c r="AA30" s="86"/>
      <c r="AB30" s="86"/>
      <c r="AC30" s="86"/>
      <c r="AD30" s="86"/>
      <c r="AE30" s="86"/>
      <c r="AF30" s="86"/>
      <c r="AG30" s="86"/>
      <c r="AH30" s="86"/>
      <c r="AI30" s="86"/>
      <c r="AJ30" s="86"/>
      <c r="AK30" s="86"/>
      <c r="AL30" s="86"/>
    </row>
    <row r="31" spans="1:38" s="32" customFormat="1" ht="69.75" hidden="1" customHeight="1" thickBot="1" x14ac:dyDescent="0.3">
      <c r="A31" s="730"/>
      <c r="B31" s="732" t="s">
        <v>81</v>
      </c>
      <c r="C31" s="733" t="s">
        <v>82</v>
      </c>
      <c r="D31" s="733" t="s">
        <v>83</v>
      </c>
      <c r="E31" s="733" t="s">
        <v>84</v>
      </c>
      <c r="F31" s="733" t="s">
        <v>85</v>
      </c>
      <c r="G31" s="733" t="s">
        <v>86</v>
      </c>
      <c r="H31" s="733" t="s">
        <v>87</v>
      </c>
      <c r="I31" s="733" t="s">
        <v>88</v>
      </c>
      <c r="J31" s="733" t="s">
        <v>89</v>
      </c>
      <c r="K31" s="733" t="s">
        <v>90</v>
      </c>
      <c r="L31" s="733" t="s">
        <v>91</v>
      </c>
      <c r="M31" s="733" t="s">
        <v>92</v>
      </c>
      <c r="N31" s="733" t="s">
        <v>93</v>
      </c>
      <c r="O31" s="733" t="s">
        <v>94</v>
      </c>
      <c r="P31" s="735" t="s">
        <v>95</v>
      </c>
      <c r="Q31" s="76" t="s">
        <v>96</v>
      </c>
      <c r="R31" s="742" t="s">
        <v>97</v>
      </c>
      <c r="T31" s="1340"/>
      <c r="U31" s="1341"/>
      <c r="V31" s="1339"/>
      <c r="W31" s="1339"/>
      <c r="X31" s="1339"/>
      <c r="Y31" s="1339"/>
      <c r="Z31" s="1339"/>
      <c r="AA31" s="1339"/>
      <c r="AB31" s="1339"/>
      <c r="AC31" s="1339"/>
      <c r="AD31" s="1339"/>
      <c r="AE31" s="1339"/>
      <c r="AF31" s="1339"/>
      <c r="AG31" s="1339"/>
      <c r="AH31" s="1339"/>
      <c r="AI31" s="1339"/>
      <c r="AJ31" s="1339"/>
      <c r="AK31" s="1339"/>
      <c r="AL31" s="1339"/>
    </row>
    <row r="32" spans="1:38" s="206" customFormat="1" hidden="1" x14ac:dyDescent="0.25">
      <c r="A32" s="175" t="s">
        <v>184</v>
      </c>
      <c r="B32" s="1201">
        <v>9</v>
      </c>
      <c r="C32" s="1202">
        <v>41</v>
      </c>
      <c r="D32" s="1202">
        <v>14</v>
      </c>
      <c r="E32" s="1202">
        <v>36</v>
      </c>
      <c r="F32" s="1202">
        <v>9</v>
      </c>
      <c r="G32" s="1202">
        <v>9</v>
      </c>
      <c r="H32" s="1202">
        <v>1</v>
      </c>
      <c r="I32" s="1140">
        <v>1519</v>
      </c>
      <c r="J32" s="1202">
        <v>192</v>
      </c>
      <c r="K32" s="1202">
        <v>21</v>
      </c>
      <c r="L32" s="1202">
        <v>532</v>
      </c>
      <c r="M32" s="1202">
        <v>181</v>
      </c>
      <c r="N32" s="1202">
        <v>10</v>
      </c>
      <c r="O32" s="1202">
        <v>105</v>
      </c>
      <c r="P32" s="1203">
        <v>10</v>
      </c>
      <c r="Q32" s="136">
        <v>2689</v>
      </c>
      <c r="R32" s="875">
        <f>SUM(Q32/Q36)</f>
        <v>0.99408502772643248</v>
      </c>
      <c r="T32" s="1340"/>
      <c r="U32" s="1341"/>
      <c r="V32" s="86"/>
      <c r="W32" s="86"/>
      <c r="X32" s="86"/>
      <c r="Y32" s="86"/>
      <c r="Z32" s="86"/>
      <c r="AA32" s="86"/>
      <c r="AB32" s="86"/>
      <c r="AC32" s="86"/>
      <c r="AD32" s="86"/>
      <c r="AE32" s="86"/>
      <c r="AF32" s="86"/>
      <c r="AG32" s="86"/>
      <c r="AH32" s="86"/>
      <c r="AI32" s="86"/>
      <c r="AJ32" s="86"/>
      <c r="AK32" s="86"/>
      <c r="AL32" s="86"/>
    </row>
    <row r="33" spans="1:38" s="206" customFormat="1" hidden="1" x14ac:dyDescent="0.25">
      <c r="A33" s="176" t="s">
        <v>185</v>
      </c>
      <c r="B33" s="1204">
        <v>0</v>
      </c>
      <c r="C33" s="1205">
        <v>0</v>
      </c>
      <c r="D33" s="1205">
        <v>0</v>
      </c>
      <c r="E33" s="1205">
        <v>0</v>
      </c>
      <c r="F33" s="1205">
        <v>0</v>
      </c>
      <c r="G33" s="1205">
        <v>0</v>
      </c>
      <c r="H33" s="1205">
        <v>0</v>
      </c>
      <c r="I33" s="1143">
        <v>10</v>
      </c>
      <c r="J33" s="1205">
        <v>0</v>
      </c>
      <c r="K33" s="1205">
        <v>0</v>
      </c>
      <c r="L33" s="1205">
        <v>4</v>
      </c>
      <c r="M33" s="1205">
        <v>0</v>
      </c>
      <c r="N33" s="1205">
        <v>0</v>
      </c>
      <c r="O33" s="1205">
        <v>0</v>
      </c>
      <c r="P33" s="1206">
        <v>0</v>
      </c>
      <c r="Q33" s="137">
        <v>14</v>
      </c>
      <c r="R33" s="876">
        <f>SUM(Q33/Q36)</f>
        <v>5.1756007393715343E-3</v>
      </c>
      <c r="T33" s="1340"/>
      <c r="U33" s="1341"/>
      <c r="V33" s="86"/>
      <c r="W33" s="86"/>
      <c r="X33" s="86"/>
      <c r="Y33" s="86"/>
      <c r="Z33" s="86"/>
      <c r="AA33" s="86"/>
      <c r="AB33" s="86"/>
      <c r="AC33" s="86"/>
      <c r="AD33" s="86"/>
      <c r="AE33" s="86"/>
      <c r="AF33" s="86"/>
      <c r="AG33" s="86"/>
      <c r="AH33" s="86"/>
      <c r="AI33" s="86"/>
      <c r="AJ33" s="86"/>
      <c r="AK33" s="86"/>
      <c r="AL33" s="86"/>
    </row>
    <row r="34" spans="1:38" s="206" customFormat="1" ht="25.5" hidden="1" x14ac:dyDescent="0.25">
      <c r="A34" s="176" t="s">
        <v>275</v>
      </c>
      <c r="B34" s="1207">
        <v>0</v>
      </c>
      <c r="C34" s="1208">
        <v>0</v>
      </c>
      <c r="D34" s="1208">
        <v>0</v>
      </c>
      <c r="E34" s="1208">
        <v>0</v>
      </c>
      <c r="F34" s="1208">
        <v>0</v>
      </c>
      <c r="G34" s="1208">
        <v>0</v>
      </c>
      <c r="H34" s="1208">
        <v>0</v>
      </c>
      <c r="I34" s="1208">
        <v>0</v>
      </c>
      <c r="J34" s="1208">
        <v>0</v>
      </c>
      <c r="K34" s="1208">
        <v>0</v>
      </c>
      <c r="L34" s="1208">
        <v>0</v>
      </c>
      <c r="M34" s="1208">
        <v>0</v>
      </c>
      <c r="N34" s="1208">
        <v>0</v>
      </c>
      <c r="O34" s="1208">
        <v>0</v>
      </c>
      <c r="P34" s="1209">
        <v>0</v>
      </c>
      <c r="Q34" s="137">
        <v>0</v>
      </c>
      <c r="R34" s="876">
        <f>SUM(Q34/Q36)</f>
        <v>0</v>
      </c>
      <c r="T34" s="1340"/>
      <c r="U34" s="1341"/>
      <c r="V34" s="86"/>
      <c r="W34" s="86"/>
      <c r="X34" s="86"/>
      <c r="Y34" s="86"/>
      <c r="Z34" s="86"/>
      <c r="AA34" s="86"/>
      <c r="AB34" s="86"/>
      <c r="AC34" s="86"/>
      <c r="AD34" s="86"/>
      <c r="AE34" s="86"/>
      <c r="AF34" s="86"/>
      <c r="AG34" s="86"/>
      <c r="AH34" s="86"/>
      <c r="AI34" s="86"/>
      <c r="AJ34" s="86"/>
      <c r="AK34" s="86"/>
      <c r="AL34" s="86"/>
    </row>
    <row r="35" spans="1:38" s="206" customFormat="1" ht="15.75" hidden="1" thickBot="1" x14ac:dyDescent="0.3">
      <c r="A35" s="177" t="s">
        <v>186</v>
      </c>
      <c r="B35" s="1210">
        <v>0</v>
      </c>
      <c r="C35" s="1211">
        <v>1</v>
      </c>
      <c r="D35" s="1211">
        <v>0</v>
      </c>
      <c r="E35" s="1211">
        <v>0</v>
      </c>
      <c r="F35" s="1211">
        <v>0</v>
      </c>
      <c r="G35" s="1211">
        <v>0</v>
      </c>
      <c r="H35" s="1211">
        <v>0</v>
      </c>
      <c r="I35" s="1146">
        <v>0</v>
      </c>
      <c r="J35" s="1211">
        <v>1</v>
      </c>
      <c r="K35" s="1211">
        <v>0</v>
      </c>
      <c r="L35" s="1211">
        <v>0</v>
      </c>
      <c r="M35" s="1211">
        <v>0</v>
      </c>
      <c r="N35" s="1211">
        <v>0</v>
      </c>
      <c r="O35" s="1211">
        <v>0</v>
      </c>
      <c r="P35" s="1212">
        <v>0</v>
      </c>
      <c r="Q35" s="138">
        <v>2</v>
      </c>
      <c r="R35" s="877">
        <f>SUM(Q35/Q36)</f>
        <v>7.3937153419593343E-4</v>
      </c>
      <c r="T35" s="1340"/>
      <c r="U35" s="1341"/>
      <c r="V35" s="86"/>
      <c r="W35" s="86"/>
      <c r="X35" s="86"/>
      <c r="Y35" s="86"/>
      <c r="Z35" s="86"/>
      <c r="AA35" s="86"/>
      <c r="AB35" s="86"/>
      <c r="AC35" s="86"/>
      <c r="AD35" s="86"/>
      <c r="AE35" s="86"/>
      <c r="AF35" s="86"/>
      <c r="AG35" s="86"/>
      <c r="AH35" s="86"/>
      <c r="AI35" s="86"/>
      <c r="AJ35" s="86"/>
      <c r="AK35" s="86"/>
      <c r="AL35" s="86"/>
    </row>
    <row r="36" spans="1:38" s="206" customFormat="1" hidden="1" x14ac:dyDescent="0.25">
      <c r="A36" s="178" t="s">
        <v>27</v>
      </c>
      <c r="B36" s="1092">
        <f t="shared" ref="B36:P36" si="6">SUM(B32:B35)</f>
        <v>9</v>
      </c>
      <c r="C36" s="1093">
        <f t="shared" si="6"/>
        <v>42</v>
      </c>
      <c r="D36" s="1093">
        <f t="shared" si="6"/>
        <v>14</v>
      </c>
      <c r="E36" s="1093">
        <f t="shared" si="6"/>
        <v>36</v>
      </c>
      <c r="F36" s="1093">
        <f t="shared" si="6"/>
        <v>9</v>
      </c>
      <c r="G36" s="1093">
        <f t="shared" si="6"/>
        <v>9</v>
      </c>
      <c r="H36" s="1093">
        <f t="shared" si="6"/>
        <v>1</v>
      </c>
      <c r="I36" s="1093">
        <f t="shared" si="6"/>
        <v>1529</v>
      </c>
      <c r="J36" s="1093">
        <f t="shared" si="6"/>
        <v>193</v>
      </c>
      <c r="K36" s="1093">
        <f t="shared" si="6"/>
        <v>21</v>
      </c>
      <c r="L36" s="1093">
        <f t="shared" si="6"/>
        <v>536</v>
      </c>
      <c r="M36" s="1093">
        <f t="shared" si="6"/>
        <v>181</v>
      </c>
      <c r="N36" s="1093">
        <f t="shared" si="6"/>
        <v>10</v>
      </c>
      <c r="O36" s="1093">
        <f t="shared" si="6"/>
        <v>105</v>
      </c>
      <c r="P36" s="1094">
        <f t="shared" si="6"/>
        <v>10</v>
      </c>
      <c r="Q36" s="878">
        <f>SUM(B36:P36)</f>
        <v>2705</v>
      </c>
      <c r="R36" s="879">
        <f>SUM(R32:R35)</f>
        <v>0.99999999999999989</v>
      </c>
      <c r="T36" s="1340"/>
      <c r="U36" s="1341"/>
      <c r="V36" s="86"/>
      <c r="W36" s="86"/>
      <c r="X36" s="86"/>
      <c r="Y36" s="86"/>
      <c r="Z36" s="86"/>
      <c r="AA36" s="86"/>
      <c r="AB36" s="86"/>
      <c r="AC36" s="86"/>
      <c r="AD36" s="86"/>
      <c r="AE36" s="86"/>
      <c r="AF36" s="86"/>
      <c r="AG36" s="86"/>
      <c r="AH36" s="86"/>
      <c r="AI36" s="86"/>
      <c r="AJ36" s="86"/>
      <c r="AK36" s="86"/>
      <c r="AL36" s="86"/>
    </row>
    <row r="37" spans="1:38" s="206" customFormat="1" ht="15.75" hidden="1" thickBot="1" x14ac:dyDescent="0.3">
      <c r="A37" s="93" t="s">
        <v>134</v>
      </c>
      <c r="B37" s="880">
        <f>SUM(B36/Q36)</f>
        <v>3.3271719038817007E-3</v>
      </c>
      <c r="C37" s="881">
        <f>SUM(C36/Q36)</f>
        <v>1.5526802218114602E-2</v>
      </c>
      <c r="D37" s="881">
        <f>SUM(D36/Q36)</f>
        <v>5.1756007393715343E-3</v>
      </c>
      <c r="E37" s="881">
        <f>SUM(E36/Q36)</f>
        <v>1.3308687615526803E-2</v>
      </c>
      <c r="F37" s="881">
        <f>SUM(F36/Q36)</f>
        <v>3.3271719038817007E-3</v>
      </c>
      <c r="G37" s="881">
        <f>SUM(G36/Q36)</f>
        <v>3.3271719038817007E-3</v>
      </c>
      <c r="H37" s="881">
        <f>SUM(H36/Q36)</f>
        <v>3.6968576709796671E-4</v>
      </c>
      <c r="I37" s="881">
        <v>0.56599999999999995</v>
      </c>
      <c r="J37" s="881">
        <f>SUM(J36/Q36)</f>
        <v>7.1349353049907582E-2</v>
      </c>
      <c r="K37" s="881">
        <f>SUM(K36/Q36)</f>
        <v>7.763401109057301E-3</v>
      </c>
      <c r="L37" s="881">
        <f>SUM(L36/Q36)</f>
        <v>0.19815157116451015</v>
      </c>
      <c r="M37" s="881">
        <f>SUM(M36/Q36)</f>
        <v>6.6913123844731984E-2</v>
      </c>
      <c r="N37" s="881">
        <f>SUM(N36/Q36)</f>
        <v>3.6968576709796672E-3</v>
      </c>
      <c r="O37" s="881">
        <f>SUM(O36/Q36)</f>
        <v>3.8817005545286505E-2</v>
      </c>
      <c r="P37" s="882">
        <f>SUM(P36/Q36)</f>
        <v>3.6968576709796672E-3</v>
      </c>
      <c r="Q37" s="883">
        <f>SUM(B37:P37)</f>
        <v>1.000750462107209</v>
      </c>
      <c r="R37" s="746"/>
      <c r="T37" s="1340"/>
      <c r="U37" s="1341"/>
      <c r="V37" s="86"/>
      <c r="W37" s="86"/>
      <c r="X37" s="86"/>
      <c r="Y37" s="86"/>
      <c r="Z37" s="86"/>
      <c r="AA37" s="86"/>
      <c r="AB37" s="86"/>
      <c r="AC37" s="86"/>
      <c r="AD37" s="86"/>
      <c r="AE37" s="86"/>
      <c r="AF37" s="86"/>
      <c r="AG37" s="86"/>
      <c r="AH37" s="86"/>
      <c r="AI37" s="86"/>
      <c r="AJ37" s="86"/>
      <c r="AK37" s="86"/>
      <c r="AL37" s="86"/>
    </row>
    <row r="38" spans="1:38" s="206" customFormat="1" hidden="1" x14ac:dyDescent="0.25">
      <c r="T38" s="86"/>
      <c r="U38" s="86"/>
      <c r="V38" s="86"/>
      <c r="W38" s="86"/>
      <c r="X38" s="86"/>
      <c r="Y38" s="86"/>
      <c r="Z38" s="86"/>
      <c r="AA38" s="86"/>
      <c r="AB38" s="86"/>
      <c r="AC38" s="86"/>
      <c r="AD38" s="86"/>
      <c r="AE38" s="86"/>
      <c r="AF38" s="86"/>
      <c r="AG38" s="86"/>
      <c r="AH38" s="86"/>
      <c r="AI38" s="86"/>
      <c r="AJ38" s="86"/>
      <c r="AK38" s="86"/>
      <c r="AL38" s="86"/>
    </row>
    <row r="39" spans="1:38" ht="15.75" hidden="1" thickBot="1" x14ac:dyDescent="0.3">
      <c r="A39" s="1730" t="s">
        <v>778</v>
      </c>
      <c r="B39" s="1731"/>
      <c r="C39" s="1731"/>
      <c r="D39" s="1731"/>
      <c r="E39" s="1731"/>
      <c r="F39" s="1731"/>
      <c r="G39" s="1731"/>
      <c r="H39" s="1731"/>
      <c r="I39" s="1731"/>
      <c r="J39" s="1731"/>
      <c r="K39" s="1731"/>
      <c r="L39" s="1731"/>
      <c r="M39" s="1731"/>
      <c r="N39" s="1731"/>
      <c r="O39" s="1731"/>
      <c r="P39" s="1731"/>
      <c r="Q39" s="1731"/>
      <c r="R39" s="1732"/>
      <c r="AL39" s="86"/>
    </row>
    <row r="40" spans="1:38" s="32" customFormat="1" ht="70.5" hidden="1" customHeight="1" thickBot="1" x14ac:dyDescent="0.3">
      <c r="A40" s="730"/>
      <c r="B40" s="732" t="s">
        <v>81</v>
      </c>
      <c r="C40" s="733" t="s">
        <v>82</v>
      </c>
      <c r="D40" s="733" t="s">
        <v>83</v>
      </c>
      <c r="E40" s="733" t="s">
        <v>84</v>
      </c>
      <c r="F40" s="733" t="s">
        <v>85</v>
      </c>
      <c r="G40" s="733" t="s">
        <v>86</v>
      </c>
      <c r="H40" s="733" t="s">
        <v>87</v>
      </c>
      <c r="I40" s="733" t="s">
        <v>88</v>
      </c>
      <c r="J40" s="733" t="s">
        <v>89</v>
      </c>
      <c r="K40" s="733" t="s">
        <v>90</v>
      </c>
      <c r="L40" s="733" t="s">
        <v>91</v>
      </c>
      <c r="M40" s="733" t="s">
        <v>92</v>
      </c>
      <c r="N40" s="733" t="s">
        <v>93</v>
      </c>
      <c r="O40" s="733" t="s">
        <v>94</v>
      </c>
      <c r="P40" s="735" t="s">
        <v>95</v>
      </c>
      <c r="Q40" s="76" t="s">
        <v>96</v>
      </c>
      <c r="R40" s="742" t="s">
        <v>97</v>
      </c>
      <c r="T40" s="1339"/>
      <c r="U40" s="1339"/>
      <c r="V40" s="1339"/>
      <c r="W40" s="1339"/>
      <c r="X40" s="1339"/>
      <c r="Y40" s="1339"/>
      <c r="Z40" s="1339"/>
      <c r="AA40" s="1339"/>
      <c r="AB40" s="1339"/>
      <c r="AC40" s="1339"/>
      <c r="AD40" s="1339"/>
      <c r="AE40" s="1339"/>
      <c r="AF40" s="1339"/>
      <c r="AG40" s="1339"/>
      <c r="AH40" s="1339"/>
      <c r="AI40" s="1339"/>
      <c r="AJ40" s="1339"/>
      <c r="AK40" s="1339"/>
      <c r="AL40" s="1339"/>
    </row>
    <row r="41" spans="1:38" hidden="1" x14ac:dyDescent="0.25">
      <c r="A41" s="175" t="s">
        <v>184</v>
      </c>
      <c r="B41" s="874">
        <v>7</v>
      </c>
      <c r="C41" s="874">
        <v>78</v>
      </c>
      <c r="D41" s="874">
        <v>9</v>
      </c>
      <c r="E41" s="874">
        <v>13</v>
      </c>
      <c r="F41" s="874">
        <v>16</v>
      </c>
      <c r="G41" s="874">
        <v>0</v>
      </c>
      <c r="H41" s="874">
        <v>1</v>
      </c>
      <c r="I41" s="874">
        <v>1429</v>
      </c>
      <c r="J41" s="874">
        <v>124</v>
      </c>
      <c r="K41" s="874">
        <v>18</v>
      </c>
      <c r="L41" s="874">
        <v>546</v>
      </c>
      <c r="M41" s="874">
        <v>158</v>
      </c>
      <c r="N41" s="874">
        <v>18</v>
      </c>
      <c r="O41" s="874">
        <v>88</v>
      </c>
      <c r="P41" s="874">
        <v>21</v>
      </c>
      <c r="Q41" s="136">
        <f t="shared" ref="Q41:Q46" si="7">SUM(B41:P41)</f>
        <v>2526</v>
      </c>
      <c r="R41" s="875">
        <f>SUM(Q41/Q45)</f>
        <v>0.99175500588928156</v>
      </c>
      <c r="AL41" s="86"/>
    </row>
    <row r="42" spans="1:38" hidden="1" x14ac:dyDescent="0.25">
      <c r="A42" s="176" t="s">
        <v>185</v>
      </c>
      <c r="B42" s="874">
        <v>0</v>
      </c>
      <c r="C42" s="874">
        <v>0</v>
      </c>
      <c r="D42" s="874">
        <v>0</v>
      </c>
      <c r="E42" s="874">
        <v>0</v>
      </c>
      <c r="F42" s="874">
        <v>0</v>
      </c>
      <c r="G42" s="874">
        <v>0</v>
      </c>
      <c r="H42" s="874">
        <v>0</v>
      </c>
      <c r="I42" s="874">
        <v>5</v>
      </c>
      <c r="J42" s="874">
        <v>0</v>
      </c>
      <c r="K42" s="874">
        <v>0</v>
      </c>
      <c r="L42" s="874">
        <v>11</v>
      </c>
      <c r="M42" s="874">
        <v>2</v>
      </c>
      <c r="N42" s="874">
        <v>0</v>
      </c>
      <c r="O42" s="874">
        <v>0</v>
      </c>
      <c r="P42" s="874">
        <v>1</v>
      </c>
      <c r="Q42" s="137">
        <f t="shared" si="7"/>
        <v>19</v>
      </c>
      <c r="R42" s="876">
        <f>SUM(Q42/Q45)</f>
        <v>7.45975657636435E-3</v>
      </c>
      <c r="AL42" s="86"/>
    </row>
    <row r="43" spans="1:38" ht="25.5" hidden="1" x14ac:dyDescent="0.25">
      <c r="A43" s="176" t="s">
        <v>275</v>
      </c>
      <c r="B43" s="874">
        <v>0</v>
      </c>
      <c r="C43" s="874">
        <v>0</v>
      </c>
      <c r="D43" s="874">
        <v>0</v>
      </c>
      <c r="E43" s="874">
        <v>0</v>
      </c>
      <c r="F43" s="874">
        <v>0</v>
      </c>
      <c r="G43" s="874">
        <v>0</v>
      </c>
      <c r="H43" s="874">
        <v>0</v>
      </c>
      <c r="I43" s="874">
        <v>0</v>
      </c>
      <c r="J43" s="874">
        <v>0</v>
      </c>
      <c r="K43" s="874">
        <v>0</v>
      </c>
      <c r="L43" s="874">
        <v>0</v>
      </c>
      <c r="M43" s="874">
        <v>0</v>
      </c>
      <c r="N43" s="874">
        <v>0</v>
      </c>
      <c r="O43" s="874">
        <v>0</v>
      </c>
      <c r="P43" s="874">
        <v>0</v>
      </c>
      <c r="Q43" s="137">
        <f t="shared" si="7"/>
        <v>0</v>
      </c>
      <c r="R43" s="876">
        <f>SUM(Q43/Q45)</f>
        <v>0</v>
      </c>
      <c r="AL43" s="86"/>
    </row>
    <row r="44" spans="1:38" ht="15.75" hidden="1" thickBot="1" x14ac:dyDescent="0.3">
      <c r="A44" s="177" t="s">
        <v>186</v>
      </c>
      <c r="B44" s="884">
        <v>0</v>
      </c>
      <c r="C44" s="884">
        <v>0</v>
      </c>
      <c r="D44" s="884">
        <v>0</v>
      </c>
      <c r="E44" s="884">
        <v>0</v>
      </c>
      <c r="F44" s="884">
        <v>0</v>
      </c>
      <c r="G44" s="884">
        <v>0</v>
      </c>
      <c r="H44" s="884">
        <v>0</v>
      </c>
      <c r="I44" s="884">
        <v>0</v>
      </c>
      <c r="J44" s="884">
        <v>0</v>
      </c>
      <c r="K44" s="884">
        <v>0</v>
      </c>
      <c r="L44" s="884">
        <v>2</v>
      </c>
      <c r="M44" s="884">
        <v>0</v>
      </c>
      <c r="N44" s="884">
        <v>0</v>
      </c>
      <c r="O44" s="884">
        <v>0</v>
      </c>
      <c r="P44" s="884">
        <v>0</v>
      </c>
      <c r="Q44" s="138">
        <f t="shared" si="7"/>
        <v>2</v>
      </c>
      <c r="R44" s="877">
        <f>SUM(Q44/Q45)</f>
        <v>7.8523753435414214E-4</v>
      </c>
      <c r="AL44" s="86"/>
    </row>
    <row r="45" spans="1:38" ht="15.75" hidden="1" thickTop="1" x14ac:dyDescent="0.25">
      <c r="A45" s="178" t="s">
        <v>27</v>
      </c>
      <c r="B45" s="123">
        <f t="shared" ref="B45:P45" si="8">SUM(B41:B44)</f>
        <v>7</v>
      </c>
      <c r="C45" s="124">
        <f t="shared" si="8"/>
        <v>78</v>
      </c>
      <c r="D45" s="124">
        <f t="shared" si="8"/>
        <v>9</v>
      </c>
      <c r="E45" s="124">
        <f t="shared" si="8"/>
        <v>13</v>
      </c>
      <c r="F45" s="124">
        <f t="shared" si="8"/>
        <v>16</v>
      </c>
      <c r="G45" s="124">
        <f t="shared" si="8"/>
        <v>0</v>
      </c>
      <c r="H45" s="124">
        <f t="shared" si="8"/>
        <v>1</v>
      </c>
      <c r="I45" s="124">
        <f t="shared" si="8"/>
        <v>1434</v>
      </c>
      <c r="J45" s="124">
        <f t="shared" si="8"/>
        <v>124</v>
      </c>
      <c r="K45" s="124">
        <f t="shared" si="8"/>
        <v>18</v>
      </c>
      <c r="L45" s="124">
        <f t="shared" si="8"/>
        <v>559</v>
      </c>
      <c r="M45" s="124">
        <f t="shared" si="8"/>
        <v>160</v>
      </c>
      <c r="N45" s="124">
        <f t="shared" si="8"/>
        <v>18</v>
      </c>
      <c r="O45" s="124">
        <f t="shared" si="8"/>
        <v>88</v>
      </c>
      <c r="P45" s="885">
        <f t="shared" si="8"/>
        <v>22</v>
      </c>
      <c r="Q45" s="878">
        <f>SUM(Q41:Q44)</f>
        <v>2547</v>
      </c>
      <c r="R45" s="879">
        <f>SUM(R41:R44)</f>
        <v>1</v>
      </c>
      <c r="AL45" s="86"/>
    </row>
    <row r="46" spans="1:38" ht="15.75" hidden="1" thickBot="1" x14ac:dyDescent="0.3">
      <c r="A46" s="93" t="s">
        <v>134</v>
      </c>
      <c r="B46" s="880">
        <f>SUM(B45/Q45)</f>
        <v>2.7483313702394976E-3</v>
      </c>
      <c r="C46" s="881">
        <f>SUM(C45/Q45)</f>
        <v>3.0624263839811542E-2</v>
      </c>
      <c r="D46" s="881">
        <f>SUM(D45/Q45)</f>
        <v>3.5335689045936395E-3</v>
      </c>
      <c r="E46" s="881">
        <f>SUM(E45/Q45)</f>
        <v>5.1040439733019242E-3</v>
      </c>
      <c r="F46" s="881">
        <f>SUM(F45/Q45)</f>
        <v>6.2819002748331371E-3</v>
      </c>
      <c r="G46" s="881">
        <f>SUM(G45/Q45)</f>
        <v>0</v>
      </c>
      <c r="H46" s="881">
        <f>SUM(H45/Q45)</f>
        <v>3.9261876717707107E-4</v>
      </c>
      <c r="I46" s="881">
        <v>0.56200000000000006</v>
      </c>
      <c r="J46" s="881">
        <f>SUM(J45/Q45)</f>
        <v>4.8684727129956813E-2</v>
      </c>
      <c r="K46" s="881">
        <f>SUM(K45/Q45)</f>
        <v>7.0671378091872791E-3</v>
      </c>
      <c r="L46" s="881">
        <f>SUM(L45/Q45)</f>
        <v>0.21947389085198271</v>
      </c>
      <c r="M46" s="881">
        <f>SUM(M45/Q45)</f>
        <v>6.2819002748331368E-2</v>
      </c>
      <c r="N46" s="881">
        <f>SUM(N45/Q45)</f>
        <v>7.0671378091872791E-3</v>
      </c>
      <c r="O46" s="881">
        <f>SUM(O45/Q45)</f>
        <v>3.4550451511582252E-2</v>
      </c>
      <c r="P46" s="882">
        <f>SUM(P45/Q45)</f>
        <v>8.6376128778955629E-3</v>
      </c>
      <c r="Q46" s="883">
        <f t="shared" si="7"/>
        <v>0.99898468786808026</v>
      </c>
      <c r="R46" s="746"/>
      <c r="AL46" s="86"/>
    </row>
    <row r="47" spans="1:38" hidden="1" x14ac:dyDescent="0.25">
      <c r="AL47" s="86"/>
    </row>
    <row r="48" spans="1:38" s="206" customFormat="1" ht="15.75" hidden="1" thickBot="1" x14ac:dyDescent="0.3">
      <c r="A48" s="1730" t="s">
        <v>766</v>
      </c>
      <c r="B48" s="1731"/>
      <c r="C48" s="1731"/>
      <c r="D48" s="1731"/>
      <c r="E48" s="1731"/>
      <c r="F48" s="1731"/>
      <c r="G48" s="1731"/>
      <c r="H48" s="1731"/>
      <c r="I48" s="1731"/>
      <c r="J48" s="1731"/>
      <c r="K48" s="1731"/>
      <c r="L48" s="1731"/>
      <c r="M48" s="1731"/>
      <c r="N48" s="1731"/>
      <c r="O48" s="1731"/>
      <c r="P48" s="1731"/>
      <c r="Q48" s="1731"/>
      <c r="R48" s="1732"/>
      <c r="T48" s="86"/>
      <c r="U48" s="86"/>
      <c r="V48" s="86"/>
      <c r="W48" s="86"/>
      <c r="X48" s="86"/>
      <c r="Y48" s="86"/>
      <c r="Z48" s="86"/>
      <c r="AA48" s="86"/>
      <c r="AB48" s="86"/>
      <c r="AC48" s="86"/>
      <c r="AD48" s="86"/>
      <c r="AE48" s="86"/>
      <c r="AF48" s="86"/>
      <c r="AG48" s="86"/>
      <c r="AH48" s="86"/>
      <c r="AI48" s="86"/>
      <c r="AJ48" s="86"/>
      <c r="AK48" s="86"/>
      <c r="AL48" s="86"/>
    </row>
    <row r="49" spans="1:38" s="32" customFormat="1" ht="70.5" hidden="1" customHeight="1" thickBot="1" x14ac:dyDescent="0.3">
      <c r="A49" s="730"/>
      <c r="B49" s="732" t="s">
        <v>81</v>
      </c>
      <c r="C49" s="733" t="s">
        <v>82</v>
      </c>
      <c r="D49" s="733" t="s">
        <v>83</v>
      </c>
      <c r="E49" s="733" t="s">
        <v>84</v>
      </c>
      <c r="F49" s="733" t="s">
        <v>85</v>
      </c>
      <c r="G49" s="733" t="s">
        <v>86</v>
      </c>
      <c r="H49" s="733" t="s">
        <v>87</v>
      </c>
      <c r="I49" s="733" t="s">
        <v>88</v>
      </c>
      <c r="J49" s="733" t="s">
        <v>89</v>
      </c>
      <c r="K49" s="733" t="s">
        <v>90</v>
      </c>
      <c r="L49" s="733" t="s">
        <v>91</v>
      </c>
      <c r="M49" s="733" t="s">
        <v>92</v>
      </c>
      <c r="N49" s="733" t="s">
        <v>93</v>
      </c>
      <c r="O49" s="733" t="s">
        <v>94</v>
      </c>
      <c r="P49" s="735" t="s">
        <v>95</v>
      </c>
      <c r="Q49" s="76" t="s">
        <v>96</v>
      </c>
      <c r="R49" s="742" t="s">
        <v>97</v>
      </c>
      <c r="T49" s="1339"/>
      <c r="U49" s="1339"/>
      <c r="V49" s="1339"/>
      <c r="W49" s="1339"/>
      <c r="X49" s="1339"/>
      <c r="Y49" s="1339"/>
      <c r="Z49" s="1339"/>
      <c r="AA49" s="1339"/>
      <c r="AB49" s="1339"/>
      <c r="AC49" s="1339"/>
      <c r="AD49" s="1339"/>
      <c r="AE49" s="1339"/>
      <c r="AF49" s="1339"/>
      <c r="AG49" s="1339"/>
      <c r="AH49" s="1339"/>
      <c r="AI49" s="1339"/>
      <c r="AJ49" s="1339"/>
      <c r="AK49" s="1339"/>
      <c r="AL49" s="1339"/>
    </row>
    <row r="50" spans="1:38" s="206" customFormat="1" hidden="1" x14ac:dyDescent="0.25">
      <c r="A50" s="175" t="s">
        <v>184</v>
      </c>
      <c r="B50" s="366">
        <v>12</v>
      </c>
      <c r="C50" s="367">
        <v>79</v>
      </c>
      <c r="D50" s="367">
        <v>48</v>
      </c>
      <c r="E50" s="367">
        <v>20</v>
      </c>
      <c r="F50" s="367">
        <v>15</v>
      </c>
      <c r="G50" s="367">
        <v>0</v>
      </c>
      <c r="H50" s="367">
        <v>5</v>
      </c>
      <c r="I50" s="368">
        <v>1577</v>
      </c>
      <c r="J50" s="367">
        <v>162</v>
      </c>
      <c r="K50" s="367">
        <v>5</v>
      </c>
      <c r="L50" s="367">
        <v>603</v>
      </c>
      <c r="M50" s="367">
        <v>306</v>
      </c>
      <c r="N50" s="367">
        <v>4</v>
      </c>
      <c r="O50" s="367">
        <v>55</v>
      </c>
      <c r="P50" s="736">
        <v>37</v>
      </c>
      <c r="Q50" s="747">
        <v>2928</v>
      </c>
      <c r="R50" s="743">
        <f>SUM(Q50/Q54)</f>
        <v>0.99557973478408701</v>
      </c>
      <c r="T50" s="86"/>
      <c r="U50" s="86"/>
      <c r="V50" s="86"/>
      <c r="W50" s="86"/>
      <c r="X50" s="86"/>
      <c r="Y50" s="86"/>
      <c r="Z50" s="86"/>
      <c r="AA50" s="86"/>
      <c r="AB50" s="86"/>
      <c r="AC50" s="86"/>
      <c r="AD50" s="86"/>
      <c r="AE50" s="86"/>
      <c r="AF50" s="86"/>
      <c r="AG50" s="86"/>
      <c r="AH50" s="86"/>
      <c r="AI50" s="86"/>
      <c r="AJ50" s="86"/>
      <c r="AK50" s="86"/>
      <c r="AL50" s="86"/>
    </row>
    <row r="51" spans="1:38" s="206" customFormat="1" hidden="1" x14ac:dyDescent="0.25">
      <c r="A51" s="176" t="s">
        <v>185</v>
      </c>
      <c r="B51" s="370">
        <v>0</v>
      </c>
      <c r="C51" s="371">
        <v>0</v>
      </c>
      <c r="D51" s="371">
        <v>0</v>
      </c>
      <c r="E51" s="371">
        <v>0</v>
      </c>
      <c r="F51" s="371">
        <v>0</v>
      </c>
      <c r="G51" s="371">
        <v>0</v>
      </c>
      <c r="H51" s="371">
        <v>0</v>
      </c>
      <c r="I51" s="372">
        <v>3</v>
      </c>
      <c r="J51" s="371">
        <v>0</v>
      </c>
      <c r="K51" s="371">
        <v>0</v>
      </c>
      <c r="L51" s="371">
        <v>8</v>
      </c>
      <c r="M51" s="371">
        <v>0</v>
      </c>
      <c r="N51" s="371">
        <v>0</v>
      </c>
      <c r="O51" s="371">
        <v>0</v>
      </c>
      <c r="P51" s="737">
        <v>0</v>
      </c>
      <c r="Q51" s="748">
        <v>11</v>
      </c>
      <c r="R51" s="744">
        <f>SUM(Q51/Q54)</f>
        <v>3.7402244134648079E-3</v>
      </c>
      <c r="T51" s="86"/>
      <c r="U51" s="86"/>
      <c r="V51" s="86"/>
      <c r="W51" s="86"/>
      <c r="X51" s="86"/>
      <c r="Y51" s="86"/>
      <c r="Z51" s="86"/>
      <c r="AA51" s="86"/>
      <c r="AB51" s="86"/>
      <c r="AC51" s="86"/>
      <c r="AD51" s="86"/>
      <c r="AE51" s="86"/>
      <c r="AF51" s="86"/>
      <c r="AG51" s="86"/>
      <c r="AH51" s="86"/>
      <c r="AI51" s="86"/>
      <c r="AJ51" s="86"/>
      <c r="AK51" s="86"/>
      <c r="AL51" s="86"/>
    </row>
    <row r="52" spans="1:38" s="206" customFormat="1" ht="25.5" hidden="1" x14ac:dyDescent="0.25">
      <c r="A52" s="176" t="s">
        <v>275</v>
      </c>
      <c r="B52" s="505">
        <v>0</v>
      </c>
      <c r="C52" s="506">
        <v>0</v>
      </c>
      <c r="D52" s="506">
        <v>0</v>
      </c>
      <c r="E52" s="506">
        <v>0</v>
      </c>
      <c r="F52" s="506">
        <v>0</v>
      </c>
      <c r="G52" s="506">
        <v>0</v>
      </c>
      <c r="H52" s="506">
        <v>0</v>
      </c>
      <c r="I52" s="506">
        <v>0</v>
      </c>
      <c r="J52" s="506">
        <v>0</v>
      </c>
      <c r="K52" s="506">
        <v>0</v>
      </c>
      <c r="L52" s="506">
        <v>0</v>
      </c>
      <c r="M52" s="506">
        <v>0</v>
      </c>
      <c r="N52" s="506">
        <v>0</v>
      </c>
      <c r="O52" s="506">
        <v>0</v>
      </c>
      <c r="P52" s="738">
        <v>0</v>
      </c>
      <c r="Q52" s="748">
        <v>0</v>
      </c>
      <c r="R52" s="744">
        <f>SUM(Q52/Q54)</f>
        <v>0</v>
      </c>
      <c r="T52" s="86"/>
      <c r="U52" s="86"/>
      <c r="V52" s="86"/>
      <c r="W52" s="86"/>
      <c r="X52" s="86"/>
      <c r="Y52" s="86"/>
      <c r="Z52" s="86"/>
      <c r="AA52" s="86"/>
      <c r="AB52" s="86"/>
      <c r="AC52" s="86"/>
      <c r="AD52" s="86"/>
      <c r="AE52" s="86"/>
      <c r="AF52" s="86"/>
      <c r="AG52" s="86"/>
      <c r="AH52" s="86"/>
      <c r="AI52" s="86"/>
      <c r="AJ52" s="86"/>
      <c r="AK52" s="86"/>
      <c r="AL52" s="86"/>
    </row>
    <row r="53" spans="1:38" s="206" customFormat="1" ht="15.75" hidden="1" thickBot="1" x14ac:dyDescent="0.3">
      <c r="A53" s="177" t="s">
        <v>186</v>
      </c>
      <c r="B53" s="507">
        <v>0</v>
      </c>
      <c r="C53" s="508">
        <v>0</v>
      </c>
      <c r="D53" s="508">
        <v>0</v>
      </c>
      <c r="E53" s="508">
        <v>0</v>
      </c>
      <c r="F53" s="508">
        <v>0</v>
      </c>
      <c r="G53" s="508">
        <v>0</v>
      </c>
      <c r="H53" s="508">
        <v>0</v>
      </c>
      <c r="I53" s="434">
        <v>2</v>
      </c>
      <c r="J53" s="508">
        <v>0</v>
      </c>
      <c r="K53" s="508">
        <v>0</v>
      </c>
      <c r="L53" s="508">
        <v>0</v>
      </c>
      <c r="M53" s="508">
        <v>0</v>
      </c>
      <c r="N53" s="508">
        <v>0</v>
      </c>
      <c r="O53" s="508">
        <v>0</v>
      </c>
      <c r="P53" s="739">
        <v>0</v>
      </c>
      <c r="Q53" s="749">
        <v>2</v>
      </c>
      <c r="R53" s="745">
        <f>SUM(Q53/Q54)</f>
        <v>6.8004080244814691E-4</v>
      </c>
      <c r="T53" s="86"/>
      <c r="U53" s="86"/>
      <c r="V53" s="86"/>
      <c r="W53" s="86"/>
      <c r="X53" s="86"/>
      <c r="Y53" s="86"/>
      <c r="Z53" s="86"/>
      <c r="AA53" s="86"/>
      <c r="AB53" s="86"/>
      <c r="AC53" s="86"/>
      <c r="AD53" s="86"/>
      <c r="AE53" s="86"/>
      <c r="AF53" s="86"/>
      <c r="AG53" s="86"/>
      <c r="AH53" s="86"/>
      <c r="AI53" s="86"/>
      <c r="AJ53" s="86"/>
      <c r="AK53" s="86"/>
      <c r="AL53" s="86"/>
    </row>
    <row r="54" spans="1:38" s="206" customFormat="1" hidden="1" x14ac:dyDescent="0.25">
      <c r="A54" s="178" t="s">
        <v>27</v>
      </c>
      <c r="B54" s="222">
        <f t="shared" ref="B54:P54" si="9">SUM(B50:B53)</f>
        <v>12</v>
      </c>
      <c r="C54" s="242">
        <f t="shared" si="9"/>
        <v>79</v>
      </c>
      <c r="D54" s="242">
        <f t="shared" si="9"/>
        <v>48</v>
      </c>
      <c r="E54" s="242">
        <f t="shared" si="9"/>
        <v>20</v>
      </c>
      <c r="F54" s="242">
        <f t="shared" si="9"/>
        <v>15</v>
      </c>
      <c r="G54" s="242">
        <f t="shared" si="9"/>
        <v>0</v>
      </c>
      <c r="H54" s="242">
        <f t="shared" si="9"/>
        <v>5</v>
      </c>
      <c r="I54" s="242">
        <f t="shared" si="9"/>
        <v>1582</v>
      </c>
      <c r="J54" s="242">
        <f t="shared" si="9"/>
        <v>162</v>
      </c>
      <c r="K54" s="242">
        <f t="shared" si="9"/>
        <v>5</v>
      </c>
      <c r="L54" s="242">
        <f t="shared" si="9"/>
        <v>611</v>
      </c>
      <c r="M54" s="242">
        <f t="shared" si="9"/>
        <v>306</v>
      </c>
      <c r="N54" s="242">
        <f t="shared" si="9"/>
        <v>4</v>
      </c>
      <c r="O54" s="242">
        <f t="shared" si="9"/>
        <v>55</v>
      </c>
      <c r="P54" s="740">
        <f t="shared" si="9"/>
        <v>37</v>
      </c>
      <c r="Q54" s="750">
        <f>SUM(B54:P54)</f>
        <v>2941</v>
      </c>
      <c r="R54" s="344">
        <f>SUM(Q54/Q54)</f>
        <v>1</v>
      </c>
      <c r="T54" s="86"/>
      <c r="U54" s="86"/>
      <c r="V54" s="86"/>
      <c r="W54" s="86"/>
      <c r="X54" s="86"/>
      <c r="Y54" s="86"/>
      <c r="Z54" s="86"/>
      <c r="AA54" s="86"/>
      <c r="AB54" s="86"/>
      <c r="AC54" s="86"/>
      <c r="AD54" s="86"/>
      <c r="AE54" s="86"/>
      <c r="AF54" s="86"/>
      <c r="AG54" s="86"/>
      <c r="AH54" s="86"/>
      <c r="AI54" s="86"/>
      <c r="AJ54" s="86"/>
      <c r="AK54" s="86"/>
      <c r="AL54" s="86"/>
    </row>
    <row r="55" spans="1:38" s="206" customFormat="1" ht="15.75" hidden="1" thickBot="1" x14ac:dyDescent="0.3">
      <c r="A55" s="93" t="s">
        <v>134</v>
      </c>
      <c r="B55" s="269">
        <f>SUM(B54/Q54)</f>
        <v>4.0802448146888817E-3</v>
      </c>
      <c r="C55" s="270">
        <f>SUM(C54/Q54)</f>
        <v>2.6861611696701801E-2</v>
      </c>
      <c r="D55" s="270">
        <f>SUM(D54/Q54)</f>
        <v>1.6320979258755527E-2</v>
      </c>
      <c r="E55" s="270">
        <f>SUM(E54/Q54)</f>
        <v>6.8004080244814689E-3</v>
      </c>
      <c r="F55" s="270">
        <f>SUM(F54/Q54)</f>
        <v>5.1003060183611015E-3</v>
      </c>
      <c r="G55" s="270">
        <f>SUM(G54/Q54)</f>
        <v>0</v>
      </c>
      <c r="H55" s="270">
        <f>SUM(H54/Q54)</f>
        <v>1.7001020061203672E-3</v>
      </c>
      <c r="I55" s="270">
        <f>SUM(I54/Q54)</f>
        <v>0.53791227473648418</v>
      </c>
      <c r="J55" s="270">
        <f>SUM(J54/Q54)</f>
        <v>5.5083304998299901E-2</v>
      </c>
      <c r="K55" s="270">
        <f>SUM(K54/Q54)</f>
        <v>1.7001020061203672E-3</v>
      </c>
      <c r="L55" s="270">
        <f>SUM(L54/Q54)</f>
        <v>0.20775246514790888</v>
      </c>
      <c r="M55" s="270">
        <f>SUM(M54/Q54)</f>
        <v>0.10404624277456648</v>
      </c>
      <c r="N55" s="270">
        <f>SUM(N54/Q54)</f>
        <v>1.3600816048962938E-3</v>
      </c>
      <c r="O55" s="270">
        <f>SUM(O54/Q54)</f>
        <v>1.8701122067324039E-2</v>
      </c>
      <c r="P55" s="741">
        <f>SUM(P54/Q54)</f>
        <v>1.2580754845290717E-2</v>
      </c>
      <c r="Q55" s="751">
        <f>SUM(Q54/Q54)</f>
        <v>1</v>
      </c>
      <c r="R55" s="746"/>
      <c r="T55" s="86"/>
      <c r="U55" s="86"/>
      <c r="V55" s="86"/>
      <c r="W55" s="86"/>
      <c r="X55" s="86"/>
      <c r="Y55" s="86"/>
      <c r="Z55" s="86"/>
      <c r="AA55" s="86"/>
      <c r="AB55" s="86"/>
      <c r="AC55" s="86"/>
      <c r="AD55" s="86"/>
      <c r="AE55" s="86"/>
      <c r="AF55" s="86"/>
      <c r="AG55" s="86"/>
      <c r="AH55" s="86"/>
      <c r="AI55" s="86"/>
      <c r="AJ55" s="86"/>
      <c r="AK55" s="86"/>
      <c r="AL55" s="86"/>
    </row>
    <row r="56" spans="1:38" x14ac:dyDescent="0.25">
      <c r="AL56" s="86"/>
    </row>
    <row r="57" spans="1:38" x14ac:dyDescent="0.25">
      <c r="AL57" s="86"/>
    </row>
  </sheetData>
  <sheetProtection algorithmName="SHA-512" hashValue="KL/hyvAY0IM6AjxuS5wTku/FuZAE0S37p0+LRgVD1Q1kBrMP0fUTX3aPAotIuQrJkmLS4wx+AcPo7Z8lA76KwQ==" saltValue="iBETxIyk2/S6PhA0mWeLjQ==" spinCount="100000" sheet="1" objects="1" scenarios="1"/>
  <mergeCells count="7">
    <mergeCell ref="A48:R48"/>
    <mergeCell ref="A2:R2"/>
    <mergeCell ref="A3:R3"/>
    <mergeCell ref="A39:R39"/>
    <mergeCell ref="A30:R30"/>
    <mergeCell ref="A21:R21"/>
    <mergeCell ref="A12:R12"/>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January 1, 2020 through June 30, 2020</oddHeader>
    <oddFooter xml:space="preserve">&amp;CPage &amp;P
</oddFooter>
  </headerFooter>
  <ignoredErrors>
    <ignoredError sqref="Q45 Q27 Q36 Q1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355"/>
  <sheetViews>
    <sheetView showGridLines="0" showWhiteSpace="0" view="pageLayout" zoomScaleNormal="100" workbookViewId="0">
      <selection activeCell="D63" sqref="D63"/>
    </sheetView>
  </sheetViews>
  <sheetFormatPr defaultColWidth="8.85546875" defaultRowHeight="15" x14ac:dyDescent="0.25"/>
  <cols>
    <col min="1" max="5" width="18.42578125" customWidth="1"/>
  </cols>
  <sheetData>
    <row r="1" spans="1:5" s="206" customFormat="1" ht="19.5" thickBot="1" x14ac:dyDescent="0.35">
      <c r="A1" s="1586" t="s">
        <v>165</v>
      </c>
      <c r="B1" s="1587"/>
      <c r="C1" s="1587"/>
      <c r="D1" s="1587"/>
      <c r="E1" s="1588"/>
    </row>
    <row r="2" spans="1:5" s="206" customFormat="1" ht="16.5" hidden="1" thickBot="1" x14ac:dyDescent="0.3">
      <c r="A2" s="1740" t="s">
        <v>781</v>
      </c>
      <c r="B2" s="1741"/>
      <c r="C2" s="1741"/>
      <c r="D2" s="1741"/>
      <c r="E2" s="1742"/>
    </row>
    <row r="3" spans="1:5" s="206" customFormat="1" ht="15.75" hidden="1" thickBot="1" x14ac:dyDescent="0.3">
      <c r="A3" s="305"/>
      <c r="B3" s="1743" t="s">
        <v>163</v>
      </c>
      <c r="C3" s="1744"/>
      <c r="D3" s="1743" t="s">
        <v>164</v>
      </c>
      <c r="E3" s="1744"/>
    </row>
    <row r="4" spans="1:5" s="206" customFormat="1" ht="15.75" hidden="1" thickBot="1" x14ac:dyDescent="0.3">
      <c r="A4" s="141"/>
      <c r="B4" s="184" t="s">
        <v>144</v>
      </c>
      <c r="C4" s="183" t="s">
        <v>129</v>
      </c>
      <c r="D4" s="184" t="s">
        <v>144</v>
      </c>
      <c r="E4" s="183" t="s">
        <v>129</v>
      </c>
    </row>
    <row r="5" spans="1:5" s="206" customFormat="1" ht="15.75" hidden="1" thickBot="1" x14ac:dyDescent="0.3">
      <c r="A5" s="1532" t="s">
        <v>468</v>
      </c>
      <c r="B5" s="1533"/>
      <c r="C5" s="1533"/>
      <c r="D5" s="1533"/>
      <c r="E5" s="1534"/>
    </row>
    <row r="6" spans="1:5" s="206" customFormat="1" hidden="1" x14ac:dyDescent="0.25">
      <c r="A6" s="95" t="s">
        <v>401</v>
      </c>
      <c r="B6" s="409"/>
      <c r="C6" s="336" t="e">
        <f>SUM(B6/B14)</f>
        <v>#DIV/0!</v>
      </c>
      <c r="D6" s="409"/>
      <c r="E6" s="336" t="e">
        <f>SUM(D6/D14)</f>
        <v>#DIV/0!</v>
      </c>
    </row>
    <row r="7" spans="1:5" s="206" customFormat="1" hidden="1" x14ac:dyDescent="0.25">
      <c r="A7" s="96" t="s">
        <v>402</v>
      </c>
      <c r="B7" s="815"/>
      <c r="C7" s="337" t="e">
        <f>SUM(B7/B14)</f>
        <v>#DIV/0!</v>
      </c>
      <c r="D7" s="815"/>
      <c r="E7" s="337" t="e">
        <f>SUM(D7/D14)</f>
        <v>#DIV/0!</v>
      </c>
    </row>
    <row r="8" spans="1:5" s="206" customFormat="1" hidden="1" x14ac:dyDescent="0.25">
      <c r="A8" s="96" t="s">
        <v>337</v>
      </c>
      <c r="B8" s="815"/>
      <c r="C8" s="337" t="e">
        <f>SUM(B8/B14)</f>
        <v>#DIV/0!</v>
      </c>
      <c r="D8" s="815"/>
      <c r="E8" s="337" t="e">
        <f>SUM(D8/D14)</f>
        <v>#DIV/0!</v>
      </c>
    </row>
    <row r="9" spans="1:5" s="206" customFormat="1" hidden="1" x14ac:dyDescent="0.25">
      <c r="A9" s="96" t="s">
        <v>338</v>
      </c>
      <c r="B9" s="815"/>
      <c r="C9" s="337" t="e">
        <f>SUM(B9/B14)</f>
        <v>#DIV/0!</v>
      </c>
      <c r="D9" s="815"/>
      <c r="E9" s="337" t="e">
        <f>SUM(D9/D15)</f>
        <v>#DIV/0!</v>
      </c>
    </row>
    <row r="10" spans="1:5" s="206" customFormat="1" hidden="1" x14ac:dyDescent="0.25">
      <c r="A10" s="96" t="s">
        <v>339</v>
      </c>
      <c r="B10" s="815"/>
      <c r="C10" s="337" t="e">
        <f>SUM(B10/B14)</f>
        <v>#DIV/0!</v>
      </c>
      <c r="D10" s="815"/>
      <c r="E10" s="337" t="e">
        <f>SUM(D10/D14)</f>
        <v>#DIV/0!</v>
      </c>
    </row>
    <row r="11" spans="1:5" s="206" customFormat="1" hidden="1" x14ac:dyDescent="0.25">
      <c r="A11" s="96" t="s">
        <v>126</v>
      </c>
      <c r="B11" s="815"/>
      <c r="C11" s="337" t="e">
        <f>SUM(B11/B14)</f>
        <v>#DIV/0!</v>
      </c>
      <c r="D11" s="815"/>
      <c r="E11" s="337" t="e">
        <f>SUM(D11/D14)</f>
        <v>#DIV/0!</v>
      </c>
    </row>
    <row r="12" spans="1:5" s="206" customFormat="1" hidden="1" x14ac:dyDescent="0.25">
      <c r="A12" s="96" t="s">
        <v>127</v>
      </c>
      <c r="B12" s="815"/>
      <c r="C12" s="337" t="e">
        <f>SUM(B12/B14)</f>
        <v>#DIV/0!</v>
      </c>
      <c r="D12" s="815"/>
      <c r="E12" s="337" t="e">
        <f>SUM(D12/D14)</f>
        <v>#DIV/0!</v>
      </c>
    </row>
    <row r="13" spans="1:5" s="206" customFormat="1" ht="15.75" hidden="1" thickBot="1" x14ac:dyDescent="0.3">
      <c r="A13" s="97" t="s">
        <v>119</v>
      </c>
      <c r="B13" s="361"/>
      <c r="C13" s="338" t="e">
        <f>SUM(B13/B14)</f>
        <v>#DIV/0!</v>
      </c>
      <c r="D13" s="361"/>
      <c r="E13" s="338" t="e">
        <f>SUM(D13/D14)</f>
        <v>#DIV/0!</v>
      </c>
    </row>
    <row r="14" spans="1:5" s="206" customFormat="1" ht="16.5" hidden="1" thickTop="1" thickBot="1" x14ac:dyDescent="0.3">
      <c r="A14" s="34" t="s">
        <v>166</v>
      </c>
      <c r="B14" s="410">
        <f>SUM(B6:B13)</f>
        <v>0</v>
      </c>
      <c r="C14" s="212" t="e">
        <f>SUM(C6:C13)</f>
        <v>#DIV/0!</v>
      </c>
      <c r="D14" s="410">
        <f>SUM(D6:D13)</f>
        <v>0</v>
      </c>
      <c r="E14" s="212" t="e">
        <f>SUM(E6:E13)</f>
        <v>#DIV/0!</v>
      </c>
    </row>
    <row r="15" spans="1:5" s="33" customFormat="1" ht="15.75" hidden="1" thickBot="1" x14ac:dyDescent="0.25">
      <c r="A15" s="1532" t="s">
        <v>469</v>
      </c>
      <c r="B15" s="1533"/>
      <c r="C15" s="1533"/>
      <c r="D15" s="1533"/>
      <c r="E15" s="1534"/>
    </row>
    <row r="16" spans="1:5" s="206" customFormat="1" hidden="1" x14ac:dyDescent="0.25">
      <c r="A16" s="95" t="s">
        <v>120</v>
      </c>
      <c r="B16" s="409"/>
      <c r="C16" s="339" t="e">
        <f>SUM(B16/B22)</f>
        <v>#DIV/0!</v>
      </c>
      <c r="D16" s="409"/>
      <c r="E16" s="339" t="e">
        <f>SUM(D16/D22)</f>
        <v>#DIV/0!</v>
      </c>
    </row>
    <row r="17" spans="1:5" s="206" customFormat="1" hidden="1" x14ac:dyDescent="0.25">
      <c r="A17" s="96" t="s">
        <v>121</v>
      </c>
      <c r="B17" s="815"/>
      <c r="C17" s="340" t="e">
        <f>SUM(B17/B22)</f>
        <v>#DIV/0!</v>
      </c>
      <c r="D17" s="815"/>
      <c r="E17" s="340" t="e">
        <f>SUM(D17/D22)</f>
        <v>#DIV/0!</v>
      </c>
    </row>
    <row r="18" spans="1:5" s="206" customFormat="1" hidden="1" x14ac:dyDescent="0.25">
      <c r="A18" s="96" t="s">
        <v>122</v>
      </c>
      <c r="B18" s="815"/>
      <c r="C18" s="340" t="e">
        <f>SUM(B18/B22)</f>
        <v>#DIV/0!</v>
      </c>
      <c r="D18" s="815"/>
      <c r="E18" s="340" t="e">
        <f>SUM(D18/D22)</f>
        <v>#DIV/0!</v>
      </c>
    </row>
    <row r="19" spans="1:5" s="206" customFormat="1" hidden="1" x14ac:dyDescent="0.25">
      <c r="A19" s="96" t="s">
        <v>123</v>
      </c>
      <c r="B19" s="815"/>
      <c r="C19" s="340" t="e">
        <f>SUM(B19/B22)</f>
        <v>#DIV/0!</v>
      </c>
      <c r="D19" s="815"/>
      <c r="E19" s="340" t="e">
        <f>SUM(D19/D23)</f>
        <v>#DIV/0!</v>
      </c>
    </row>
    <row r="20" spans="1:5" s="206" customFormat="1" hidden="1" x14ac:dyDescent="0.25">
      <c r="A20" s="96" t="s">
        <v>351</v>
      </c>
      <c r="B20" s="815"/>
      <c r="C20" s="340" t="e">
        <f>SUM(B20/B22)</f>
        <v>#DIV/0!</v>
      </c>
      <c r="D20" s="815"/>
      <c r="E20" s="340" t="e">
        <f>SUM(D20/D22)</f>
        <v>#DIV/0!</v>
      </c>
    </row>
    <row r="21" spans="1:5" s="206" customFormat="1" ht="15.75" hidden="1" thickBot="1" x14ac:dyDescent="0.3">
      <c r="A21" s="114" t="s">
        <v>125</v>
      </c>
      <c r="B21" s="361"/>
      <c r="C21" s="341" t="e">
        <f>SUM(B21/B22)</f>
        <v>#DIV/0!</v>
      </c>
      <c r="D21" s="361"/>
      <c r="E21" s="341" t="e">
        <f>SUM(D21/D22)</f>
        <v>#DIV/0!</v>
      </c>
    </row>
    <row r="22" spans="1:5" s="206" customFormat="1" ht="16.5" hidden="1" thickTop="1" thickBot="1" x14ac:dyDescent="0.3">
      <c r="A22" s="128" t="s">
        <v>168</v>
      </c>
      <c r="B22" s="127">
        <f>SUM(B16:B21)</f>
        <v>0</v>
      </c>
      <c r="C22" s="755" t="e">
        <f>SUM(C16:C21)</f>
        <v>#DIV/0!</v>
      </c>
      <c r="D22" s="127">
        <f>SUM(D16:D21)</f>
        <v>0</v>
      </c>
      <c r="E22" s="755" t="e">
        <f>SUM(E16:E21)</f>
        <v>#DIV/0!</v>
      </c>
    </row>
    <row r="23" spans="1:5" s="33" customFormat="1" ht="15.75" hidden="1" thickBot="1" x14ac:dyDescent="0.25">
      <c r="A23" s="1532" t="s">
        <v>470</v>
      </c>
      <c r="B23" s="1533"/>
      <c r="C23" s="1533"/>
      <c r="D23" s="1533"/>
      <c r="E23" s="1534"/>
    </row>
    <row r="24" spans="1:5" s="206" customFormat="1" ht="15.75" hidden="1" thickBot="1" x14ac:dyDescent="0.3">
      <c r="A24" s="761" t="s">
        <v>344</v>
      </c>
      <c r="B24" s="1754" t="s">
        <v>407</v>
      </c>
      <c r="C24" s="1755"/>
      <c r="D24" s="1754" t="s">
        <v>407</v>
      </c>
      <c r="E24" s="1755"/>
    </row>
    <row r="25" spans="1:5" s="206" customFormat="1" ht="15.75" hidden="1" thickBot="1" x14ac:dyDescent="0.3">
      <c r="A25" s="1532" t="s">
        <v>471</v>
      </c>
      <c r="B25" s="1533"/>
      <c r="C25" s="1533"/>
      <c r="D25" s="1533"/>
      <c r="E25" s="1534"/>
    </row>
    <row r="26" spans="1:5" s="206" customFormat="1" hidden="1" x14ac:dyDescent="0.25">
      <c r="A26" s="816" t="s">
        <v>169</v>
      </c>
      <c r="B26" s="811"/>
      <c r="C26" s="343" t="e">
        <f>SUM(B26/B29)</f>
        <v>#DIV/0!</v>
      </c>
      <c r="D26" s="811"/>
      <c r="E26" s="343" t="e">
        <f>SUM(D26/D29)</f>
        <v>#DIV/0!</v>
      </c>
    </row>
    <row r="27" spans="1:5" s="206" customFormat="1" hidden="1" x14ac:dyDescent="0.25">
      <c r="A27" s="99" t="s">
        <v>170</v>
      </c>
      <c r="B27" s="815"/>
      <c r="C27" s="337" t="e">
        <f>SUM(B27/B29)</f>
        <v>#DIV/0!</v>
      </c>
      <c r="D27" s="815"/>
      <c r="E27" s="337" t="e">
        <f>SUM(D27/D29)</f>
        <v>#DIV/0!</v>
      </c>
    </row>
    <row r="28" spans="1:5" s="206" customFormat="1" ht="15.75" hidden="1" thickBot="1" x14ac:dyDescent="0.3">
      <c r="A28" s="97" t="s">
        <v>171</v>
      </c>
      <c r="B28" s="361"/>
      <c r="C28" s="341" t="e">
        <f>SUM(B28/B29)</f>
        <v>#DIV/0!</v>
      </c>
      <c r="D28" s="361"/>
      <c r="E28" s="341" t="e">
        <f>SUM(D28/D29)</f>
        <v>#DIV/0!</v>
      </c>
    </row>
    <row r="29" spans="1:5" s="206" customFormat="1" ht="16.5" hidden="1" thickTop="1" thickBot="1" x14ac:dyDescent="0.3">
      <c r="A29" s="126" t="s">
        <v>27</v>
      </c>
      <c r="B29" s="213">
        <f>SUM(B26:B28)</f>
        <v>0</v>
      </c>
      <c r="C29" s="755" t="e">
        <f>SUM(C26:C28)</f>
        <v>#DIV/0!</v>
      </c>
      <c r="D29" s="213">
        <f>SUM(D26:D28)</f>
        <v>0</v>
      </c>
      <c r="E29" s="755" t="e">
        <f>SUM(E26:E28)</f>
        <v>#DIV/0!</v>
      </c>
    </row>
    <row r="30" spans="1:5" s="206" customFormat="1" ht="15.75" hidden="1" thickBot="1" x14ac:dyDescent="0.3">
      <c r="A30" s="1532" t="s">
        <v>807</v>
      </c>
      <c r="B30" s="1533"/>
      <c r="C30" s="1533"/>
      <c r="D30" s="1533"/>
      <c r="E30" s="1534"/>
    </row>
    <row r="31" spans="1:5" s="206" customFormat="1" hidden="1" x14ac:dyDescent="0.25">
      <c r="A31" s="816" t="s">
        <v>172</v>
      </c>
      <c r="B31" s="811"/>
      <c r="C31" s="339" t="e">
        <f>SUM(B31/B38)</f>
        <v>#DIV/0!</v>
      </c>
      <c r="D31" s="830"/>
      <c r="E31" s="759"/>
    </row>
    <row r="32" spans="1:5" s="206" customFormat="1" hidden="1" x14ac:dyDescent="0.25">
      <c r="A32" s="96" t="s">
        <v>173</v>
      </c>
      <c r="B32" s="815"/>
      <c r="C32" s="340" t="e">
        <f>SUM(B32/B38)</f>
        <v>#DIV/0!</v>
      </c>
      <c r="D32" s="831"/>
      <c r="E32" s="428"/>
    </row>
    <row r="33" spans="1:5" s="206" customFormat="1" hidden="1" x14ac:dyDescent="0.25">
      <c r="A33" s="96" t="s">
        <v>174</v>
      </c>
      <c r="B33" s="815"/>
      <c r="C33" s="340" t="e">
        <f>SUM(B33/B38)</f>
        <v>#DIV/0!</v>
      </c>
      <c r="D33" s="831"/>
      <c r="E33" s="428"/>
    </row>
    <row r="34" spans="1:5" s="206" customFormat="1" hidden="1" x14ac:dyDescent="0.25">
      <c r="A34" s="96" t="s">
        <v>175</v>
      </c>
      <c r="B34" s="815"/>
      <c r="C34" s="340" t="e">
        <f>SUM(B34/B38)</f>
        <v>#DIV/0!</v>
      </c>
      <c r="D34" s="831"/>
      <c r="E34" s="428"/>
    </row>
    <row r="35" spans="1:5" s="206" customFormat="1" hidden="1" x14ac:dyDescent="0.25">
      <c r="A35" s="96" t="s">
        <v>342</v>
      </c>
      <c r="B35" s="815"/>
      <c r="C35" s="340" t="e">
        <f>SUM(B35/B38)</f>
        <v>#DIV/0!</v>
      </c>
      <c r="D35" s="831"/>
      <c r="E35" s="428"/>
    </row>
    <row r="36" spans="1:5" s="206" customFormat="1" hidden="1" x14ac:dyDescent="0.25">
      <c r="A36" s="96" t="s">
        <v>343</v>
      </c>
      <c r="B36" s="815"/>
      <c r="C36" s="340" t="e">
        <f>SUM(B36/B38)</f>
        <v>#DIV/0!</v>
      </c>
      <c r="D36" s="831"/>
      <c r="E36" s="428"/>
    </row>
    <row r="37" spans="1:5" s="206" customFormat="1" ht="15.75" hidden="1" thickBot="1" x14ac:dyDescent="0.3">
      <c r="A37" s="114" t="s">
        <v>176</v>
      </c>
      <c r="B37" s="361"/>
      <c r="C37" s="341" t="e">
        <f>SUM(B37/B38)</f>
        <v>#DIV/0!</v>
      </c>
      <c r="D37" s="831"/>
      <c r="E37" s="428"/>
    </row>
    <row r="38" spans="1:5" s="206" customFormat="1" ht="16.5" hidden="1" thickTop="1" thickBot="1" x14ac:dyDescent="0.3">
      <c r="A38" s="128" t="s">
        <v>27</v>
      </c>
      <c r="B38" s="213">
        <f>SUM(B31:B37)</f>
        <v>0</v>
      </c>
      <c r="C38" s="833" t="e">
        <f>SUM(C31:C37)</f>
        <v>#DIV/0!</v>
      </c>
      <c r="D38" s="832"/>
      <c r="E38" s="756"/>
    </row>
    <row r="39" spans="1:5" s="206" customFormat="1" ht="15.75" hidden="1" thickBot="1" x14ac:dyDescent="0.3">
      <c r="A39" s="1532" t="s">
        <v>808</v>
      </c>
      <c r="B39" s="1533"/>
      <c r="C39" s="1533"/>
      <c r="D39" s="1533"/>
      <c r="E39" s="1534"/>
    </row>
    <row r="40" spans="1:5" s="206" customFormat="1" hidden="1" x14ac:dyDescent="0.25">
      <c r="A40" s="816" t="s">
        <v>177</v>
      </c>
      <c r="B40" s="811"/>
      <c r="C40" s="339" t="e">
        <f>SUM(B40/B44)</f>
        <v>#DIV/0!</v>
      </c>
      <c r="D40" s="830"/>
      <c r="E40" s="759"/>
    </row>
    <row r="41" spans="1:5" s="206" customFormat="1" hidden="1" x14ac:dyDescent="0.25">
      <c r="A41" s="96" t="s">
        <v>178</v>
      </c>
      <c r="B41" s="815"/>
      <c r="C41" s="340" t="e">
        <f>SUM(B41/B44)</f>
        <v>#DIV/0!</v>
      </c>
      <c r="D41" s="428"/>
      <c r="E41" s="428"/>
    </row>
    <row r="42" spans="1:5" s="206" customFormat="1" hidden="1" x14ac:dyDescent="0.25">
      <c r="A42" s="96" t="s">
        <v>179</v>
      </c>
      <c r="B42" s="815"/>
      <c r="C42" s="340" t="e">
        <f>SUM(B42/B44)</f>
        <v>#DIV/0!</v>
      </c>
      <c r="D42" s="428"/>
      <c r="E42" s="428"/>
    </row>
    <row r="43" spans="1:5" s="206" customFormat="1" ht="15.75" hidden="1" thickBot="1" x14ac:dyDescent="0.3">
      <c r="A43" s="114" t="s">
        <v>180</v>
      </c>
      <c r="B43" s="361"/>
      <c r="C43" s="341" t="e">
        <f>SUM(B43/B44)</f>
        <v>#DIV/0!</v>
      </c>
      <c r="D43" s="428"/>
      <c r="E43" s="428"/>
    </row>
    <row r="44" spans="1:5" s="206" customFormat="1" ht="16.5" hidden="1" thickTop="1" thickBot="1" x14ac:dyDescent="0.3">
      <c r="A44" s="128" t="s">
        <v>27</v>
      </c>
      <c r="B44" s="213">
        <f>SUM(B40:B43)</f>
        <v>0</v>
      </c>
      <c r="C44" s="755" t="e">
        <f>SUM(C40:C43)</f>
        <v>#DIV/0!</v>
      </c>
      <c r="D44" s="756"/>
      <c r="E44" s="756"/>
    </row>
    <row r="45" spans="1:5" s="206" customFormat="1" ht="15.75" hidden="1" thickBot="1" x14ac:dyDescent="0.3">
      <c r="A45" s="1532" t="s">
        <v>809</v>
      </c>
      <c r="B45" s="1533"/>
      <c r="C45" s="1533"/>
      <c r="D45" s="1533"/>
      <c r="E45" s="1534"/>
    </row>
    <row r="46" spans="1:5" s="206" customFormat="1" hidden="1" x14ac:dyDescent="0.25">
      <c r="A46" s="816" t="s">
        <v>181</v>
      </c>
      <c r="B46" s="811"/>
      <c r="C46" s="758" t="e">
        <f>SUM(B46/B49)</f>
        <v>#DIV/0!</v>
      </c>
      <c r="D46" s="759"/>
      <c r="E46" s="759"/>
    </row>
    <row r="47" spans="1:5" s="206" customFormat="1" hidden="1" x14ac:dyDescent="0.25">
      <c r="A47" s="96" t="s">
        <v>182</v>
      </c>
      <c r="B47" s="815"/>
      <c r="C47" s="758" t="e">
        <f>SUM(B47/B50)</f>
        <v>#DIV/0!</v>
      </c>
      <c r="D47" s="428"/>
      <c r="E47" s="428"/>
    </row>
    <row r="48" spans="1:5" s="206" customFormat="1" ht="15.75" hidden="1" thickBot="1" x14ac:dyDescent="0.3">
      <c r="A48" s="114" t="s">
        <v>183</v>
      </c>
      <c r="B48" s="361"/>
      <c r="C48" s="341" t="e">
        <f>SUM(B48/B49)</f>
        <v>#DIV/0!</v>
      </c>
      <c r="D48" s="428"/>
      <c r="E48" s="428"/>
    </row>
    <row r="49" spans="1:5" s="206" customFormat="1" ht="16.5" hidden="1" thickTop="1" thickBot="1" x14ac:dyDescent="0.3">
      <c r="A49" s="35" t="s">
        <v>27</v>
      </c>
      <c r="B49" s="112">
        <f>SUM(B46:B48)</f>
        <v>0</v>
      </c>
      <c r="C49" s="342" t="e">
        <f>SUM(C46:C48)</f>
        <v>#DIV/0!</v>
      </c>
      <c r="D49" s="428"/>
      <c r="E49" s="428"/>
    </row>
    <row r="50" spans="1:5" s="206" customFormat="1" ht="3.6" hidden="1" customHeight="1" x14ac:dyDescent="0.25"/>
    <row r="51" spans="1:5" s="206" customFormat="1" ht="3.6" hidden="1" customHeight="1" thickBot="1" x14ac:dyDescent="0.3"/>
    <row r="52" spans="1:5" s="206" customFormat="1" ht="19.5" hidden="1" thickBot="1" x14ac:dyDescent="0.35">
      <c r="A52" s="1586" t="s">
        <v>165</v>
      </c>
      <c r="B52" s="1587"/>
      <c r="C52" s="1587"/>
      <c r="D52" s="1587"/>
      <c r="E52" s="1588"/>
    </row>
    <row r="53" spans="1:5" s="206" customFormat="1" ht="15.75" customHeight="1" thickBot="1" x14ac:dyDescent="0.3">
      <c r="A53" s="1740" t="s">
        <v>758</v>
      </c>
      <c r="B53" s="1741"/>
      <c r="C53" s="1741"/>
      <c r="D53" s="1741"/>
      <c r="E53" s="1742"/>
    </row>
    <row r="54" spans="1:5" s="206" customFormat="1" ht="15.75" thickBot="1" x14ac:dyDescent="0.3">
      <c r="A54" s="305"/>
      <c r="B54" s="1743" t="s">
        <v>163</v>
      </c>
      <c r="C54" s="1744"/>
      <c r="D54" s="1743" t="s">
        <v>164</v>
      </c>
      <c r="E54" s="1744"/>
    </row>
    <row r="55" spans="1:5" s="206" customFormat="1" ht="15.75" thickBot="1" x14ac:dyDescent="0.3">
      <c r="A55" s="141"/>
      <c r="B55" s="184" t="s">
        <v>144</v>
      </c>
      <c r="C55" s="183" t="s">
        <v>129</v>
      </c>
      <c r="D55" s="184" t="s">
        <v>144</v>
      </c>
      <c r="E55" s="183" t="s">
        <v>129</v>
      </c>
    </row>
    <row r="56" spans="1:5" s="206" customFormat="1" ht="15.75" thickBot="1" x14ac:dyDescent="0.3">
      <c r="A56" s="1532" t="s">
        <v>813</v>
      </c>
      <c r="B56" s="1533"/>
      <c r="C56" s="1533"/>
      <c r="D56" s="1533"/>
      <c r="E56" s="1534"/>
    </row>
    <row r="57" spans="1:5" s="206" customFormat="1" x14ac:dyDescent="0.25">
      <c r="A57" s="95" t="s">
        <v>401</v>
      </c>
      <c r="B57" s="409">
        <v>196</v>
      </c>
      <c r="C57" s="619">
        <f>SUM(B57/B65)</f>
        <v>7.1926605504587154E-2</v>
      </c>
      <c r="D57" s="409">
        <v>127</v>
      </c>
      <c r="E57" s="619">
        <f>SUM(D57/D65)</f>
        <v>9.2028985507246377E-2</v>
      </c>
    </row>
    <row r="58" spans="1:5" s="206" customFormat="1" x14ac:dyDescent="0.25">
      <c r="A58" s="96" t="s">
        <v>402</v>
      </c>
      <c r="B58" s="1464">
        <v>672</v>
      </c>
      <c r="C58" s="360">
        <f>SUM(B58/B65)</f>
        <v>0.24660550458715597</v>
      </c>
      <c r="D58" s="1464">
        <v>203</v>
      </c>
      <c r="E58" s="360">
        <f>SUM(D58/D65)</f>
        <v>0.14710144927536231</v>
      </c>
    </row>
    <row r="59" spans="1:5" s="206" customFormat="1" x14ac:dyDescent="0.25">
      <c r="A59" s="96" t="s">
        <v>337</v>
      </c>
      <c r="B59" s="1464">
        <v>587</v>
      </c>
      <c r="C59" s="360">
        <f>SUM(B59/B65)</f>
        <v>0.21541284403669725</v>
      </c>
      <c r="D59" s="1464">
        <v>230</v>
      </c>
      <c r="E59" s="360">
        <f>SUM(D59/D65)</f>
        <v>0.16666666666666666</v>
      </c>
    </row>
    <row r="60" spans="1:5" s="206" customFormat="1" x14ac:dyDescent="0.25">
      <c r="A60" s="96" t="s">
        <v>338</v>
      </c>
      <c r="B60" s="1464">
        <v>562</v>
      </c>
      <c r="C60" s="360">
        <f>SUM(B60/B65)</f>
        <v>0.20623853211009174</v>
      </c>
      <c r="D60" s="1464">
        <v>249</v>
      </c>
      <c r="E60" s="360">
        <f>SUM(D60/D65)</f>
        <v>0.18043478260869567</v>
      </c>
    </row>
    <row r="61" spans="1:5" s="206" customFormat="1" x14ac:dyDescent="0.25">
      <c r="A61" s="96" t="s">
        <v>339</v>
      </c>
      <c r="B61" s="1464">
        <v>337</v>
      </c>
      <c r="C61" s="360">
        <f>SUM(B61/B65)</f>
        <v>0.1236697247706422</v>
      </c>
      <c r="D61" s="1464">
        <v>233</v>
      </c>
      <c r="E61" s="360">
        <f>SUM(D61/D65)</f>
        <v>0.16884057971014493</v>
      </c>
    </row>
    <row r="62" spans="1:5" s="206" customFormat="1" x14ac:dyDescent="0.25">
      <c r="A62" s="96" t="s">
        <v>126</v>
      </c>
      <c r="B62" s="1464">
        <v>286</v>
      </c>
      <c r="C62" s="360">
        <f>SUM(B62/B65)</f>
        <v>0.10495412844036697</v>
      </c>
      <c r="D62" s="1464">
        <v>274</v>
      </c>
      <c r="E62" s="360">
        <f>SUM(D62/D65)</f>
        <v>0.19855072463768117</v>
      </c>
    </row>
    <row r="63" spans="1:5" s="206" customFormat="1" x14ac:dyDescent="0.25">
      <c r="A63" s="96" t="s">
        <v>127</v>
      </c>
      <c r="B63" s="1464">
        <v>85</v>
      </c>
      <c r="C63" s="360">
        <f>SUM(B63/B65)</f>
        <v>3.1192660550458717E-2</v>
      </c>
      <c r="D63" s="1464">
        <v>63</v>
      </c>
      <c r="E63" s="360">
        <f>SUM(D63/D65)</f>
        <v>4.5652173913043478E-2</v>
      </c>
    </row>
    <row r="64" spans="1:5" s="206" customFormat="1" ht="15.75" thickBot="1" x14ac:dyDescent="0.3">
      <c r="A64" s="97" t="s">
        <v>119</v>
      </c>
      <c r="B64" s="361">
        <v>0</v>
      </c>
      <c r="C64" s="362">
        <f>SUM(B64/B65)</f>
        <v>0</v>
      </c>
      <c r="D64" s="361">
        <v>1</v>
      </c>
      <c r="E64" s="362">
        <f>SUM(D64/D65)</f>
        <v>7.246376811594203E-4</v>
      </c>
    </row>
    <row r="65" spans="1:17" s="206" customFormat="1" ht="16.5" thickTop="1" thickBot="1" x14ac:dyDescent="0.3">
      <c r="A65" s="34" t="s">
        <v>166</v>
      </c>
      <c r="B65" s="410">
        <f>SUM(B57:B64)</f>
        <v>2725</v>
      </c>
      <c r="C65" s="620">
        <f>SUM(C57:C64)</f>
        <v>1</v>
      </c>
      <c r="D65" s="410">
        <f>SUM(D57:D64)</f>
        <v>1380</v>
      </c>
      <c r="E65" s="620">
        <f>SUM(E57:E64)</f>
        <v>0.99999999999999989</v>
      </c>
    </row>
    <row r="66" spans="1:17" s="33" customFormat="1" ht="15.75" thickBot="1" x14ac:dyDescent="0.3">
      <c r="A66" s="1532" t="s">
        <v>469</v>
      </c>
      <c r="B66" s="1533"/>
      <c r="C66" s="1533"/>
      <c r="D66" s="1533"/>
      <c r="E66" s="1534"/>
      <c r="G66" s="206"/>
      <c r="H66" s="206"/>
      <c r="I66" s="206"/>
      <c r="J66" s="206"/>
      <c r="K66" s="206"/>
      <c r="L66" s="206"/>
      <c r="M66" s="206"/>
      <c r="N66" s="206"/>
      <c r="O66" s="206"/>
      <c r="P66" s="206"/>
      <c r="Q66" s="206"/>
    </row>
    <row r="67" spans="1:17" s="206" customFormat="1" x14ac:dyDescent="0.25">
      <c r="A67" s="95" t="s">
        <v>120</v>
      </c>
      <c r="B67" s="409">
        <v>443</v>
      </c>
      <c r="C67" s="621">
        <f>SUM(B67/B73)</f>
        <v>0.16256880733944953</v>
      </c>
      <c r="D67" s="409">
        <v>232</v>
      </c>
      <c r="E67" s="621">
        <f>SUM(D67/D73)</f>
        <v>0.1681159420289855</v>
      </c>
    </row>
    <row r="68" spans="1:17" s="206" customFormat="1" x14ac:dyDescent="0.25">
      <c r="A68" s="96" t="s">
        <v>121</v>
      </c>
      <c r="B68" s="1464">
        <v>181</v>
      </c>
      <c r="C68" s="622">
        <f>SUM(B68/B73)</f>
        <v>6.6422018348623851E-2</v>
      </c>
      <c r="D68" s="1464">
        <v>79</v>
      </c>
      <c r="E68" s="622">
        <f>SUM(D68/D73)</f>
        <v>5.7246376811594203E-2</v>
      </c>
    </row>
    <row r="69" spans="1:17" s="206" customFormat="1" x14ac:dyDescent="0.25">
      <c r="A69" s="96" t="s">
        <v>122</v>
      </c>
      <c r="B69" s="1464">
        <v>24</v>
      </c>
      <c r="C69" s="622">
        <f>SUM(B69/B73)</f>
        <v>8.8073394495412852E-3</v>
      </c>
      <c r="D69" s="1464">
        <v>8</v>
      </c>
      <c r="E69" s="622">
        <f>SUM(D69/D73)</f>
        <v>5.7971014492753624E-3</v>
      </c>
    </row>
    <row r="70" spans="1:17" s="206" customFormat="1" x14ac:dyDescent="0.25">
      <c r="A70" s="96" t="s">
        <v>123</v>
      </c>
      <c r="B70" s="1464">
        <v>923</v>
      </c>
      <c r="C70" s="622">
        <f>SUM(B70/B73)</f>
        <v>0.3387155963302752</v>
      </c>
      <c r="D70" s="1464">
        <v>446</v>
      </c>
      <c r="E70" s="622">
        <f>SUM(D70/D73)</f>
        <v>0.32318840579710145</v>
      </c>
    </row>
    <row r="71" spans="1:17" s="206" customFormat="1" x14ac:dyDescent="0.25">
      <c r="A71" s="96" t="s">
        <v>351</v>
      </c>
      <c r="B71" s="1464">
        <v>949</v>
      </c>
      <c r="C71" s="622">
        <f>SUM(B71/B73)</f>
        <v>0.34825688073394495</v>
      </c>
      <c r="D71" s="1464">
        <v>510</v>
      </c>
      <c r="E71" s="622">
        <f>SUM(D71/D73)</f>
        <v>0.36956521739130432</v>
      </c>
    </row>
    <row r="72" spans="1:17" s="206" customFormat="1" ht="15.75" thickBot="1" x14ac:dyDescent="0.3">
      <c r="A72" s="114" t="s">
        <v>125</v>
      </c>
      <c r="B72" s="361">
        <v>205</v>
      </c>
      <c r="C72" s="623">
        <f>SUM(B72/B73)</f>
        <v>7.5229357798165142E-2</v>
      </c>
      <c r="D72" s="361">
        <v>105</v>
      </c>
      <c r="E72" s="623">
        <f>SUM(D72/D73)</f>
        <v>7.6086956521739135E-2</v>
      </c>
    </row>
    <row r="73" spans="1:17" s="206" customFormat="1" ht="16.5" thickTop="1" thickBot="1" x14ac:dyDescent="0.3">
      <c r="A73" s="128" t="s">
        <v>168</v>
      </c>
      <c r="B73" s="1971">
        <f>SUM(B67:B72)</f>
        <v>2725</v>
      </c>
      <c r="C73" s="754">
        <f>SUM(C67:C72)</f>
        <v>1</v>
      </c>
      <c r="D73" s="1971">
        <f>SUM(D67:D72)</f>
        <v>1380</v>
      </c>
      <c r="E73" s="754">
        <f>SUM(E67:E72)</f>
        <v>1</v>
      </c>
    </row>
    <row r="74" spans="1:17" s="33" customFormat="1" ht="15.75" thickBot="1" x14ac:dyDescent="0.3">
      <c r="A74" s="1532" t="s">
        <v>470</v>
      </c>
      <c r="B74" s="1533"/>
      <c r="C74" s="1533"/>
      <c r="D74" s="1533"/>
      <c r="E74" s="1534"/>
      <c r="G74" s="206"/>
      <c r="H74" s="206"/>
      <c r="I74" s="206"/>
      <c r="J74" s="206"/>
      <c r="K74" s="206"/>
      <c r="L74" s="206"/>
      <c r="M74" s="206"/>
      <c r="N74" s="206"/>
      <c r="O74" s="206"/>
      <c r="P74" s="206"/>
      <c r="Q74" s="206"/>
    </row>
    <row r="75" spans="1:17" s="206" customFormat="1" ht="15.75" thickBot="1" x14ac:dyDescent="0.3">
      <c r="A75" s="761" t="s">
        <v>344</v>
      </c>
      <c r="B75" s="1754" t="s">
        <v>784</v>
      </c>
      <c r="C75" s="1755"/>
      <c r="D75" s="1754" t="s">
        <v>794</v>
      </c>
      <c r="E75" s="1755"/>
    </row>
    <row r="76" spans="1:17" s="206" customFormat="1" ht="15.75" thickBot="1" x14ac:dyDescent="0.3">
      <c r="A76" s="1532" t="s">
        <v>471</v>
      </c>
      <c r="B76" s="1533"/>
      <c r="C76" s="1533"/>
      <c r="D76" s="1533"/>
      <c r="E76" s="1534"/>
    </row>
    <row r="77" spans="1:17" s="206" customFormat="1" x14ac:dyDescent="0.25">
      <c r="A77" s="1418" t="s">
        <v>169</v>
      </c>
      <c r="B77" s="1460">
        <v>1462</v>
      </c>
      <c r="C77" s="753">
        <f>SUM(B77/B80)</f>
        <v>0.53651376146788987</v>
      </c>
      <c r="D77" s="1460">
        <v>643</v>
      </c>
      <c r="E77" s="753">
        <f>SUM(D77/D80)</f>
        <v>0.46594202898550724</v>
      </c>
    </row>
    <row r="78" spans="1:17" s="206" customFormat="1" x14ac:dyDescent="0.25">
      <c r="A78" s="99" t="s">
        <v>170</v>
      </c>
      <c r="B78" s="1464">
        <v>107</v>
      </c>
      <c r="C78" s="360">
        <f>SUM(B78/B80)</f>
        <v>3.9266055045871558E-2</v>
      </c>
      <c r="D78" s="1464">
        <v>68</v>
      </c>
      <c r="E78" s="360">
        <f>SUM(D78/D80)</f>
        <v>4.9275362318840582E-2</v>
      </c>
    </row>
    <row r="79" spans="1:17" s="206" customFormat="1" ht="15.75" thickBot="1" x14ac:dyDescent="0.3">
      <c r="A79" s="97" t="s">
        <v>171</v>
      </c>
      <c r="B79" s="361">
        <v>1156</v>
      </c>
      <c r="C79" s="623">
        <f>SUM(B79/B80)</f>
        <v>0.42422018348623852</v>
      </c>
      <c r="D79" s="361">
        <v>669</v>
      </c>
      <c r="E79" s="623">
        <f>SUM(D79/D80)</f>
        <v>0.48478260869565215</v>
      </c>
    </row>
    <row r="80" spans="1:17" s="206" customFormat="1" ht="16.5" thickTop="1" thickBot="1" x14ac:dyDescent="0.3">
      <c r="A80" s="126" t="s">
        <v>27</v>
      </c>
      <c r="B80" s="510">
        <f>SUM(B77:B79)</f>
        <v>2725</v>
      </c>
      <c r="C80" s="754">
        <f>SUM(C77:C79)</f>
        <v>1</v>
      </c>
      <c r="D80" s="510">
        <f>SUM(D77:D79)</f>
        <v>1380</v>
      </c>
      <c r="E80" s="754">
        <f>SUM(E77:E79)</f>
        <v>1</v>
      </c>
    </row>
    <row r="81" spans="1:5" s="206" customFormat="1" ht="15.75" thickBot="1" x14ac:dyDescent="0.3">
      <c r="A81" s="1532" t="s">
        <v>807</v>
      </c>
      <c r="B81" s="1533"/>
      <c r="C81" s="1533"/>
      <c r="D81" s="1533"/>
      <c r="E81" s="1534"/>
    </row>
    <row r="82" spans="1:5" s="206" customFormat="1" x14ac:dyDescent="0.25">
      <c r="A82" s="1418" t="s">
        <v>172</v>
      </c>
      <c r="B82" s="1460">
        <v>58</v>
      </c>
      <c r="C82" s="621">
        <f>SUM(B82/B89)</f>
        <v>2.1284403669724769E-2</v>
      </c>
      <c r="D82" s="830"/>
      <c r="E82" s="759"/>
    </row>
    <row r="83" spans="1:5" s="206" customFormat="1" x14ac:dyDescent="0.25">
      <c r="A83" s="96" t="s">
        <v>173</v>
      </c>
      <c r="B83" s="1464">
        <v>2661</v>
      </c>
      <c r="C83" s="622">
        <f>SUM(B83/B89)</f>
        <v>0.97651376146788993</v>
      </c>
      <c r="D83" s="831"/>
      <c r="E83" s="428"/>
    </row>
    <row r="84" spans="1:5" s="206" customFormat="1" x14ac:dyDescent="0.25">
      <c r="A84" s="96" t="s">
        <v>174</v>
      </c>
      <c r="B84" s="1464">
        <v>6</v>
      </c>
      <c r="C84" s="622">
        <f>SUM(B84/B89)</f>
        <v>2.2018348623853213E-3</v>
      </c>
      <c r="D84" s="831"/>
      <c r="E84" s="428"/>
    </row>
    <row r="85" spans="1:5" s="206" customFormat="1" x14ac:dyDescent="0.25">
      <c r="A85" s="96" t="s">
        <v>175</v>
      </c>
      <c r="B85" s="1464">
        <v>0</v>
      </c>
      <c r="C85" s="622">
        <f>SUM(B85/B89)</f>
        <v>0</v>
      </c>
      <c r="D85" s="831"/>
      <c r="E85" s="428"/>
    </row>
    <row r="86" spans="1:5" s="206" customFormat="1" x14ac:dyDescent="0.25">
      <c r="A86" s="96" t="s">
        <v>342</v>
      </c>
      <c r="B86" s="1464">
        <v>0</v>
      </c>
      <c r="C86" s="622">
        <f>SUM(B86/B89)</f>
        <v>0</v>
      </c>
      <c r="D86" s="831"/>
      <c r="E86" s="428"/>
    </row>
    <row r="87" spans="1:5" s="206" customFormat="1" x14ac:dyDescent="0.25">
      <c r="A87" s="96" t="s">
        <v>343</v>
      </c>
      <c r="B87" s="1464">
        <v>0</v>
      </c>
      <c r="C87" s="622">
        <f>SUM(B87/B89)</f>
        <v>0</v>
      </c>
      <c r="D87" s="831"/>
      <c r="E87" s="428"/>
    </row>
    <row r="88" spans="1:5" s="206" customFormat="1" ht="15.75" thickBot="1" x14ac:dyDescent="0.3">
      <c r="A88" s="114" t="s">
        <v>176</v>
      </c>
      <c r="B88" s="361">
        <v>0</v>
      </c>
      <c r="C88" s="623">
        <f>SUM(B88/B89)</f>
        <v>0</v>
      </c>
      <c r="D88" s="831"/>
      <c r="E88" s="428"/>
    </row>
    <row r="89" spans="1:5" s="206" customFormat="1" ht="16.5" thickTop="1" thickBot="1" x14ac:dyDescent="0.3">
      <c r="A89" s="128" t="s">
        <v>27</v>
      </c>
      <c r="B89" s="510">
        <f>SUM(B82:B88)</f>
        <v>2725</v>
      </c>
      <c r="C89" s="1972">
        <f>SUM(C82:C88)</f>
        <v>1</v>
      </c>
      <c r="D89" s="832"/>
      <c r="E89" s="756"/>
    </row>
    <row r="90" spans="1:5" s="206" customFormat="1" ht="15.75" thickBot="1" x14ac:dyDescent="0.3">
      <c r="A90" s="1532" t="s">
        <v>808</v>
      </c>
      <c r="B90" s="1533"/>
      <c r="C90" s="1533"/>
      <c r="D90" s="1533"/>
      <c r="E90" s="1534"/>
    </row>
    <row r="91" spans="1:5" s="206" customFormat="1" x14ac:dyDescent="0.25">
      <c r="A91" s="1418" t="s">
        <v>177</v>
      </c>
      <c r="B91" s="1460">
        <v>474</v>
      </c>
      <c r="C91" s="621">
        <f>SUM(B91/B95)</f>
        <v>0.17394495412844035</v>
      </c>
      <c r="D91" s="830"/>
      <c r="E91" s="759"/>
    </row>
    <row r="92" spans="1:5" s="206" customFormat="1" x14ac:dyDescent="0.25">
      <c r="A92" s="96" t="s">
        <v>178</v>
      </c>
      <c r="B92" s="1464">
        <v>18</v>
      </c>
      <c r="C92" s="622">
        <f>SUM(B92/B95)</f>
        <v>6.6055045871559635E-3</v>
      </c>
      <c r="D92" s="428"/>
      <c r="E92" s="428"/>
    </row>
    <row r="93" spans="1:5" s="206" customFormat="1" x14ac:dyDescent="0.25">
      <c r="A93" s="96" t="s">
        <v>179</v>
      </c>
      <c r="B93" s="1464">
        <v>2229</v>
      </c>
      <c r="C93" s="622">
        <f>SUM(B93/B95)</f>
        <v>0.81798165137614676</v>
      </c>
      <c r="D93" s="428"/>
      <c r="E93" s="428"/>
    </row>
    <row r="94" spans="1:5" s="206" customFormat="1" ht="15.75" thickBot="1" x14ac:dyDescent="0.3">
      <c r="A94" s="114" t="s">
        <v>180</v>
      </c>
      <c r="B94" s="361">
        <v>4</v>
      </c>
      <c r="C94" s="623">
        <f>SUM(B94/B95)</f>
        <v>1.4678899082568807E-3</v>
      </c>
      <c r="D94" s="428"/>
      <c r="E94" s="428"/>
    </row>
    <row r="95" spans="1:5" s="206" customFormat="1" ht="16.5" thickTop="1" thickBot="1" x14ac:dyDescent="0.3">
      <c r="A95" s="128" t="s">
        <v>27</v>
      </c>
      <c r="B95" s="510">
        <f>SUM(B91:B94)</f>
        <v>2725</v>
      </c>
      <c r="C95" s="754">
        <f>SUM(C91:C94)</f>
        <v>0.99999999999999989</v>
      </c>
      <c r="D95" s="756"/>
      <c r="E95" s="756"/>
    </row>
    <row r="96" spans="1:5" s="206" customFormat="1" ht="15.75" thickBot="1" x14ac:dyDescent="0.3">
      <c r="A96" s="1532" t="s">
        <v>809</v>
      </c>
      <c r="B96" s="1533"/>
      <c r="C96" s="1533"/>
      <c r="D96" s="1533"/>
      <c r="E96" s="1534"/>
    </row>
    <row r="97" spans="1:5" s="206" customFormat="1" x14ac:dyDescent="0.25">
      <c r="A97" s="1418" t="s">
        <v>181</v>
      </c>
      <c r="B97" s="1460">
        <v>1529</v>
      </c>
      <c r="C97" s="1465">
        <f>SUM(B97/B100)</f>
        <v>0.56110091743119261</v>
      </c>
      <c r="D97" s="759"/>
      <c r="E97" s="759"/>
    </row>
    <row r="98" spans="1:5" s="206" customFormat="1" x14ac:dyDescent="0.25">
      <c r="A98" s="96" t="s">
        <v>182</v>
      </c>
      <c r="B98" s="1464">
        <v>109</v>
      </c>
      <c r="C98" s="1465">
        <f>SUM(B98/B100)</f>
        <v>0.04</v>
      </c>
      <c r="D98" s="428"/>
      <c r="E98" s="428"/>
    </row>
    <row r="99" spans="1:5" s="206" customFormat="1" ht="15.75" thickBot="1" x14ac:dyDescent="0.3">
      <c r="A99" s="114" t="s">
        <v>183</v>
      </c>
      <c r="B99" s="361">
        <v>1087</v>
      </c>
      <c r="C99" s="623">
        <f>SUM(B99/B100)</f>
        <v>0.39889908256880735</v>
      </c>
      <c r="D99" s="428"/>
      <c r="E99" s="428"/>
    </row>
    <row r="100" spans="1:5" s="206" customFormat="1" ht="16.5" thickTop="1" thickBot="1" x14ac:dyDescent="0.3">
      <c r="A100" s="35" t="s">
        <v>27</v>
      </c>
      <c r="B100" s="363">
        <f>SUM(B97:B99)</f>
        <v>2725</v>
      </c>
      <c r="C100" s="1973">
        <f>SUM(C97:C99)</f>
        <v>1</v>
      </c>
      <c r="D100" s="428"/>
      <c r="E100" s="428"/>
    </row>
    <row r="101" spans="1:5" s="206" customFormat="1" x14ac:dyDescent="0.25"/>
    <row r="102" spans="1:5" s="206" customFormat="1" ht="15.75" thickBot="1" x14ac:dyDescent="0.3"/>
    <row r="103" spans="1:5" s="206" customFormat="1" ht="19.5" thickBot="1" x14ac:dyDescent="0.35">
      <c r="A103" s="1586" t="s">
        <v>165</v>
      </c>
      <c r="B103" s="1587"/>
      <c r="C103" s="1587"/>
      <c r="D103" s="1587"/>
      <c r="E103" s="1588"/>
    </row>
    <row r="104" spans="1:5" s="206" customFormat="1" ht="16.5" thickBot="1" x14ac:dyDescent="0.3">
      <c r="A104" s="1740" t="s">
        <v>670</v>
      </c>
      <c r="B104" s="1741"/>
      <c r="C104" s="1741"/>
      <c r="D104" s="1741"/>
      <c r="E104" s="1742"/>
    </row>
    <row r="105" spans="1:5" s="206" customFormat="1" ht="15.75" thickBot="1" x14ac:dyDescent="0.3">
      <c r="A105" s="305"/>
      <c r="B105" s="1743" t="s">
        <v>163</v>
      </c>
      <c r="C105" s="1744"/>
      <c r="D105" s="1743" t="s">
        <v>164</v>
      </c>
      <c r="E105" s="1744"/>
    </row>
    <row r="106" spans="1:5" s="206" customFormat="1" ht="15.75" thickBot="1" x14ac:dyDescent="0.3">
      <c r="A106" s="141"/>
      <c r="B106" s="184" t="s">
        <v>144</v>
      </c>
      <c r="C106" s="183" t="s">
        <v>129</v>
      </c>
      <c r="D106" s="184" t="s">
        <v>144</v>
      </c>
      <c r="E106" s="183" t="s">
        <v>129</v>
      </c>
    </row>
    <row r="107" spans="1:5" s="206" customFormat="1" ht="15.75" thickBot="1" x14ac:dyDescent="0.3">
      <c r="A107" s="1532" t="s">
        <v>732</v>
      </c>
      <c r="B107" s="1533"/>
      <c r="C107" s="1533"/>
      <c r="D107" s="1533"/>
      <c r="E107" s="1534"/>
    </row>
    <row r="108" spans="1:5" s="206" customFormat="1" x14ac:dyDescent="0.25">
      <c r="A108" s="95" t="s">
        <v>401</v>
      </c>
      <c r="B108" s="1171">
        <v>241</v>
      </c>
      <c r="C108" s="336">
        <f>SUM(B108/B116)</f>
        <v>8.6535008976660679E-2</v>
      </c>
      <c r="D108" s="1171">
        <v>99</v>
      </c>
      <c r="E108" s="336">
        <f>SUM(D108/D116)</f>
        <v>7.5399847677075402E-2</v>
      </c>
    </row>
    <row r="109" spans="1:5" s="206" customFormat="1" x14ac:dyDescent="0.25">
      <c r="A109" s="96" t="s">
        <v>402</v>
      </c>
      <c r="B109" s="1027">
        <v>672</v>
      </c>
      <c r="C109" s="337">
        <f>SUM(B109/B116)</f>
        <v>0.24129263913824056</v>
      </c>
      <c r="D109" s="1027">
        <v>184</v>
      </c>
      <c r="E109" s="337">
        <f>SUM(D109/D116)</f>
        <v>0.14013709063214014</v>
      </c>
    </row>
    <row r="110" spans="1:5" s="206" customFormat="1" x14ac:dyDescent="0.25">
      <c r="A110" s="96" t="s">
        <v>337</v>
      </c>
      <c r="B110" s="1027">
        <v>610</v>
      </c>
      <c r="C110" s="337">
        <f>SUM(B110/B116)</f>
        <v>0.21903052064631956</v>
      </c>
      <c r="D110" s="1027">
        <v>191</v>
      </c>
      <c r="E110" s="337">
        <f>SUM(D110/D116)</f>
        <v>0.14546839299314546</v>
      </c>
    </row>
    <row r="111" spans="1:5" s="206" customFormat="1" x14ac:dyDescent="0.25">
      <c r="A111" s="96" t="s">
        <v>338</v>
      </c>
      <c r="B111" s="1027">
        <v>571</v>
      </c>
      <c r="C111" s="337">
        <f>SUM(B111/B116)</f>
        <v>0.20502692998204669</v>
      </c>
      <c r="D111" s="1027">
        <v>269</v>
      </c>
      <c r="E111" s="337">
        <f>SUM(D111/D116)</f>
        <v>0.20487433358720489</v>
      </c>
    </row>
    <row r="112" spans="1:5" s="206" customFormat="1" x14ac:dyDescent="0.25">
      <c r="A112" s="96" t="s">
        <v>339</v>
      </c>
      <c r="B112" s="1027">
        <v>330</v>
      </c>
      <c r="C112" s="337">
        <f>SUM(B112/B116)</f>
        <v>0.118491921005386</v>
      </c>
      <c r="D112" s="1027">
        <v>234</v>
      </c>
      <c r="E112" s="337">
        <f>SUM(D112/D116)</f>
        <v>0.17821782178217821</v>
      </c>
    </row>
    <row r="113" spans="1:5" s="206" customFormat="1" x14ac:dyDescent="0.25">
      <c r="A113" s="96" t="s">
        <v>126</v>
      </c>
      <c r="B113" s="1027">
        <v>285</v>
      </c>
      <c r="C113" s="337">
        <f>SUM(B113/B116)</f>
        <v>0.10233393177737882</v>
      </c>
      <c r="D113" s="1027">
        <v>268</v>
      </c>
      <c r="E113" s="337">
        <f>SUM(D113/D116)</f>
        <v>0.2041127189642041</v>
      </c>
    </row>
    <row r="114" spans="1:5" s="206" customFormat="1" x14ac:dyDescent="0.25">
      <c r="A114" s="96" t="s">
        <v>127</v>
      </c>
      <c r="B114" s="1027">
        <v>76</v>
      </c>
      <c r="C114" s="337">
        <f>SUM(B114/B116)</f>
        <v>2.7289048473967684E-2</v>
      </c>
      <c r="D114" s="1027">
        <v>67</v>
      </c>
      <c r="E114" s="337">
        <f>SUM(D114/D116)</f>
        <v>5.1028179741051026E-2</v>
      </c>
    </row>
    <row r="115" spans="1:5" s="206" customFormat="1" ht="15.75" thickBot="1" x14ac:dyDescent="0.3">
      <c r="A115" s="97" t="s">
        <v>119</v>
      </c>
      <c r="B115" s="1029">
        <v>0</v>
      </c>
      <c r="C115" s="338">
        <f>SUM(B115/B116)</f>
        <v>0</v>
      </c>
      <c r="D115" s="1029">
        <v>1</v>
      </c>
      <c r="E115" s="338">
        <f>SUM(D115/D116)</f>
        <v>7.6161462300076163E-4</v>
      </c>
    </row>
    <row r="116" spans="1:5" s="206" customFormat="1" ht="16.5" thickTop="1" thickBot="1" x14ac:dyDescent="0.3">
      <c r="A116" s="34" t="s">
        <v>166</v>
      </c>
      <c r="B116" s="410">
        <v>2785</v>
      </c>
      <c r="C116" s="212">
        <f>SUM(B116/B116)</f>
        <v>1</v>
      </c>
      <c r="D116" s="410">
        <f>SUM(D108:D115)</f>
        <v>1313</v>
      </c>
      <c r="E116" s="212">
        <f>SUM(E108:E115)</f>
        <v>0.99999999999999989</v>
      </c>
    </row>
    <row r="117" spans="1:5" s="33" customFormat="1" ht="15.75" thickBot="1" x14ac:dyDescent="0.25">
      <c r="A117" s="1532" t="s">
        <v>733</v>
      </c>
      <c r="B117" s="1533"/>
      <c r="C117" s="1533"/>
      <c r="D117" s="1533"/>
      <c r="E117" s="1534"/>
    </row>
    <row r="118" spans="1:5" s="206" customFormat="1" x14ac:dyDescent="0.25">
      <c r="A118" s="95" t="s">
        <v>120</v>
      </c>
      <c r="B118" s="1171">
        <v>426</v>
      </c>
      <c r="C118" s="339">
        <f>SUM(B118/B124)</f>
        <v>0.15296229802513464</v>
      </c>
      <c r="D118" s="1171">
        <v>233</v>
      </c>
      <c r="E118" s="339">
        <f>SUM(D118/D124)</f>
        <v>0.17745620715917745</v>
      </c>
    </row>
    <row r="119" spans="1:5" s="206" customFormat="1" x14ac:dyDescent="0.25">
      <c r="A119" s="96" t="s">
        <v>121</v>
      </c>
      <c r="B119" s="1027">
        <v>203</v>
      </c>
      <c r="C119" s="340">
        <f>SUM(B119/B124)</f>
        <v>7.2890484739676839E-2</v>
      </c>
      <c r="D119" s="1027">
        <v>84</v>
      </c>
      <c r="E119" s="340">
        <f>SUM(D119/D124)</f>
        <v>6.397562833206398E-2</v>
      </c>
    </row>
    <row r="120" spans="1:5" s="206" customFormat="1" x14ac:dyDescent="0.25">
      <c r="A120" s="96" t="s">
        <v>122</v>
      </c>
      <c r="B120" s="1027">
        <v>31</v>
      </c>
      <c r="C120" s="340">
        <f>SUM(B120/B124)</f>
        <v>1.1131059245960502E-2</v>
      </c>
      <c r="D120" s="1027">
        <v>11</v>
      </c>
      <c r="E120" s="340">
        <f>SUM(D120/D124)</f>
        <v>8.3777608530083772E-3</v>
      </c>
    </row>
    <row r="121" spans="1:5" s="206" customFormat="1" x14ac:dyDescent="0.25">
      <c r="A121" s="96" t="s">
        <v>123</v>
      </c>
      <c r="B121" s="1027">
        <v>919</v>
      </c>
      <c r="C121" s="340">
        <f>SUM(B121/B124)</f>
        <v>0.32998204667863557</v>
      </c>
      <c r="D121" s="1027">
        <v>415</v>
      </c>
      <c r="E121" s="340">
        <f>SUM(D121/D124)</f>
        <v>0.31607006854531605</v>
      </c>
    </row>
    <row r="122" spans="1:5" s="206" customFormat="1" x14ac:dyDescent="0.25">
      <c r="A122" s="96" t="s">
        <v>351</v>
      </c>
      <c r="B122" s="1027">
        <v>992</v>
      </c>
      <c r="C122" s="340">
        <f>SUM(B122/B124)</f>
        <v>0.35619389587073608</v>
      </c>
      <c r="D122" s="1027">
        <v>503</v>
      </c>
      <c r="E122" s="340">
        <f>SUM(D122/D124)</f>
        <v>0.38309215536938307</v>
      </c>
    </row>
    <row r="123" spans="1:5" s="206" customFormat="1" ht="15.75" thickBot="1" x14ac:dyDescent="0.3">
      <c r="A123" s="114" t="s">
        <v>125</v>
      </c>
      <c r="B123" s="1029">
        <v>214</v>
      </c>
      <c r="C123" s="341">
        <f>SUM(B123/B124)</f>
        <v>7.6840215439856377E-2</v>
      </c>
      <c r="D123" s="1029">
        <v>67</v>
      </c>
      <c r="E123" s="341">
        <f>SUM(D123/D124)</f>
        <v>5.1028179741051026E-2</v>
      </c>
    </row>
    <row r="124" spans="1:5" s="206" customFormat="1" ht="16.5" thickTop="1" thickBot="1" x14ac:dyDescent="0.3">
      <c r="A124" s="128" t="s">
        <v>168</v>
      </c>
      <c r="B124" s="127">
        <f>SUM(B118:B123)</f>
        <v>2785</v>
      </c>
      <c r="C124" s="755">
        <f>SUM(B124/B124)</f>
        <v>1</v>
      </c>
      <c r="D124" s="127">
        <f>SUM(D118:D123)</f>
        <v>1313</v>
      </c>
      <c r="E124" s="755">
        <f>SUM(E118:E123)</f>
        <v>1</v>
      </c>
    </row>
    <row r="125" spans="1:5" s="33" customFormat="1" ht="15.75" thickBot="1" x14ac:dyDescent="0.25">
      <c r="A125" s="1532" t="s">
        <v>734</v>
      </c>
      <c r="B125" s="1533"/>
      <c r="C125" s="1533"/>
      <c r="D125" s="1533"/>
      <c r="E125" s="1534"/>
    </row>
    <row r="126" spans="1:5" s="206" customFormat="1" ht="15.75" thickBot="1" x14ac:dyDescent="0.3">
      <c r="A126" s="761" t="s">
        <v>344</v>
      </c>
      <c r="B126" s="1745" t="s">
        <v>672</v>
      </c>
      <c r="C126" s="1746"/>
      <c r="D126" s="1745" t="s">
        <v>673</v>
      </c>
      <c r="E126" s="1746"/>
    </row>
    <row r="127" spans="1:5" s="206" customFormat="1" ht="15.75" thickBot="1" x14ac:dyDescent="0.3">
      <c r="A127" s="1532" t="s">
        <v>735</v>
      </c>
      <c r="B127" s="1533"/>
      <c r="C127" s="1533"/>
      <c r="D127" s="1533"/>
      <c r="E127" s="1534"/>
    </row>
    <row r="128" spans="1:5" s="206" customFormat="1" x14ac:dyDescent="0.25">
      <c r="A128" s="1287" t="s">
        <v>169</v>
      </c>
      <c r="B128" s="1213">
        <v>1553</v>
      </c>
      <c r="C128" s="343">
        <f>SUM(B128/B131)</f>
        <v>0.55763016157989231</v>
      </c>
      <c r="D128" s="1213">
        <v>674</v>
      </c>
      <c r="E128" s="343">
        <f>SUM(D128/D131)</f>
        <v>0.5133282559025133</v>
      </c>
    </row>
    <row r="129" spans="1:5" s="206" customFormat="1" x14ac:dyDescent="0.25">
      <c r="A129" s="99" t="s">
        <v>170</v>
      </c>
      <c r="B129" s="1027">
        <v>134</v>
      </c>
      <c r="C129" s="337">
        <f>SUM(B129/B131)</f>
        <v>4.8114901256732498E-2</v>
      </c>
      <c r="D129" s="1027">
        <v>50</v>
      </c>
      <c r="E129" s="337">
        <f>SUM(D129/D131)</f>
        <v>3.8080731150038079E-2</v>
      </c>
    </row>
    <row r="130" spans="1:5" s="206" customFormat="1" ht="15.75" thickBot="1" x14ac:dyDescent="0.3">
      <c r="A130" s="97" t="s">
        <v>171</v>
      </c>
      <c r="B130" s="1029">
        <v>1098</v>
      </c>
      <c r="C130" s="341">
        <f>SUM(B130/B131)</f>
        <v>0.39425493716337523</v>
      </c>
      <c r="D130" s="1029">
        <v>589</v>
      </c>
      <c r="E130" s="341">
        <f>SUM(D130/D131)</f>
        <v>0.44859101294744858</v>
      </c>
    </row>
    <row r="131" spans="1:5" s="206" customFormat="1" ht="16.5" thickTop="1" thickBot="1" x14ac:dyDescent="0.3">
      <c r="A131" s="126" t="s">
        <v>27</v>
      </c>
      <c r="B131" s="213">
        <f>SUM(B128:B130)</f>
        <v>2785</v>
      </c>
      <c r="C131" s="755">
        <f>SUM(C128:C130)</f>
        <v>1</v>
      </c>
      <c r="D131" s="213">
        <f>SUM(D128:D130)</f>
        <v>1313</v>
      </c>
      <c r="E131" s="755">
        <f>SUM(E128:E130)</f>
        <v>1</v>
      </c>
    </row>
    <row r="132" spans="1:5" s="206" customFormat="1" ht="15.75" thickBot="1" x14ac:dyDescent="0.3">
      <c r="A132" s="1532" t="s">
        <v>810</v>
      </c>
      <c r="B132" s="1533"/>
      <c r="C132" s="1533"/>
      <c r="D132" s="1533"/>
      <c r="E132" s="1534"/>
    </row>
    <row r="133" spans="1:5" s="206" customFormat="1" x14ac:dyDescent="0.25">
      <c r="A133" s="1287" t="s">
        <v>172</v>
      </c>
      <c r="B133" s="1213">
        <v>104</v>
      </c>
      <c r="C133" s="339">
        <f>SUM(B133/B140)</f>
        <v>3.734290843806104E-2</v>
      </c>
      <c r="D133" s="830"/>
      <c r="E133" s="759"/>
    </row>
    <row r="134" spans="1:5" s="206" customFormat="1" x14ac:dyDescent="0.25">
      <c r="A134" s="96" t="s">
        <v>173</v>
      </c>
      <c r="B134" s="1027">
        <v>2680</v>
      </c>
      <c r="C134" s="340">
        <f>SUM(B134/B140)</f>
        <v>0.9622980251346499</v>
      </c>
      <c r="D134" s="831"/>
      <c r="E134" s="428"/>
    </row>
    <row r="135" spans="1:5" s="206" customFormat="1" x14ac:dyDescent="0.25">
      <c r="A135" s="96" t="s">
        <v>174</v>
      </c>
      <c r="B135" s="1027">
        <v>1</v>
      </c>
      <c r="C135" s="340">
        <f>SUM(B135/B140)</f>
        <v>3.590664272890485E-4</v>
      </c>
      <c r="D135" s="831"/>
      <c r="E135" s="428"/>
    </row>
    <row r="136" spans="1:5" s="206" customFormat="1" x14ac:dyDescent="0.25">
      <c r="A136" s="96" t="s">
        <v>175</v>
      </c>
      <c r="B136" s="1027">
        <v>0</v>
      </c>
      <c r="C136" s="340">
        <f>SUM(B136/B140)</f>
        <v>0</v>
      </c>
      <c r="D136" s="831"/>
      <c r="E136" s="428"/>
    </row>
    <row r="137" spans="1:5" s="206" customFormat="1" x14ac:dyDescent="0.25">
      <c r="A137" s="96" t="s">
        <v>342</v>
      </c>
      <c r="B137" s="1027">
        <v>0</v>
      </c>
      <c r="C137" s="340">
        <f>SUM(B137/B140)</f>
        <v>0</v>
      </c>
      <c r="D137" s="831"/>
      <c r="E137" s="428"/>
    </row>
    <row r="138" spans="1:5" s="206" customFormat="1" x14ac:dyDescent="0.25">
      <c r="A138" s="96" t="s">
        <v>343</v>
      </c>
      <c r="B138" s="1027">
        <v>0</v>
      </c>
      <c r="C138" s="340">
        <f>SUM(B138/B140)</f>
        <v>0</v>
      </c>
      <c r="D138" s="831"/>
      <c r="E138" s="428"/>
    </row>
    <row r="139" spans="1:5" s="206" customFormat="1" ht="15.75" thickBot="1" x14ac:dyDescent="0.3">
      <c r="A139" s="114" t="s">
        <v>176</v>
      </c>
      <c r="B139" s="1029">
        <v>0</v>
      </c>
      <c r="C139" s="341">
        <f>SUM(B139/B140)</f>
        <v>0</v>
      </c>
      <c r="D139" s="831"/>
      <c r="E139" s="428"/>
    </row>
    <row r="140" spans="1:5" s="206" customFormat="1" ht="16.5" thickTop="1" thickBot="1" x14ac:dyDescent="0.3">
      <c r="A140" s="128" t="s">
        <v>27</v>
      </c>
      <c r="B140" s="213">
        <f>SUM(B133:B139)</f>
        <v>2785</v>
      </c>
      <c r="C140" s="833">
        <f>SUM(B140/B140)</f>
        <v>1</v>
      </c>
      <c r="D140" s="832"/>
      <c r="E140" s="756"/>
    </row>
    <row r="141" spans="1:5" s="206" customFormat="1" ht="15.75" thickBot="1" x14ac:dyDescent="0.3">
      <c r="A141" s="1532" t="s">
        <v>811</v>
      </c>
      <c r="B141" s="1533"/>
      <c r="C141" s="1533"/>
      <c r="D141" s="1533"/>
      <c r="E141" s="1534"/>
    </row>
    <row r="142" spans="1:5" s="206" customFormat="1" x14ac:dyDescent="0.25">
      <c r="A142" s="1287" t="s">
        <v>177</v>
      </c>
      <c r="B142" s="1213">
        <v>510</v>
      </c>
      <c r="C142" s="339">
        <f>SUM(B142/B146)</f>
        <v>0.18312387791741472</v>
      </c>
      <c r="D142" s="830"/>
      <c r="E142" s="759"/>
    </row>
    <row r="143" spans="1:5" s="206" customFormat="1" x14ac:dyDescent="0.25">
      <c r="A143" s="96" t="s">
        <v>178</v>
      </c>
      <c r="B143" s="1027">
        <v>25</v>
      </c>
      <c r="C143" s="340">
        <f>SUM(B143/B146)</f>
        <v>8.9766606822262122E-3</v>
      </c>
      <c r="D143" s="428"/>
      <c r="E143" s="428"/>
    </row>
    <row r="144" spans="1:5" s="206" customFormat="1" x14ac:dyDescent="0.25">
      <c r="A144" s="96" t="s">
        <v>179</v>
      </c>
      <c r="B144" s="1027">
        <v>2243</v>
      </c>
      <c r="C144" s="340">
        <f>SUM(B144/B146)</f>
        <v>0.80538599640933572</v>
      </c>
      <c r="D144" s="428"/>
      <c r="E144" s="428"/>
    </row>
    <row r="145" spans="1:5" s="206" customFormat="1" ht="15.75" thickBot="1" x14ac:dyDescent="0.3">
      <c r="A145" s="114" t="s">
        <v>180</v>
      </c>
      <c r="B145" s="1029">
        <v>7</v>
      </c>
      <c r="C145" s="341">
        <f>SUM(B145/B146)</f>
        <v>2.5134649910233393E-3</v>
      </c>
      <c r="D145" s="428"/>
      <c r="E145" s="428"/>
    </row>
    <row r="146" spans="1:5" s="206" customFormat="1" ht="16.5" thickTop="1" thickBot="1" x14ac:dyDescent="0.3">
      <c r="A146" s="128" t="s">
        <v>27</v>
      </c>
      <c r="B146" s="213">
        <f>SUM(B142:B145)</f>
        <v>2785</v>
      </c>
      <c r="C146" s="755">
        <f>SUM(B146/B146)</f>
        <v>1</v>
      </c>
      <c r="D146" s="756"/>
      <c r="E146" s="756"/>
    </row>
    <row r="147" spans="1:5" s="206" customFormat="1" ht="15.75" thickBot="1" x14ac:dyDescent="0.3">
      <c r="A147" s="1532" t="s">
        <v>812</v>
      </c>
      <c r="B147" s="1533"/>
      <c r="C147" s="1533"/>
      <c r="D147" s="1533"/>
      <c r="E147" s="1534"/>
    </row>
    <row r="148" spans="1:5" s="206" customFormat="1" x14ac:dyDescent="0.25">
      <c r="A148" s="1287" t="s">
        <v>181</v>
      </c>
      <c r="B148" s="1213">
        <v>1526</v>
      </c>
      <c r="C148" s="758">
        <f>SUM(B148/B151)</f>
        <v>0.54793536804308796</v>
      </c>
      <c r="D148" s="759"/>
      <c r="E148" s="759"/>
    </row>
    <row r="149" spans="1:5" s="206" customFormat="1" x14ac:dyDescent="0.25">
      <c r="A149" s="96" t="s">
        <v>182</v>
      </c>
      <c r="B149" s="1027">
        <v>123</v>
      </c>
      <c r="C149" s="758">
        <f>SUM(B149/B151)</f>
        <v>4.416517055655296E-2</v>
      </c>
      <c r="D149" s="428"/>
      <c r="E149" s="428"/>
    </row>
    <row r="150" spans="1:5" s="206" customFormat="1" ht="15.75" thickBot="1" x14ac:dyDescent="0.3">
      <c r="A150" s="114" t="s">
        <v>183</v>
      </c>
      <c r="B150" s="1029">
        <v>1136</v>
      </c>
      <c r="C150" s="341">
        <f>SUM(B150/B151)</f>
        <v>0.40789946140035904</v>
      </c>
      <c r="D150" s="428"/>
      <c r="E150" s="428"/>
    </row>
    <row r="151" spans="1:5" s="206" customFormat="1" ht="16.5" thickTop="1" thickBot="1" x14ac:dyDescent="0.3">
      <c r="A151" s="35" t="s">
        <v>27</v>
      </c>
      <c r="B151" s="112">
        <f>SUM(B148:B150)</f>
        <v>2785</v>
      </c>
      <c r="C151" s="342">
        <f>SUM(B151/B151)</f>
        <v>1</v>
      </c>
      <c r="D151" s="428"/>
      <c r="E151" s="428"/>
    </row>
    <row r="152" spans="1:5" s="206" customFormat="1" hidden="1" x14ac:dyDescent="0.25"/>
    <row r="153" spans="1:5" s="206" customFormat="1" ht="15.75" hidden="1" thickBot="1" x14ac:dyDescent="0.3"/>
    <row r="154" spans="1:5" s="206" customFormat="1" ht="19.5" hidden="1" thickBot="1" x14ac:dyDescent="0.35">
      <c r="A154" s="1586" t="s">
        <v>165</v>
      </c>
      <c r="B154" s="1587"/>
      <c r="C154" s="1587"/>
      <c r="D154" s="1587"/>
      <c r="E154" s="1588"/>
    </row>
    <row r="155" spans="1:5" s="206" customFormat="1" ht="16.5" hidden="1" thickBot="1" x14ac:dyDescent="0.3">
      <c r="A155" s="1740" t="s">
        <v>756</v>
      </c>
      <c r="B155" s="1741"/>
      <c r="C155" s="1741"/>
      <c r="D155" s="1741"/>
      <c r="E155" s="1742"/>
    </row>
    <row r="156" spans="1:5" s="206" customFormat="1" ht="15.75" hidden="1" thickBot="1" x14ac:dyDescent="0.3">
      <c r="A156" s="305"/>
      <c r="B156" s="1743" t="s">
        <v>163</v>
      </c>
      <c r="C156" s="1744"/>
      <c r="D156" s="1743" t="s">
        <v>164</v>
      </c>
      <c r="E156" s="1744"/>
    </row>
    <row r="157" spans="1:5" s="206" customFormat="1" ht="15.75" hidden="1" thickBot="1" x14ac:dyDescent="0.3">
      <c r="A157" s="141"/>
      <c r="B157" s="184" t="s">
        <v>144</v>
      </c>
      <c r="C157" s="183" t="s">
        <v>129</v>
      </c>
      <c r="D157" s="184" t="s">
        <v>144</v>
      </c>
      <c r="E157" s="183" t="s">
        <v>129</v>
      </c>
    </row>
    <row r="158" spans="1:5" s="206" customFormat="1" ht="15.75" hidden="1" thickBot="1" x14ac:dyDescent="0.3">
      <c r="A158" s="1532" t="s">
        <v>468</v>
      </c>
      <c r="B158" s="1533"/>
      <c r="C158" s="1533"/>
      <c r="D158" s="1533"/>
      <c r="E158" s="1534"/>
    </row>
    <row r="159" spans="1:5" s="206" customFormat="1" hidden="1" x14ac:dyDescent="0.25">
      <c r="A159" s="95" t="s">
        <v>401</v>
      </c>
      <c r="B159" s="1171">
        <v>231</v>
      </c>
      <c r="C159" s="336">
        <f>SUM(B159/B167)</f>
        <v>8.6907449209932278E-2</v>
      </c>
      <c r="D159" s="1171">
        <v>154</v>
      </c>
      <c r="E159" s="336">
        <f>SUM(D159/D167)</f>
        <v>8.8709677419354843E-2</v>
      </c>
    </row>
    <row r="160" spans="1:5" s="206" customFormat="1" hidden="1" x14ac:dyDescent="0.25">
      <c r="A160" s="96" t="s">
        <v>402</v>
      </c>
      <c r="B160" s="1027">
        <v>601</v>
      </c>
      <c r="C160" s="337">
        <f>SUM(B160/B167)</f>
        <v>0.22610985703536493</v>
      </c>
      <c r="D160" s="1027">
        <v>269</v>
      </c>
      <c r="E160" s="337">
        <f>SUM(D160/D167)</f>
        <v>0.15495391705069125</v>
      </c>
    </row>
    <row r="161" spans="1:5" s="206" customFormat="1" hidden="1" x14ac:dyDescent="0.25">
      <c r="A161" s="96" t="s">
        <v>337</v>
      </c>
      <c r="B161" s="1027">
        <v>439</v>
      </c>
      <c r="C161" s="337">
        <f>SUM(B161/B167)</f>
        <v>0.1651617757712566</v>
      </c>
      <c r="D161" s="1027">
        <v>252</v>
      </c>
      <c r="E161" s="337">
        <f>SUM(D161/D167)</f>
        <v>0.14516129032258066</v>
      </c>
    </row>
    <row r="162" spans="1:5" s="206" customFormat="1" hidden="1" x14ac:dyDescent="0.25">
      <c r="A162" s="96" t="s">
        <v>338</v>
      </c>
      <c r="B162" s="1027">
        <v>570</v>
      </c>
      <c r="C162" s="337">
        <v>0.215</v>
      </c>
      <c r="D162" s="1027">
        <v>374</v>
      </c>
      <c r="E162" s="337">
        <v>0.216</v>
      </c>
    </row>
    <row r="163" spans="1:5" s="206" customFormat="1" hidden="1" x14ac:dyDescent="0.25">
      <c r="A163" s="96" t="s">
        <v>339</v>
      </c>
      <c r="B163" s="1027">
        <v>370</v>
      </c>
      <c r="C163" s="337">
        <f>SUM(B163/B167)</f>
        <v>0.13920240782543267</v>
      </c>
      <c r="D163" s="1027">
        <v>280</v>
      </c>
      <c r="E163" s="337">
        <f>SUM(D163/D167)</f>
        <v>0.16129032258064516</v>
      </c>
    </row>
    <row r="164" spans="1:5" s="206" customFormat="1" hidden="1" x14ac:dyDescent="0.25">
      <c r="A164" s="96" t="s">
        <v>126</v>
      </c>
      <c r="B164" s="1027">
        <v>321</v>
      </c>
      <c r="C164" s="337">
        <f>SUM(B164/B167)</f>
        <v>0.12076749435665914</v>
      </c>
      <c r="D164" s="1027">
        <v>285</v>
      </c>
      <c r="E164" s="337">
        <f>SUM(D164/D167)</f>
        <v>0.16417050691244239</v>
      </c>
    </row>
    <row r="165" spans="1:5" s="206" customFormat="1" hidden="1" x14ac:dyDescent="0.25">
      <c r="A165" s="96" t="s">
        <v>127</v>
      </c>
      <c r="B165" s="1027">
        <v>115</v>
      </c>
      <c r="C165" s="337">
        <f>SUM(B165/B167)</f>
        <v>4.3265613243039881E-2</v>
      </c>
      <c r="D165" s="1027">
        <v>116</v>
      </c>
      <c r="E165" s="337">
        <f>SUM(D165/D167)</f>
        <v>6.6820276497695855E-2</v>
      </c>
    </row>
    <row r="166" spans="1:5" s="206" customFormat="1" ht="15.75" hidden="1" thickBot="1" x14ac:dyDescent="0.3">
      <c r="A166" s="97" t="s">
        <v>119</v>
      </c>
      <c r="B166" s="1029">
        <v>11</v>
      </c>
      <c r="C166" s="338">
        <f>SUM(B166/B167)</f>
        <v>4.1384499623777276E-3</v>
      </c>
      <c r="D166" s="1029">
        <v>6</v>
      </c>
      <c r="E166" s="338">
        <f>SUM(D166/D167)</f>
        <v>3.4562211981566822E-3</v>
      </c>
    </row>
    <row r="167" spans="1:5" s="206" customFormat="1" ht="16.5" hidden="1" thickTop="1" thickBot="1" x14ac:dyDescent="0.3">
      <c r="A167" s="34" t="s">
        <v>166</v>
      </c>
      <c r="B167" s="410">
        <f>SUM(B159:B166)</f>
        <v>2658</v>
      </c>
      <c r="C167" s="212">
        <f>SUM(B167/B167)</f>
        <v>1</v>
      </c>
      <c r="D167" s="410">
        <f>SUM(D159:D166)</f>
        <v>1736</v>
      </c>
      <c r="E167" s="212">
        <f>SUM(E159:E166)</f>
        <v>1.0005622119815667</v>
      </c>
    </row>
    <row r="168" spans="1:5" s="33" customFormat="1" ht="15.75" hidden="1" thickBot="1" x14ac:dyDescent="0.25">
      <c r="A168" s="1532" t="s">
        <v>469</v>
      </c>
      <c r="B168" s="1533"/>
      <c r="C168" s="1533"/>
      <c r="D168" s="1533"/>
      <c r="E168" s="1534"/>
    </row>
    <row r="169" spans="1:5" s="206" customFormat="1" hidden="1" x14ac:dyDescent="0.25">
      <c r="A169" s="95" t="s">
        <v>120</v>
      </c>
      <c r="B169" s="1171">
        <v>425</v>
      </c>
      <c r="C169" s="339">
        <f>SUM(B169/B175)</f>
        <v>0.1598946576373213</v>
      </c>
      <c r="D169" s="1171">
        <v>302</v>
      </c>
      <c r="E169" s="339">
        <f>SUM(D169/D175)</f>
        <v>0.17396313364055299</v>
      </c>
    </row>
    <row r="170" spans="1:5" s="206" customFormat="1" hidden="1" x14ac:dyDescent="0.25">
      <c r="A170" s="96" t="s">
        <v>121</v>
      </c>
      <c r="B170" s="1027">
        <v>222</v>
      </c>
      <c r="C170" s="340">
        <f>SUM(B170/B175)</f>
        <v>8.35214446952596E-2</v>
      </c>
      <c r="D170" s="1027">
        <v>131</v>
      </c>
      <c r="E170" s="340">
        <f>SUM(D170/D175)</f>
        <v>7.5460829493087564E-2</v>
      </c>
    </row>
    <row r="171" spans="1:5" s="206" customFormat="1" hidden="1" x14ac:dyDescent="0.25">
      <c r="A171" s="96" t="s">
        <v>122</v>
      </c>
      <c r="B171" s="1027">
        <v>24</v>
      </c>
      <c r="C171" s="340">
        <f>SUM(B171/B175)</f>
        <v>9.0293453724604959E-3</v>
      </c>
      <c r="D171" s="1027">
        <v>16</v>
      </c>
      <c r="E171" s="340">
        <f>SUM(D171/D175)</f>
        <v>9.2165898617511521E-3</v>
      </c>
    </row>
    <row r="172" spans="1:5" s="206" customFormat="1" hidden="1" x14ac:dyDescent="0.25">
      <c r="A172" s="96" t="s">
        <v>123</v>
      </c>
      <c r="B172" s="1027">
        <v>867</v>
      </c>
      <c r="C172" s="340">
        <f>SUM(B172/B175)</f>
        <v>0.32618510158013542</v>
      </c>
      <c r="D172" s="1027">
        <v>546</v>
      </c>
      <c r="E172" s="340">
        <f>SUM(D172/D175)</f>
        <v>0.31451612903225806</v>
      </c>
    </row>
    <row r="173" spans="1:5" s="206" customFormat="1" hidden="1" x14ac:dyDescent="0.25">
      <c r="A173" s="96" t="s">
        <v>351</v>
      </c>
      <c r="B173" s="1027">
        <v>933</v>
      </c>
      <c r="C173" s="340">
        <f>SUM(B173/B175)</f>
        <v>0.3510158013544018</v>
      </c>
      <c r="D173" s="1027">
        <v>654</v>
      </c>
      <c r="E173" s="340">
        <f>SUM(D173/D175)</f>
        <v>0.37672811059907835</v>
      </c>
    </row>
    <row r="174" spans="1:5" s="206" customFormat="1" ht="15.75" hidden="1" thickBot="1" x14ac:dyDescent="0.3">
      <c r="A174" s="114" t="s">
        <v>125</v>
      </c>
      <c r="B174" s="1029">
        <v>187</v>
      </c>
      <c r="C174" s="341">
        <f>SUM(B174/B175)</f>
        <v>7.0353649360421364E-2</v>
      </c>
      <c r="D174" s="1029">
        <v>87</v>
      </c>
      <c r="E174" s="341">
        <f>SUM(D174/D175)</f>
        <v>5.0115207373271888E-2</v>
      </c>
    </row>
    <row r="175" spans="1:5" s="206" customFormat="1" ht="16.5" hidden="1" thickTop="1" thickBot="1" x14ac:dyDescent="0.3">
      <c r="A175" s="128" t="s">
        <v>168</v>
      </c>
      <c r="B175" s="127">
        <f>SUM(B169:B174)</f>
        <v>2658</v>
      </c>
      <c r="C175" s="755">
        <f>SUM(B175/B175)</f>
        <v>1</v>
      </c>
      <c r="D175" s="127">
        <f>SUM(D169:D174)</f>
        <v>1736</v>
      </c>
      <c r="E175" s="755">
        <f>SUM(E169:E174)</f>
        <v>1</v>
      </c>
    </row>
    <row r="176" spans="1:5" s="33" customFormat="1" ht="15.75" hidden="1" thickBot="1" x14ac:dyDescent="0.25">
      <c r="A176" s="1532" t="s">
        <v>470</v>
      </c>
      <c r="B176" s="1533"/>
      <c r="C176" s="1533"/>
      <c r="D176" s="1533"/>
      <c r="E176" s="1534"/>
    </row>
    <row r="177" spans="1:5" s="206" customFormat="1" ht="15.75" hidden="1" thickBot="1" x14ac:dyDescent="0.3">
      <c r="A177" s="761" t="s">
        <v>344</v>
      </c>
      <c r="B177" s="1756" t="s">
        <v>591</v>
      </c>
      <c r="C177" s="1757"/>
      <c r="D177" s="1756" t="s">
        <v>592</v>
      </c>
      <c r="E177" s="1757"/>
    </row>
    <row r="178" spans="1:5" s="206" customFormat="1" ht="15.75" hidden="1" thickBot="1" x14ac:dyDescent="0.3">
      <c r="A178" s="1532" t="s">
        <v>471</v>
      </c>
      <c r="B178" s="1533"/>
      <c r="C178" s="1533"/>
      <c r="D178" s="1533"/>
      <c r="E178" s="1534"/>
    </row>
    <row r="179" spans="1:5" s="206" customFormat="1" hidden="1" x14ac:dyDescent="0.25">
      <c r="A179" s="977" t="s">
        <v>169</v>
      </c>
      <c r="B179" s="1213">
        <v>1523</v>
      </c>
      <c r="C179" s="343">
        <f>SUM(B179/B182)</f>
        <v>0.57298720842738904</v>
      </c>
      <c r="D179" s="1213">
        <v>817</v>
      </c>
      <c r="E179" s="343">
        <f>SUM(D179/D182)</f>
        <v>0.47062211981566821</v>
      </c>
    </row>
    <row r="180" spans="1:5" s="206" customFormat="1" hidden="1" x14ac:dyDescent="0.25">
      <c r="A180" s="99" t="s">
        <v>170</v>
      </c>
      <c r="B180" s="1027">
        <v>110</v>
      </c>
      <c r="C180" s="337">
        <f>SUM(B180/B182)</f>
        <v>4.1384499623777278E-2</v>
      </c>
      <c r="D180" s="1027">
        <v>65</v>
      </c>
      <c r="E180" s="337">
        <f>SUM(D180/D182)</f>
        <v>3.7442396313364053E-2</v>
      </c>
    </row>
    <row r="181" spans="1:5" s="206" customFormat="1" ht="15.75" hidden="1" thickBot="1" x14ac:dyDescent="0.3">
      <c r="A181" s="97" t="s">
        <v>171</v>
      </c>
      <c r="B181" s="1029">
        <v>1025</v>
      </c>
      <c r="C181" s="341">
        <f>SUM(B181/B182)</f>
        <v>0.38562829194883369</v>
      </c>
      <c r="D181" s="1029">
        <v>854</v>
      </c>
      <c r="E181" s="341">
        <f>SUM(D181/D182)</f>
        <v>0.49193548387096775</v>
      </c>
    </row>
    <row r="182" spans="1:5" s="206" customFormat="1" ht="16.5" hidden="1" thickTop="1" thickBot="1" x14ac:dyDescent="0.3">
      <c r="A182" s="126" t="s">
        <v>27</v>
      </c>
      <c r="B182" s="213">
        <f>SUM(B179:B181)</f>
        <v>2658</v>
      </c>
      <c r="C182" s="755">
        <f>SUM(C179:C181)</f>
        <v>1</v>
      </c>
      <c r="D182" s="213">
        <f>SUM(D179:D181)</f>
        <v>1736</v>
      </c>
      <c r="E182" s="755">
        <f>SUM(E179:E181)</f>
        <v>1</v>
      </c>
    </row>
    <row r="183" spans="1:5" s="206" customFormat="1" ht="15.75" hidden="1" thickBot="1" x14ac:dyDescent="0.3">
      <c r="A183" s="1532" t="s">
        <v>472</v>
      </c>
      <c r="B183" s="1533"/>
      <c r="C183" s="1533"/>
      <c r="D183" s="1533"/>
      <c r="E183" s="1534"/>
    </row>
    <row r="184" spans="1:5" s="206" customFormat="1" hidden="1" x14ac:dyDescent="0.25">
      <c r="A184" s="977" t="s">
        <v>172</v>
      </c>
      <c r="B184" s="1213">
        <v>62</v>
      </c>
      <c r="C184" s="339">
        <f>SUM(B184/B191)</f>
        <v>2.3325808878856283E-2</v>
      </c>
      <c r="D184" s="830"/>
      <c r="E184" s="759"/>
    </row>
    <row r="185" spans="1:5" s="206" customFormat="1" hidden="1" x14ac:dyDescent="0.25">
      <c r="A185" s="96" t="s">
        <v>173</v>
      </c>
      <c r="B185" s="1027">
        <v>2594</v>
      </c>
      <c r="C185" s="340">
        <v>0.97699999999999998</v>
      </c>
      <c r="D185" s="831"/>
      <c r="E185" s="428"/>
    </row>
    <row r="186" spans="1:5" s="206" customFormat="1" hidden="1" x14ac:dyDescent="0.25">
      <c r="A186" s="96" t="s">
        <v>174</v>
      </c>
      <c r="B186" s="1027">
        <v>1</v>
      </c>
      <c r="C186" s="340">
        <f>SUM(B186/B191)</f>
        <v>3.7622272385252068E-4</v>
      </c>
      <c r="D186" s="831"/>
      <c r="E186" s="428"/>
    </row>
    <row r="187" spans="1:5" s="206" customFormat="1" hidden="1" x14ac:dyDescent="0.25">
      <c r="A187" s="96" t="s">
        <v>175</v>
      </c>
      <c r="B187" s="1027">
        <v>0</v>
      </c>
      <c r="C187" s="340">
        <f>SUM(B187/B191)</f>
        <v>0</v>
      </c>
      <c r="D187" s="831"/>
      <c r="E187" s="428"/>
    </row>
    <row r="188" spans="1:5" s="206" customFormat="1" hidden="1" x14ac:dyDescent="0.25">
      <c r="A188" s="96" t="s">
        <v>342</v>
      </c>
      <c r="B188" s="1027">
        <v>0</v>
      </c>
      <c r="C188" s="340">
        <f>SUM(B188/B191)</f>
        <v>0</v>
      </c>
      <c r="D188" s="831"/>
      <c r="E188" s="428"/>
    </row>
    <row r="189" spans="1:5" s="206" customFormat="1" hidden="1" x14ac:dyDescent="0.25">
      <c r="A189" s="96" t="s">
        <v>343</v>
      </c>
      <c r="B189" s="1027">
        <v>1</v>
      </c>
      <c r="C189" s="340">
        <f>SUM(B189/B191)</f>
        <v>3.7622272385252068E-4</v>
      </c>
      <c r="D189" s="831"/>
      <c r="E189" s="428"/>
    </row>
    <row r="190" spans="1:5" s="206" customFormat="1" ht="15.75" hidden="1" thickBot="1" x14ac:dyDescent="0.3">
      <c r="A190" s="114" t="s">
        <v>176</v>
      </c>
      <c r="B190" s="1029">
        <v>0</v>
      </c>
      <c r="C190" s="341">
        <f>SUM(B190/B191)</f>
        <v>0</v>
      </c>
      <c r="D190" s="831"/>
      <c r="E190" s="428"/>
    </row>
    <row r="191" spans="1:5" s="206" customFormat="1" ht="16.5" hidden="1" thickTop="1" thickBot="1" x14ac:dyDescent="0.3">
      <c r="A191" s="128" t="s">
        <v>27</v>
      </c>
      <c r="B191" s="213">
        <f>SUM(B184:B190)</f>
        <v>2658</v>
      </c>
      <c r="C191" s="833">
        <f>SUM(B191/B191)</f>
        <v>1</v>
      </c>
      <c r="D191" s="832"/>
      <c r="E191" s="756"/>
    </row>
    <row r="192" spans="1:5" s="206" customFormat="1" ht="15.75" hidden="1" thickBot="1" x14ac:dyDescent="0.3">
      <c r="A192" s="1532" t="s">
        <v>473</v>
      </c>
      <c r="B192" s="1533"/>
      <c r="C192" s="1533"/>
      <c r="D192" s="1533"/>
      <c r="E192" s="1534"/>
    </row>
    <row r="193" spans="1:5" s="206" customFormat="1" hidden="1" x14ac:dyDescent="0.25">
      <c r="A193" s="977" t="s">
        <v>177</v>
      </c>
      <c r="B193" s="1213">
        <v>563</v>
      </c>
      <c r="C193" s="339">
        <f>SUM(B193/B197)</f>
        <v>0.21181339352896916</v>
      </c>
      <c r="D193" s="830"/>
      <c r="E193" s="759"/>
    </row>
    <row r="194" spans="1:5" s="206" customFormat="1" hidden="1" x14ac:dyDescent="0.25">
      <c r="A194" s="96" t="s">
        <v>178</v>
      </c>
      <c r="B194" s="1027">
        <v>29</v>
      </c>
      <c r="C194" s="340">
        <f>SUM(B194/B197)</f>
        <v>1.0910458991723101E-2</v>
      </c>
      <c r="D194" s="428"/>
      <c r="E194" s="428"/>
    </row>
    <row r="195" spans="1:5" s="206" customFormat="1" hidden="1" x14ac:dyDescent="0.25">
      <c r="A195" s="96" t="s">
        <v>179</v>
      </c>
      <c r="B195" s="1027">
        <v>2062</v>
      </c>
      <c r="C195" s="340">
        <v>0.77500000000000002</v>
      </c>
      <c r="D195" s="428"/>
      <c r="E195" s="428"/>
    </row>
    <row r="196" spans="1:5" s="206" customFormat="1" ht="15.75" hidden="1" thickBot="1" x14ac:dyDescent="0.3">
      <c r="A196" s="114" t="s">
        <v>180</v>
      </c>
      <c r="B196" s="1029">
        <v>4</v>
      </c>
      <c r="C196" s="341">
        <f>SUM(B196/B197)</f>
        <v>1.5048908954100827E-3</v>
      </c>
      <c r="D196" s="428"/>
      <c r="E196" s="428"/>
    </row>
    <row r="197" spans="1:5" s="206" customFormat="1" ht="16.5" hidden="1" thickTop="1" thickBot="1" x14ac:dyDescent="0.3">
      <c r="A197" s="128" t="s">
        <v>27</v>
      </c>
      <c r="B197" s="213">
        <f>SUM(B193:B196)</f>
        <v>2658</v>
      </c>
      <c r="C197" s="755">
        <f>SUM(B197/B197)</f>
        <v>1</v>
      </c>
      <c r="D197" s="756"/>
      <c r="E197" s="756"/>
    </row>
    <row r="198" spans="1:5" s="206" customFormat="1" ht="15.75" hidden="1" thickBot="1" x14ac:dyDescent="0.3">
      <c r="A198" s="1532" t="s">
        <v>474</v>
      </c>
      <c r="B198" s="1533"/>
      <c r="C198" s="1533"/>
      <c r="D198" s="1533"/>
      <c r="E198" s="1534"/>
    </row>
    <row r="199" spans="1:5" s="206" customFormat="1" hidden="1" x14ac:dyDescent="0.25">
      <c r="A199" s="977" t="s">
        <v>181</v>
      </c>
      <c r="B199" s="1213">
        <v>1473</v>
      </c>
      <c r="C199" s="758">
        <f>SUM(B199/B202)</f>
        <v>0.55417607223476295</v>
      </c>
      <c r="D199" s="759"/>
      <c r="E199" s="759"/>
    </row>
    <row r="200" spans="1:5" s="206" customFormat="1" hidden="1" x14ac:dyDescent="0.25">
      <c r="A200" s="96" t="s">
        <v>182</v>
      </c>
      <c r="B200" s="1027">
        <v>115</v>
      </c>
      <c r="C200" s="758">
        <f>SUM(B200/B202)</f>
        <v>4.3265613243039881E-2</v>
      </c>
      <c r="D200" s="428"/>
      <c r="E200" s="428"/>
    </row>
    <row r="201" spans="1:5" s="206" customFormat="1" ht="15.75" hidden="1" thickBot="1" x14ac:dyDescent="0.3">
      <c r="A201" s="114" t="s">
        <v>183</v>
      </c>
      <c r="B201" s="1029">
        <v>1070</v>
      </c>
      <c r="C201" s="341">
        <f>SUM(B201/B202)</f>
        <v>0.40255831452219715</v>
      </c>
      <c r="D201" s="428"/>
      <c r="E201" s="428"/>
    </row>
    <row r="202" spans="1:5" s="206" customFormat="1" ht="16.5" hidden="1" thickTop="1" thickBot="1" x14ac:dyDescent="0.3">
      <c r="A202" s="35" t="s">
        <v>27</v>
      </c>
      <c r="B202" s="112">
        <f>SUM(B199:B201)</f>
        <v>2658</v>
      </c>
      <c r="C202" s="342">
        <f>SUM(B202/B202)</f>
        <v>1</v>
      </c>
      <c r="D202" s="428"/>
      <c r="E202" s="428"/>
    </row>
    <row r="203" spans="1:5" s="206" customFormat="1" ht="15.75" hidden="1" thickBot="1" x14ac:dyDescent="0.3"/>
    <row r="204" spans="1:5" s="206" customFormat="1" ht="19.5" hidden="1" thickBot="1" x14ac:dyDescent="0.35">
      <c r="A204" s="1586" t="s">
        <v>165</v>
      </c>
      <c r="B204" s="1587"/>
      <c r="C204" s="1587"/>
      <c r="D204" s="1587"/>
      <c r="E204" s="1588"/>
    </row>
    <row r="205" spans="1:5" s="206" customFormat="1" ht="16.5" hidden="1" thickBot="1" x14ac:dyDescent="0.3">
      <c r="A205" s="1740" t="s">
        <v>503</v>
      </c>
      <c r="B205" s="1741"/>
      <c r="C205" s="1741"/>
      <c r="D205" s="1741"/>
      <c r="E205" s="1742"/>
    </row>
    <row r="206" spans="1:5" s="206" customFormat="1" ht="15.75" hidden="1" thickBot="1" x14ac:dyDescent="0.3">
      <c r="A206" s="305"/>
      <c r="B206" s="1743" t="s">
        <v>163</v>
      </c>
      <c r="C206" s="1744"/>
      <c r="D206" s="1743" t="s">
        <v>164</v>
      </c>
      <c r="E206" s="1744"/>
    </row>
    <row r="207" spans="1:5" s="206" customFormat="1" ht="15.75" hidden="1" thickBot="1" x14ac:dyDescent="0.3">
      <c r="A207" s="141"/>
      <c r="B207" s="184" t="s">
        <v>144</v>
      </c>
      <c r="C207" s="183" t="s">
        <v>129</v>
      </c>
      <c r="D207" s="184" t="s">
        <v>144</v>
      </c>
      <c r="E207" s="183" t="s">
        <v>129</v>
      </c>
    </row>
    <row r="208" spans="1:5" s="206" customFormat="1" ht="15.75" hidden="1" thickBot="1" x14ac:dyDescent="0.3">
      <c r="A208" s="1609" t="s">
        <v>468</v>
      </c>
      <c r="B208" s="1535"/>
      <c r="C208" s="1535"/>
      <c r="D208" s="1535"/>
      <c r="E208" s="1610"/>
    </row>
    <row r="209" spans="1:5" s="206" customFormat="1" hidden="1" x14ac:dyDescent="0.25">
      <c r="A209" s="95" t="s">
        <v>401</v>
      </c>
      <c r="B209" s="409">
        <v>205</v>
      </c>
      <c r="C209" s="336">
        <f>SUM(B209/B217)</f>
        <v>8.3029566626164439E-2</v>
      </c>
      <c r="D209" s="409">
        <v>152</v>
      </c>
      <c r="E209" s="336">
        <f>SUM(D209/D217)</f>
        <v>8.6070215175537937E-2</v>
      </c>
    </row>
    <row r="210" spans="1:5" s="206" customFormat="1" hidden="1" x14ac:dyDescent="0.25">
      <c r="A210" s="96" t="s">
        <v>402</v>
      </c>
      <c r="B210" s="815">
        <v>501</v>
      </c>
      <c r="C210" s="337">
        <v>0.20200000000000001</v>
      </c>
      <c r="D210" s="815">
        <v>285</v>
      </c>
      <c r="E210" s="337">
        <f>SUM(D210/D217)</f>
        <v>0.16138165345413363</v>
      </c>
    </row>
    <row r="211" spans="1:5" s="206" customFormat="1" hidden="1" x14ac:dyDescent="0.25">
      <c r="A211" s="96" t="s">
        <v>337</v>
      </c>
      <c r="B211" s="815">
        <v>533</v>
      </c>
      <c r="C211" s="337">
        <f>SUM(B211/B217)</f>
        <v>0.21587687322802754</v>
      </c>
      <c r="D211" s="815">
        <v>297</v>
      </c>
      <c r="E211" s="337">
        <f>SUM(D211/D217)</f>
        <v>0.16817667044167611</v>
      </c>
    </row>
    <row r="212" spans="1:5" s="206" customFormat="1" hidden="1" x14ac:dyDescent="0.25">
      <c r="A212" s="96" t="s">
        <v>338</v>
      </c>
      <c r="B212" s="815">
        <v>535</v>
      </c>
      <c r="C212" s="337">
        <f>SUM(B212/B217)</f>
        <v>0.21668691778047794</v>
      </c>
      <c r="D212" s="815">
        <v>372</v>
      </c>
      <c r="E212" s="337">
        <f>SUM(D212/D217)</f>
        <v>0.21064552661381652</v>
      </c>
    </row>
    <row r="213" spans="1:5" s="206" customFormat="1" hidden="1" x14ac:dyDescent="0.25">
      <c r="A213" s="96" t="s">
        <v>339</v>
      </c>
      <c r="B213" s="815">
        <v>357</v>
      </c>
      <c r="C213" s="337">
        <f>SUM(B213/B217)</f>
        <v>0.14459295261239369</v>
      </c>
      <c r="D213" s="815">
        <v>300</v>
      </c>
      <c r="E213" s="337">
        <f>SUM(D213/D217)</f>
        <v>0.16987542468856173</v>
      </c>
    </row>
    <row r="214" spans="1:5" s="206" customFormat="1" hidden="1" x14ac:dyDescent="0.25">
      <c r="A214" s="96" t="s">
        <v>126</v>
      </c>
      <c r="B214" s="815">
        <v>255</v>
      </c>
      <c r="C214" s="337">
        <f>SUM(B214/B217)</f>
        <v>0.10328068043742406</v>
      </c>
      <c r="D214" s="815">
        <v>274</v>
      </c>
      <c r="E214" s="337">
        <f>SUM(D214/D217)</f>
        <v>0.1551528878822197</v>
      </c>
    </row>
    <row r="215" spans="1:5" s="206" customFormat="1" hidden="1" x14ac:dyDescent="0.25">
      <c r="A215" s="96" t="s">
        <v>127</v>
      </c>
      <c r="B215" s="815">
        <v>83</v>
      </c>
      <c r="C215" s="337">
        <f>SUM(B215/B217)</f>
        <v>3.3616848926690965E-2</v>
      </c>
      <c r="D215" s="815">
        <v>83</v>
      </c>
      <c r="E215" s="337">
        <f>SUM(D215/D217)</f>
        <v>4.6998867497168743E-2</v>
      </c>
    </row>
    <row r="216" spans="1:5" s="206" customFormat="1" ht="15.75" hidden="1" thickBot="1" x14ac:dyDescent="0.3">
      <c r="A216" s="97" t="s">
        <v>119</v>
      </c>
      <c r="B216" s="361">
        <v>0</v>
      </c>
      <c r="C216" s="338">
        <f>SUM(B216/B217)</f>
        <v>0</v>
      </c>
      <c r="D216" s="361">
        <v>3</v>
      </c>
      <c r="E216" s="338">
        <f>SUM(D216/D217)</f>
        <v>1.6987542468856172E-3</v>
      </c>
    </row>
    <row r="217" spans="1:5" s="206" customFormat="1" ht="16.5" hidden="1" thickTop="1" thickBot="1" x14ac:dyDescent="0.3">
      <c r="A217" s="34" t="s">
        <v>166</v>
      </c>
      <c r="B217" s="410">
        <f>SUM(B209:B216)</f>
        <v>2469</v>
      </c>
      <c r="C217" s="212">
        <f>SUM(B217/B217)</f>
        <v>1</v>
      </c>
      <c r="D217" s="410">
        <f>SUM(D209:D216)</f>
        <v>1766</v>
      </c>
      <c r="E217" s="212">
        <f>SUM(E209:E216)</f>
        <v>1</v>
      </c>
    </row>
    <row r="218" spans="1:5" s="33" customFormat="1" ht="15.75" hidden="1" thickBot="1" x14ac:dyDescent="0.25">
      <c r="A218" s="1747" t="s">
        <v>469</v>
      </c>
      <c r="B218" s="1536"/>
      <c r="C218" s="1536"/>
      <c r="D218" s="1536"/>
      <c r="E218" s="1748"/>
    </row>
    <row r="219" spans="1:5" s="206" customFormat="1" hidden="1" x14ac:dyDescent="0.25">
      <c r="A219" s="95" t="s">
        <v>120</v>
      </c>
      <c r="B219" s="409">
        <v>402</v>
      </c>
      <c r="C219" s="339">
        <f>SUM(B219/B225)</f>
        <v>0.16281895504252733</v>
      </c>
      <c r="D219" s="409">
        <v>330</v>
      </c>
      <c r="E219" s="339">
        <f>SUM(D219/D225)</f>
        <v>0.1868629671574179</v>
      </c>
    </row>
    <row r="220" spans="1:5" s="206" customFormat="1" hidden="1" x14ac:dyDescent="0.25">
      <c r="A220" s="96" t="s">
        <v>121</v>
      </c>
      <c r="B220" s="815">
        <v>199</v>
      </c>
      <c r="C220" s="340">
        <f>SUM(B220/B225)</f>
        <v>8.0599432968813278E-2</v>
      </c>
      <c r="D220" s="815">
        <v>153</v>
      </c>
      <c r="E220" s="340">
        <f>SUM(D220/D225)</f>
        <v>8.6636466591166472E-2</v>
      </c>
    </row>
    <row r="221" spans="1:5" s="206" customFormat="1" hidden="1" x14ac:dyDescent="0.25">
      <c r="A221" s="96" t="s">
        <v>122</v>
      </c>
      <c r="B221" s="815">
        <v>18</v>
      </c>
      <c r="C221" s="340">
        <f>SUM(B221/B225)</f>
        <v>7.2904009720534627E-3</v>
      </c>
      <c r="D221" s="815">
        <v>31</v>
      </c>
      <c r="E221" s="340">
        <f>SUM(D221/D225)</f>
        <v>1.7553793884484713E-2</v>
      </c>
    </row>
    <row r="222" spans="1:5" s="206" customFormat="1" hidden="1" x14ac:dyDescent="0.25">
      <c r="A222" s="96" t="s">
        <v>123</v>
      </c>
      <c r="B222" s="815">
        <v>830</v>
      </c>
      <c r="C222" s="340">
        <f>SUM(B222/B225)</f>
        <v>0.33616848926690968</v>
      </c>
      <c r="D222" s="815">
        <v>576</v>
      </c>
      <c r="E222" s="340">
        <f>SUM(D222/D225)</f>
        <v>0.32616081540203851</v>
      </c>
    </row>
    <row r="223" spans="1:5" s="206" customFormat="1" hidden="1" x14ac:dyDescent="0.25">
      <c r="A223" s="96" t="s">
        <v>351</v>
      </c>
      <c r="B223" s="815">
        <v>836</v>
      </c>
      <c r="C223" s="340">
        <v>0.33800000000000002</v>
      </c>
      <c r="D223" s="815">
        <v>592</v>
      </c>
      <c r="E223" s="340">
        <v>0.33400000000000002</v>
      </c>
    </row>
    <row r="224" spans="1:5" s="206" customFormat="1" ht="15.75" hidden="1" thickBot="1" x14ac:dyDescent="0.3">
      <c r="A224" s="114" t="s">
        <v>125</v>
      </c>
      <c r="B224" s="361">
        <v>184</v>
      </c>
      <c r="C224" s="341">
        <f>SUM(B224/B225)</f>
        <v>7.4524098825435398E-2</v>
      </c>
      <c r="D224" s="361">
        <v>84</v>
      </c>
      <c r="E224" s="341">
        <f>SUM(D224/D225)</f>
        <v>4.7565118912797279E-2</v>
      </c>
    </row>
    <row r="225" spans="1:5" s="206" customFormat="1" ht="16.5" hidden="1" thickTop="1" thickBot="1" x14ac:dyDescent="0.3">
      <c r="A225" s="128" t="s">
        <v>168</v>
      </c>
      <c r="B225" s="127">
        <f>SUM(B219:B224)</f>
        <v>2469</v>
      </c>
      <c r="C225" s="755">
        <f>SUM(B225/B225)</f>
        <v>1</v>
      </c>
      <c r="D225" s="127">
        <f>SUM(D219:D224)</f>
        <v>1766</v>
      </c>
      <c r="E225" s="755">
        <f>SUM(E219:E224)</f>
        <v>0.99877916194790495</v>
      </c>
    </row>
    <row r="226" spans="1:5" s="33" customFormat="1" ht="15.75" hidden="1" thickBot="1" x14ac:dyDescent="0.25">
      <c r="A226" s="1532" t="s">
        <v>470</v>
      </c>
      <c r="B226" s="1533"/>
      <c r="C226" s="1533"/>
      <c r="D226" s="1533"/>
      <c r="E226" s="1534"/>
    </row>
    <row r="227" spans="1:5" s="206" customFormat="1" ht="15.75" hidden="1" thickBot="1" x14ac:dyDescent="0.3">
      <c r="A227" s="761" t="s">
        <v>344</v>
      </c>
      <c r="B227" s="1754" t="s">
        <v>545</v>
      </c>
      <c r="C227" s="1755"/>
      <c r="D227" s="1754" t="s">
        <v>546</v>
      </c>
      <c r="E227" s="1755"/>
    </row>
    <row r="228" spans="1:5" s="206" customFormat="1" ht="15.75" hidden="1" thickBot="1" x14ac:dyDescent="0.3">
      <c r="A228" s="1532" t="s">
        <v>471</v>
      </c>
      <c r="B228" s="1533"/>
      <c r="C228" s="1533"/>
      <c r="D228" s="1533"/>
      <c r="E228" s="1534"/>
    </row>
    <row r="229" spans="1:5" s="206" customFormat="1" hidden="1" x14ac:dyDescent="0.25">
      <c r="A229" s="816" t="s">
        <v>169</v>
      </c>
      <c r="B229" s="811">
        <v>1646</v>
      </c>
      <c r="C229" s="343">
        <f>SUM(B229/B232)</f>
        <v>0.66666666666666663</v>
      </c>
      <c r="D229" s="811">
        <v>851</v>
      </c>
      <c r="E229" s="343">
        <f>SUM(D229/D232)</f>
        <v>0.48187995469988676</v>
      </c>
    </row>
    <row r="230" spans="1:5" s="206" customFormat="1" hidden="1" x14ac:dyDescent="0.25">
      <c r="A230" s="99" t="s">
        <v>170</v>
      </c>
      <c r="B230" s="815">
        <v>109</v>
      </c>
      <c r="C230" s="337">
        <f>SUM(B230/B232)</f>
        <v>4.4147428108545973E-2</v>
      </c>
      <c r="D230" s="815">
        <v>75</v>
      </c>
      <c r="E230" s="337">
        <f>SUM(D230/D232)</f>
        <v>4.2468856172140433E-2</v>
      </c>
    </row>
    <row r="231" spans="1:5" s="206" customFormat="1" ht="15.75" hidden="1" thickBot="1" x14ac:dyDescent="0.3">
      <c r="A231" s="97" t="s">
        <v>171</v>
      </c>
      <c r="B231" s="361">
        <v>714</v>
      </c>
      <c r="C231" s="341">
        <f>SUM(B231/B232)</f>
        <v>0.28918590522478738</v>
      </c>
      <c r="D231" s="361">
        <v>840</v>
      </c>
      <c r="E231" s="341">
        <f>SUM(D231/D232)</f>
        <v>0.47565118912797283</v>
      </c>
    </row>
    <row r="232" spans="1:5" s="206" customFormat="1" ht="16.5" hidden="1" thickTop="1" thickBot="1" x14ac:dyDescent="0.3">
      <c r="A232" s="126" t="s">
        <v>27</v>
      </c>
      <c r="B232" s="213">
        <f>SUM(B229:B231)</f>
        <v>2469</v>
      </c>
      <c r="C232" s="755">
        <f>SUM(C229:C231)</f>
        <v>1</v>
      </c>
      <c r="D232" s="213">
        <f>SUM(D229:D231)</f>
        <v>1766</v>
      </c>
      <c r="E232" s="755">
        <f>SUM(E229:E231)</f>
        <v>1</v>
      </c>
    </row>
    <row r="233" spans="1:5" s="206" customFormat="1" ht="15.75" hidden="1" thickBot="1" x14ac:dyDescent="0.3">
      <c r="A233" s="1532" t="s">
        <v>472</v>
      </c>
      <c r="B233" s="1533"/>
      <c r="C233" s="1533"/>
      <c r="D233" s="1533"/>
      <c r="E233" s="1534"/>
    </row>
    <row r="234" spans="1:5" s="206" customFormat="1" hidden="1" x14ac:dyDescent="0.25">
      <c r="A234" s="816" t="s">
        <v>172</v>
      </c>
      <c r="B234" s="811">
        <v>92</v>
      </c>
      <c r="C234" s="760">
        <f>SUM(B234/B241)</f>
        <v>3.7262049412717699E-2</v>
      </c>
      <c r="D234" s="759"/>
      <c r="E234" s="759"/>
    </row>
    <row r="235" spans="1:5" s="206" customFormat="1" hidden="1" x14ac:dyDescent="0.25">
      <c r="A235" s="96" t="s">
        <v>173</v>
      </c>
      <c r="B235" s="815">
        <v>2353</v>
      </c>
      <c r="C235" s="426">
        <f>SUM(B235/B241)</f>
        <v>0.9530174159578777</v>
      </c>
      <c r="D235" s="428"/>
      <c r="E235" s="428"/>
    </row>
    <row r="236" spans="1:5" s="206" customFormat="1" hidden="1" x14ac:dyDescent="0.25">
      <c r="A236" s="96" t="s">
        <v>174</v>
      </c>
      <c r="B236" s="815">
        <v>19</v>
      </c>
      <c r="C236" s="426">
        <f>SUM(B236/B241)</f>
        <v>7.6954232482786553E-3</v>
      </c>
      <c r="D236" s="428"/>
      <c r="E236" s="428"/>
    </row>
    <row r="237" spans="1:5" s="206" customFormat="1" hidden="1" x14ac:dyDescent="0.25">
      <c r="A237" s="96" t="s">
        <v>175</v>
      </c>
      <c r="B237" s="815">
        <v>5</v>
      </c>
      <c r="C237" s="426">
        <f>SUM(B237/B241)</f>
        <v>2.025111381125962E-3</v>
      </c>
      <c r="D237" s="428"/>
      <c r="E237" s="428"/>
    </row>
    <row r="238" spans="1:5" s="206" customFormat="1" hidden="1" x14ac:dyDescent="0.25">
      <c r="A238" s="96" t="s">
        <v>342</v>
      </c>
      <c r="B238" s="815">
        <v>0</v>
      </c>
      <c r="C238" s="426">
        <f>SUM(B238/B241)</f>
        <v>0</v>
      </c>
      <c r="D238" s="428"/>
      <c r="E238" s="428"/>
    </row>
    <row r="239" spans="1:5" s="206" customFormat="1" hidden="1" x14ac:dyDescent="0.25">
      <c r="A239" s="96" t="s">
        <v>343</v>
      </c>
      <c r="B239" s="815">
        <v>0</v>
      </c>
      <c r="C239" s="426">
        <f>SUM(B239/B241)</f>
        <v>0</v>
      </c>
      <c r="D239" s="428"/>
      <c r="E239" s="428"/>
    </row>
    <row r="240" spans="1:5" s="206" customFormat="1" ht="15.75" hidden="1" thickBot="1" x14ac:dyDescent="0.3">
      <c r="A240" s="114" t="s">
        <v>176</v>
      </c>
      <c r="B240" s="361">
        <v>0</v>
      </c>
      <c r="C240" s="427">
        <f>SUM(B240/B241)</f>
        <v>0</v>
      </c>
      <c r="D240" s="428"/>
      <c r="E240" s="428"/>
    </row>
    <row r="241" spans="1:5" s="206" customFormat="1" ht="16.5" hidden="1" thickTop="1" thickBot="1" x14ac:dyDescent="0.3">
      <c r="A241" s="128" t="s">
        <v>27</v>
      </c>
      <c r="B241" s="213">
        <f>SUM(B234:B240)</f>
        <v>2469</v>
      </c>
      <c r="C241" s="757">
        <f>SUM(B241/B241)</f>
        <v>1</v>
      </c>
      <c r="D241" s="756"/>
      <c r="E241" s="756"/>
    </row>
    <row r="242" spans="1:5" s="206" customFormat="1" ht="15.75" hidden="1" thickBot="1" x14ac:dyDescent="0.3">
      <c r="A242" s="1532" t="s">
        <v>473</v>
      </c>
      <c r="B242" s="1533"/>
      <c r="C242" s="1533"/>
      <c r="D242" s="1533"/>
      <c r="E242" s="1534"/>
    </row>
    <row r="243" spans="1:5" s="206" customFormat="1" hidden="1" x14ac:dyDescent="0.25">
      <c r="A243" s="816" t="s">
        <v>177</v>
      </c>
      <c r="B243" s="811">
        <v>461</v>
      </c>
      <c r="C243" s="758">
        <f>SUM(B243/B247)</f>
        <v>0.18671526933981369</v>
      </c>
      <c r="D243" s="759"/>
      <c r="E243" s="759"/>
    </row>
    <row r="244" spans="1:5" s="206" customFormat="1" hidden="1" x14ac:dyDescent="0.25">
      <c r="A244" s="96" t="s">
        <v>178</v>
      </c>
      <c r="B244" s="815">
        <v>44</v>
      </c>
      <c r="C244" s="340">
        <f>SUM(B244/B247)</f>
        <v>1.7820980153908466E-2</v>
      </c>
      <c r="D244" s="428"/>
      <c r="E244" s="428"/>
    </row>
    <row r="245" spans="1:5" s="206" customFormat="1" hidden="1" x14ac:dyDescent="0.25">
      <c r="A245" s="96" t="s">
        <v>179</v>
      </c>
      <c r="B245" s="815">
        <v>1961</v>
      </c>
      <c r="C245" s="340">
        <f>SUM(B245/B247)</f>
        <v>0.79424868367760226</v>
      </c>
      <c r="D245" s="428"/>
      <c r="E245" s="428"/>
    </row>
    <row r="246" spans="1:5" s="206" customFormat="1" ht="15.75" hidden="1" thickBot="1" x14ac:dyDescent="0.3">
      <c r="A246" s="114" t="s">
        <v>180</v>
      </c>
      <c r="B246" s="361">
        <v>3</v>
      </c>
      <c r="C246" s="341">
        <f>SUM(B246/B247)</f>
        <v>1.215066828675577E-3</v>
      </c>
      <c r="D246" s="428"/>
      <c r="E246" s="428"/>
    </row>
    <row r="247" spans="1:5" s="206" customFormat="1" ht="16.5" hidden="1" thickTop="1" thickBot="1" x14ac:dyDescent="0.3">
      <c r="A247" s="128" t="s">
        <v>27</v>
      </c>
      <c r="B247" s="213">
        <f>SUM(B243:B246)</f>
        <v>2469</v>
      </c>
      <c r="C247" s="755">
        <f>SUM(B247/B247)</f>
        <v>1</v>
      </c>
      <c r="D247" s="756"/>
      <c r="E247" s="756"/>
    </row>
    <row r="248" spans="1:5" s="206" customFormat="1" ht="15.75" hidden="1" thickBot="1" x14ac:dyDescent="0.3">
      <c r="A248" s="1532" t="s">
        <v>474</v>
      </c>
      <c r="B248" s="1533"/>
      <c r="C248" s="1533"/>
      <c r="D248" s="1533"/>
      <c r="E248" s="1534"/>
    </row>
    <row r="249" spans="1:5" s="206" customFormat="1" hidden="1" x14ac:dyDescent="0.25">
      <c r="A249" s="816" t="s">
        <v>181</v>
      </c>
      <c r="B249" s="811">
        <v>444</v>
      </c>
      <c r="C249" s="758">
        <f>SUM(B249/B252)</f>
        <v>0.54679802955665024</v>
      </c>
      <c r="D249" s="759"/>
      <c r="E249" s="759"/>
    </row>
    <row r="250" spans="1:5" s="206" customFormat="1" hidden="1" x14ac:dyDescent="0.25">
      <c r="A250" s="96" t="s">
        <v>182</v>
      </c>
      <c r="B250" s="815">
        <v>43</v>
      </c>
      <c r="C250" s="340">
        <f>SUM(B250/B252)</f>
        <v>5.295566502463054E-2</v>
      </c>
      <c r="D250" s="428"/>
      <c r="E250" s="428"/>
    </row>
    <row r="251" spans="1:5" s="206" customFormat="1" ht="15.75" hidden="1" thickBot="1" x14ac:dyDescent="0.3">
      <c r="A251" s="114" t="s">
        <v>183</v>
      </c>
      <c r="B251" s="361">
        <v>325</v>
      </c>
      <c r="C251" s="341">
        <f>SUM(B251/B252)</f>
        <v>0.40024630541871919</v>
      </c>
      <c r="D251" s="428"/>
      <c r="E251" s="428"/>
    </row>
    <row r="252" spans="1:5" s="206" customFormat="1" ht="16.5" hidden="1" thickTop="1" thickBot="1" x14ac:dyDescent="0.3">
      <c r="A252" s="35" t="s">
        <v>27</v>
      </c>
      <c r="B252" s="112">
        <f>SUM(B249:B251)</f>
        <v>812</v>
      </c>
      <c r="C252" s="342">
        <f>SUM(B252/B252)</f>
        <v>1</v>
      </c>
      <c r="D252" s="428"/>
      <c r="E252" s="428"/>
    </row>
    <row r="253" spans="1:5" s="206" customFormat="1" ht="15.75" hidden="1" thickBot="1" x14ac:dyDescent="0.3"/>
    <row r="254" spans="1:5" ht="19.5" hidden="1" thickBot="1" x14ac:dyDescent="0.35">
      <c r="A254" s="1586" t="s">
        <v>165</v>
      </c>
      <c r="B254" s="1587"/>
      <c r="C254" s="1587"/>
      <c r="D254" s="1587"/>
      <c r="E254" s="1588"/>
    </row>
    <row r="255" spans="1:5" ht="16.5" hidden="1" thickBot="1" x14ac:dyDescent="0.3">
      <c r="A255" s="1740" t="s">
        <v>767</v>
      </c>
      <c r="B255" s="1741"/>
      <c r="C255" s="1741"/>
      <c r="D255" s="1741"/>
      <c r="E255" s="1742"/>
    </row>
    <row r="256" spans="1:5" ht="15.75" hidden="1" thickBot="1" x14ac:dyDescent="0.3">
      <c r="A256" s="305"/>
      <c r="B256" s="1743" t="s">
        <v>163</v>
      </c>
      <c r="C256" s="1744"/>
      <c r="D256" s="1743" t="s">
        <v>164</v>
      </c>
      <c r="E256" s="1744"/>
    </row>
    <row r="257" spans="1:5" ht="15.75" hidden="1" thickBot="1" x14ac:dyDescent="0.3">
      <c r="A257" s="141"/>
      <c r="B257" s="184" t="s">
        <v>144</v>
      </c>
      <c r="C257" s="183" t="s">
        <v>129</v>
      </c>
      <c r="D257" s="184" t="s">
        <v>144</v>
      </c>
      <c r="E257" s="183" t="s">
        <v>129</v>
      </c>
    </row>
    <row r="258" spans="1:5" ht="15.75" hidden="1" thickBot="1" x14ac:dyDescent="0.3">
      <c r="A258" s="1609" t="s">
        <v>468</v>
      </c>
      <c r="B258" s="1535"/>
      <c r="C258" s="1535"/>
      <c r="D258" s="1535"/>
      <c r="E258" s="1610"/>
    </row>
    <row r="259" spans="1:5" hidden="1" x14ac:dyDescent="0.25">
      <c r="A259" s="95" t="s">
        <v>401</v>
      </c>
      <c r="B259" s="409">
        <v>156</v>
      </c>
      <c r="C259" s="336">
        <f>SUM(B259/B267)</f>
        <v>5.3811659192825115E-2</v>
      </c>
      <c r="D259" s="409">
        <v>80</v>
      </c>
      <c r="E259" s="336">
        <f>SUM(D259/D267)</f>
        <v>5.8351568198395334E-2</v>
      </c>
    </row>
    <row r="260" spans="1:5" hidden="1" x14ac:dyDescent="0.25">
      <c r="A260" s="96" t="s">
        <v>402</v>
      </c>
      <c r="B260" s="359">
        <v>669</v>
      </c>
      <c r="C260" s="337">
        <f>SUM(B260/B267)</f>
        <v>0.23076923076923078</v>
      </c>
      <c r="D260" s="359">
        <v>203</v>
      </c>
      <c r="E260" s="337">
        <f>SUM(D260/D267)</f>
        <v>0.14806710430342815</v>
      </c>
    </row>
    <row r="261" spans="1:5" hidden="1" x14ac:dyDescent="0.25">
      <c r="A261" s="96" t="s">
        <v>337</v>
      </c>
      <c r="B261" s="359">
        <v>620</v>
      </c>
      <c r="C261" s="337">
        <f>SUM(B261/B267)</f>
        <v>0.21386685063815108</v>
      </c>
      <c r="D261" s="359">
        <v>266</v>
      </c>
      <c r="E261" s="337">
        <f>SUM(D261/D267)</f>
        <v>0.19401896425966447</v>
      </c>
    </row>
    <row r="262" spans="1:5" hidden="1" x14ac:dyDescent="0.25">
      <c r="A262" s="96" t="s">
        <v>338</v>
      </c>
      <c r="B262" s="359">
        <v>635</v>
      </c>
      <c r="C262" s="337">
        <f>SUM(B262/B267)</f>
        <v>0.21904104863746118</v>
      </c>
      <c r="D262" s="359">
        <v>294</v>
      </c>
      <c r="E262" s="337">
        <v>0.215</v>
      </c>
    </row>
    <row r="263" spans="1:5" hidden="1" x14ac:dyDescent="0.25">
      <c r="A263" s="96" t="s">
        <v>339</v>
      </c>
      <c r="B263" s="359">
        <v>430</v>
      </c>
      <c r="C263" s="337">
        <f>SUM(B263/B267)</f>
        <v>0.14832700931355638</v>
      </c>
      <c r="D263" s="359">
        <v>250</v>
      </c>
      <c r="E263" s="337">
        <f>SUM(D263/D267)</f>
        <v>0.18234865061998543</v>
      </c>
    </row>
    <row r="264" spans="1:5" hidden="1" x14ac:dyDescent="0.25">
      <c r="A264" s="96" t="s">
        <v>126</v>
      </c>
      <c r="B264" s="359">
        <v>285</v>
      </c>
      <c r="C264" s="337">
        <f>SUM(B264/B267)</f>
        <v>9.8309761986892036E-2</v>
      </c>
      <c r="D264" s="359">
        <v>223</v>
      </c>
      <c r="E264" s="337">
        <f>SUM(D264/D267)</f>
        <v>0.16265499635302699</v>
      </c>
    </row>
    <row r="265" spans="1:5" hidden="1" x14ac:dyDescent="0.25">
      <c r="A265" s="96" t="s">
        <v>127</v>
      </c>
      <c r="B265" s="359">
        <v>104</v>
      </c>
      <c r="C265" s="337">
        <f>SUM(B265/B267)</f>
        <v>3.5874439461883408E-2</v>
      </c>
      <c r="D265" s="359">
        <v>54</v>
      </c>
      <c r="E265" s="337">
        <f>SUM(D265/D267)</f>
        <v>3.9387308533916851E-2</v>
      </c>
    </row>
    <row r="266" spans="1:5" ht="15.75" hidden="1" thickBot="1" x14ac:dyDescent="0.3">
      <c r="A266" s="97" t="s">
        <v>119</v>
      </c>
      <c r="B266" s="361">
        <v>0</v>
      </c>
      <c r="C266" s="338">
        <f>SUM(B266/B267)</f>
        <v>0</v>
      </c>
      <c r="D266" s="361">
        <v>1</v>
      </c>
      <c r="E266" s="338">
        <f>SUM(D266/D267)</f>
        <v>7.2939460247994166E-4</v>
      </c>
    </row>
    <row r="267" spans="1:5" ht="16.5" hidden="1" thickTop="1" thickBot="1" x14ac:dyDescent="0.3">
      <c r="A267" s="34" t="s">
        <v>166</v>
      </c>
      <c r="B267" s="363">
        <f>SUM(B259:B266)</f>
        <v>2899</v>
      </c>
      <c r="C267" s="212">
        <f>SUM(B267/B267)</f>
        <v>1</v>
      </c>
      <c r="D267" s="363">
        <f>SUM(D259:D266)</f>
        <v>1371</v>
      </c>
      <c r="E267" s="212">
        <f>SUM(E259:E266)</f>
        <v>1.0005579868708971</v>
      </c>
    </row>
    <row r="268" spans="1:5" s="33" customFormat="1" ht="15.75" hidden="1" thickBot="1" x14ac:dyDescent="0.25">
      <c r="A268" s="1747" t="s">
        <v>469</v>
      </c>
      <c r="B268" s="1536"/>
      <c r="C268" s="1536"/>
      <c r="D268" s="1536"/>
      <c r="E268" s="1748"/>
    </row>
    <row r="269" spans="1:5" hidden="1" x14ac:dyDescent="0.25">
      <c r="A269" s="95" t="s">
        <v>120</v>
      </c>
      <c r="B269" s="409">
        <v>454</v>
      </c>
      <c r="C269" s="339">
        <f>SUM(B269/B275)</f>
        <v>0.15660572611245258</v>
      </c>
      <c r="D269" s="409">
        <v>243</v>
      </c>
      <c r="E269" s="339">
        <f>SUM(D269/D275)</f>
        <v>0.17724288840262581</v>
      </c>
    </row>
    <row r="270" spans="1:5" hidden="1" x14ac:dyDescent="0.25">
      <c r="A270" s="96" t="s">
        <v>121</v>
      </c>
      <c r="B270" s="359">
        <v>195</v>
      </c>
      <c r="C270" s="340">
        <f>SUM(B270/B275)</f>
        <v>6.726457399103139E-2</v>
      </c>
      <c r="D270" s="359">
        <v>131</v>
      </c>
      <c r="E270" s="340">
        <f>SUM(D270/D275)</f>
        <v>9.5550692924872352E-2</v>
      </c>
    </row>
    <row r="271" spans="1:5" hidden="1" x14ac:dyDescent="0.25">
      <c r="A271" s="96" t="s">
        <v>122</v>
      </c>
      <c r="B271" s="359">
        <v>35</v>
      </c>
      <c r="C271" s="340">
        <f>SUM(B271/B275)</f>
        <v>1.2073128665056916E-2</v>
      </c>
      <c r="D271" s="359">
        <v>8</v>
      </c>
      <c r="E271" s="340">
        <f>SUM(D271/D275)</f>
        <v>5.8351568198395333E-3</v>
      </c>
    </row>
    <row r="272" spans="1:5" hidden="1" x14ac:dyDescent="0.25">
      <c r="A272" s="96" t="s">
        <v>123</v>
      </c>
      <c r="B272" s="359">
        <v>999</v>
      </c>
      <c r="C272" s="340">
        <f>SUM(B272/B275)</f>
        <v>0.34460158675405311</v>
      </c>
      <c r="D272" s="359">
        <v>471</v>
      </c>
      <c r="E272" s="340">
        <v>0.34300000000000003</v>
      </c>
    </row>
    <row r="273" spans="1:5" hidden="1" x14ac:dyDescent="0.25">
      <c r="A273" s="96" t="s">
        <v>351</v>
      </c>
      <c r="B273" s="359">
        <v>1015</v>
      </c>
      <c r="C273" s="340">
        <f>SUM(B273/B275)</f>
        <v>0.35012073128665055</v>
      </c>
      <c r="D273" s="359">
        <v>467</v>
      </c>
      <c r="E273" s="340">
        <f>SUM(D273/D275)</f>
        <v>0.34062727935813275</v>
      </c>
    </row>
    <row r="274" spans="1:5" ht="15.75" hidden="1" thickBot="1" x14ac:dyDescent="0.3">
      <c r="A274" s="114" t="s">
        <v>125</v>
      </c>
      <c r="B274" s="361">
        <v>201</v>
      </c>
      <c r="C274" s="341">
        <f>SUM(B274/B275)</f>
        <v>6.9334253190755438E-2</v>
      </c>
      <c r="D274" s="361">
        <v>51</v>
      </c>
      <c r="E274" s="341">
        <f>SUM(D274/D275)</f>
        <v>3.7199124726477024E-2</v>
      </c>
    </row>
    <row r="275" spans="1:5" ht="16.5" hidden="1" thickTop="1" thickBot="1" x14ac:dyDescent="0.3">
      <c r="A275" s="128" t="s">
        <v>168</v>
      </c>
      <c r="B275" s="213">
        <f>SUM(B269:B274)</f>
        <v>2899</v>
      </c>
      <c r="C275" s="755">
        <f>SUM(B275/B275)</f>
        <v>1</v>
      </c>
      <c r="D275" s="213">
        <f>SUM(D269:D274)</f>
        <v>1371</v>
      </c>
      <c r="E275" s="755">
        <f>SUM(E269:E274)</f>
        <v>0.99945514223194754</v>
      </c>
    </row>
    <row r="276" spans="1:5" s="33" customFormat="1" ht="15.75" hidden="1" thickBot="1" x14ac:dyDescent="0.25">
      <c r="A276" s="1532" t="s">
        <v>470</v>
      </c>
      <c r="B276" s="1533"/>
      <c r="C276" s="1533"/>
      <c r="D276" s="1533"/>
      <c r="E276" s="1534"/>
    </row>
    <row r="277" spans="1:5" ht="15.75" hidden="1" thickBot="1" x14ac:dyDescent="0.3">
      <c r="A277" s="761" t="s">
        <v>344</v>
      </c>
      <c r="B277" s="1754" t="s">
        <v>407</v>
      </c>
      <c r="C277" s="1755"/>
      <c r="D277" s="1754" t="s">
        <v>407</v>
      </c>
      <c r="E277" s="1755"/>
    </row>
    <row r="278" spans="1:5" ht="15.75" hidden="1" thickBot="1" x14ac:dyDescent="0.3">
      <c r="A278" s="1532" t="s">
        <v>471</v>
      </c>
      <c r="B278" s="1533"/>
      <c r="C278" s="1533"/>
      <c r="D278" s="1533"/>
      <c r="E278" s="1534"/>
    </row>
    <row r="279" spans="1:5" hidden="1" x14ac:dyDescent="0.25">
      <c r="A279" s="104" t="s">
        <v>169</v>
      </c>
      <c r="B279" s="664">
        <v>799</v>
      </c>
      <c r="C279" s="343">
        <f>SUM(B279/B282)</f>
        <v>0.27561228009658501</v>
      </c>
      <c r="D279" s="664">
        <v>368</v>
      </c>
      <c r="E279" s="343">
        <f>SUM(D279/D282)</f>
        <v>0.26841721371261851</v>
      </c>
    </row>
    <row r="280" spans="1:5" hidden="1" x14ac:dyDescent="0.25">
      <c r="A280" s="99" t="s">
        <v>170</v>
      </c>
      <c r="B280" s="359">
        <v>1542</v>
      </c>
      <c r="C280" s="337">
        <f>SUM(B280/B282)</f>
        <v>0.53190755432907899</v>
      </c>
      <c r="D280" s="359">
        <v>402</v>
      </c>
      <c r="E280" s="337">
        <f>SUM(D280/D282)</f>
        <v>0.29321663019693656</v>
      </c>
    </row>
    <row r="281" spans="1:5" ht="15.75" hidden="1" thickBot="1" x14ac:dyDescent="0.3">
      <c r="A281" s="97" t="s">
        <v>171</v>
      </c>
      <c r="B281" s="361">
        <v>558</v>
      </c>
      <c r="C281" s="341">
        <f>SUM(B281/B282)</f>
        <v>0.19248016557433598</v>
      </c>
      <c r="D281" s="361">
        <v>601</v>
      </c>
      <c r="E281" s="341">
        <v>0.439</v>
      </c>
    </row>
    <row r="282" spans="1:5" ht="16.5" hidden="1" thickTop="1" thickBot="1" x14ac:dyDescent="0.3">
      <c r="A282" s="126" t="s">
        <v>27</v>
      </c>
      <c r="B282" s="213">
        <f>SUM(B279:B281)</f>
        <v>2899</v>
      </c>
      <c r="C282" s="755">
        <f>SUM(C279:C281)</f>
        <v>1</v>
      </c>
      <c r="D282" s="213">
        <f>SUM(D279:D281)</f>
        <v>1371</v>
      </c>
      <c r="E282" s="755">
        <f>SUM(E279:E281)</f>
        <v>1.000633843909555</v>
      </c>
    </row>
    <row r="283" spans="1:5" ht="15.75" hidden="1" thickBot="1" x14ac:dyDescent="0.3">
      <c r="A283" s="1532" t="s">
        <v>472</v>
      </c>
      <c r="B283" s="1533"/>
      <c r="C283" s="1533"/>
      <c r="D283" s="1533"/>
      <c r="E283" s="1534"/>
    </row>
    <row r="284" spans="1:5" hidden="1" x14ac:dyDescent="0.25">
      <c r="A284" s="668" t="s">
        <v>172</v>
      </c>
      <c r="B284" s="664">
        <v>2421</v>
      </c>
      <c r="C284" s="760">
        <f>SUM(B284/B291)</f>
        <v>0.83511555708865126</v>
      </c>
      <c r="D284" s="759"/>
      <c r="E284" s="759"/>
    </row>
    <row r="285" spans="1:5" hidden="1" x14ac:dyDescent="0.25">
      <c r="A285" s="96" t="s">
        <v>173</v>
      </c>
      <c r="B285" s="359">
        <v>176</v>
      </c>
      <c r="C285" s="426">
        <f>SUM(B285/B291)</f>
        <v>6.0710589858571924E-2</v>
      </c>
      <c r="D285" s="428"/>
      <c r="E285" s="428"/>
    </row>
    <row r="286" spans="1:5" hidden="1" x14ac:dyDescent="0.25">
      <c r="A286" s="96" t="s">
        <v>174</v>
      </c>
      <c r="B286" s="359">
        <v>267</v>
      </c>
      <c r="C286" s="426">
        <f>SUM(B286/B291)</f>
        <v>9.2100724387719907E-2</v>
      </c>
      <c r="D286" s="428"/>
      <c r="E286" s="428"/>
    </row>
    <row r="287" spans="1:5" hidden="1" x14ac:dyDescent="0.25">
      <c r="A287" s="96" t="s">
        <v>175</v>
      </c>
      <c r="B287" s="359">
        <v>33</v>
      </c>
      <c r="C287" s="426">
        <f>SUM(B287/B291)</f>
        <v>1.1383235598482234E-2</v>
      </c>
      <c r="D287" s="428"/>
      <c r="E287" s="428"/>
    </row>
    <row r="288" spans="1:5" hidden="1" x14ac:dyDescent="0.25">
      <c r="A288" s="96" t="s">
        <v>342</v>
      </c>
      <c r="B288" s="359">
        <v>2</v>
      </c>
      <c r="C288" s="426">
        <f>SUM(B288/B291)</f>
        <v>6.898930665746809E-4</v>
      </c>
      <c r="D288" s="428"/>
      <c r="E288" s="428"/>
    </row>
    <row r="289" spans="1:5" hidden="1" x14ac:dyDescent="0.25">
      <c r="A289" s="96" t="s">
        <v>343</v>
      </c>
      <c r="B289" s="359">
        <v>0</v>
      </c>
      <c r="C289" s="426">
        <f>SUM(B289/B291)</f>
        <v>0</v>
      </c>
      <c r="D289" s="428"/>
      <c r="E289" s="428"/>
    </row>
    <row r="290" spans="1:5" ht="15.75" hidden="1" thickBot="1" x14ac:dyDescent="0.3">
      <c r="A290" s="114" t="s">
        <v>176</v>
      </c>
      <c r="B290" s="361">
        <v>0</v>
      </c>
      <c r="C290" s="427">
        <f>SUM(B290/B291)</f>
        <v>0</v>
      </c>
      <c r="D290" s="428"/>
      <c r="E290" s="428"/>
    </row>
    <row r="291" spans="1:5" ht="16.5" hidden="1" thickTop="1" thickBot="1" x14ac:dyDescent="0.3">
      <c r="A291" s="128" t="s">
        <v>27</v>
      </c>
      <c r="B291" s="213">
        <f>SUM(B284:B290)</f>
        <v>2899</v>
      </c>
      <c r="C291" s="757">
        <f>SUM(B291/B291)</f>
        <v>1</v>
      </c>
      <c r="D291" s="756"/>
      <c r="E291" s="756"/>
    </row>
    <row r="292" spans="1:5" ht="15.75" hidden="1" thickBot="1" x14ac:dyDescent="0.3">
      <c r="A292" s="1532" t="s">
        <v>473</v>
      </c>
      <c r="B292" s="1533"/>
      <c r="C292" s="1533"/>
      <c r="D292" s="1533"/>
      <c r="E292" s="1534"/>
    </row>
    <row r="293" spans="1:5" hidden="1" x14ac:dyDescent="0.25">
      <c r="A293" s="668" t="s">
        <v>177</v>
      </c>
      <c r="B293" s="664">
        <v>1594</v>
      </c>
      <c r="C293" s="758">
        <v>0.54900000000000004</v>
      </c>
      <c r="D293" s="759"/>
      <c r="E293" s="759"/>
    </row>
    <row r="294" spans="1:5" hidden="1" x14ac:dyDescent="0.25">
      <c r="A294" s="96" t="s">
        <v>178</v>
      </c>
      <c r="B294" s="359">
        <v>95</v>
      </c>
      <c r="C294" s="340">
        <f>SUM(B294/B297)</f>
        <v>3.2769920662297343E-2</v>
      </c>
      <c r="D294" s="428"/>
      <c r="E294" s="428"/>
    </row>
    <row r="295" spans="1:5" hidden="1" x14ac:dyDescent="0.25">
      <c r="A295" s="96" t="s">
        <v>179</v>
      </c>
      <c r="B295" s="359">
        <v>1191</v>
      </c>
      <c r="C295" s="340">
        <f>SUM(B295/B297)</f>
        <v>0.41083132114522247</v>
      </c>
      <c r="D295" s="428"/>
      <c r="E295" s="428"/>
    </row>
    <row r="296" spans="1:5" ht="15.75" hidden="1" thickBot="1" x14ac:dyDescent="0.3">
      <c r="A296" s="114" t="s">
        <v>180</v>
      </c>
      <c r="B296" s="361">
        <v>19</v>
      </c>
      <c r="C296" s="341">
        <f>SUM(B296/B297)</f>
        <v>6.5539841324594684E-3</v>
      </c>
      <c r="D296" s="428"/>
      <c r="E296" s="428"/>
    </row>
    <row r="297" spans="1:5" ht="16.5" hidden="1" thickTop="1" thickBot="1" x14ac:dyDescent="0.3">
      <c r="A297" s="128" t="s">
        <v>27</v>
      </c>
      <c r="B297" s="213">
        <f>SUM(B293:B296)</f>
        <v>2899</v>
      </c>
      <c r="C297" s="755">
        <f>SUM(B297/B297)</f>
        <v>1</v>
      </c>
      <c r="D297" s="756"/>
      <c r="E297" s="756"/>
    </row>
    <row r="298" spans="1:5" ht="15.75" hidden="1" thickBot="1" x14ac:dyDescent="0.3">
      <c r="A298" s="1532" t="s">
        <v>474</v>
      </c>
      <c r="B298" s="1533"/>
      <c r="C298" s="1533"/>
      <c r="D298" s="1533"/>
      <c r="E298" s="1534"/>
    </row>
    <row r="299" spans="1:5" hidden="1" x14ac:dyDescent="0.25">
      <c r="A299" s="668" t="s">
        <v>181</v>
      </c>
      <c r="B299" s="664">
        <v>1004</v>
      </c>
      <c r="C299" s="758">
        <f>SUM(B299/B302)</f>
        <v>0.3463263194204898</v>
      </c>
      <c r="D299" s="759"/>
      <c r="E299" s="759"/>
    </row>
    <row r="300" spans="1:5" hidden="1" x14ac:dyDescent="0.25">
      <c r="A300" s="96" t="s">
        <v>182</v>
      </c>
      <c r="B300" s="359">
        <v>1146</v>
      </c>
      <c r="C300" s="340">
        <v>0.39600000000000002</v>
      </c>
      <c r="D300" s="428"/>
      <c r="E300" s="428"/>
    </row>
    <row r="301" spans="1:5" ht="15.75" hidden="1" thickBot="1" x14ac:dyDescent="0.3">
      <c r="A301" s="114" t="s">
        <v>183</v>
      </c>
      <c r="B301" s="361">
        <v>749</v>
      </c>
      <c r="C301" s="341">
        <f>SUM(B301/B302)</f>
        <v>0.25836495343221799</v>
      </c>
      <c r="D301" s="428"/>
      <c r="E301" s="428"/>
    </row>
    <row r="302" spans="1:5" ht="16.5" hidden="1" thickTop="1" thickBot="1" x14ac:dyDescent="0.3">
      <c r="A302" s="35" t="s">
        <v>27</v>
      </c>
      <c r="B302" s="112">
        <f>SUM(B299:B301)</f>
        <v>2899</v>
      </c>
      <c r="C302" s="342">
        <f>SUM(B302/B302)</f>
        <v>1</v>
      </c>
      <c r="D302" s="428"/>
      <c r="E302" s="428"/>
    </row>
    <row r="303" spans="1:5" ht="15.75" hidden="1" thickBot="1" x14ac:dyDescent="0.3"/>
    <row r="304" spans="1:5" ht="19.5" hidden="1" thickBot="1" x14ac:dyDescent="0.35">
      <c r="A304" s="1586" t="s">
        <v>165</v>
      </c>
      <c r="B304" s="1587"/>
      <c r="C304" s="1587"/>
      <c r="D304" s="1587"/>
      <c r="E304" s="1588"/>
    </row>
    <row r="305" spans="1:5" ht="16.5" hidden="1" thickBot="1" x14ac:dyDescent="0.3">
      <c r="A305" s="1740" t="s">
        <v>271</v>
      </c>
      <c r="B305" s="1741"/>
      <c r="C305" s="1741"/>
      <c r="D305" s="1741"/>
      <c r="E305" s="1742"/>
    </row>
    <row r="306" spans="1:5" ht="15.75" hidden="1" thickBot="1" x14ac:dyDescent="0.3">
      <c r="A306" s="110"/>
      <c r="B306" s="1743" t="s">
        <v>163</v>
      </c>
      <c r="C306" s="1744"/>
      <c r="D306" s="1743" t="s">
        <v>164</v>
      </c>
      <c r="E306" s="1744"/>
    </row>
    <row r="307" spans="1:5" ht="15.75" hidden="1" thickBot="1" x14ac:dyDescent="0.3">
      <c r="A307" s="141"/>
      <c r="B307" s="184" t="s">
        <v>144</v>
      </c>
      <c r="C307" s="183" t="s">
        <v>129</v>
      </c>
      <c r="D307" s="184" t="s">
        <v>144</v>
      </c>
      <c r="E307" s="183" t="s">
        <v>129</v>
      </c>
    </row>
    <row r="308" spans="1:5" ht="15.75" hidden="1" thickBot="1" x14ac:dyDescent="0.3">
      <c r="A308" s="1609" t="s">
        <v>475</v>
      </c>
      <c r="B308" s="1535"/>
      <c r="C308" s="1535"/>
      <c r="D308" s="1535"/>
      <c r="E308" s="1610"/>
    </row>
    <row r="309" spans="1:5" hidden="1" x14ac:dyDescent="0.25">
      <c r="A309" s="95" t="s">
        <v>167</v>
      </c>
      <c r="B309" s="409">
        <v>144</v>
      </c>
      <c r="C309" s="619">
        <f>B309/B317</f>
        <v>5.2650822669104203E-2</v>
      </c>
      <c r="D309" s="409">
        <v>94</v>
      </c>
      <c r="E309" s="619">
        <f>D309/D317</f>
        <v>5.3991958644457209E-2</v>
      </c>
    </row>
    <row r="310" spans="1:5" hidden="1" x14ac:dyDescent="0.25">
      <c r="A310" s="1752" t="s">
        <v>347</v>
      </c>
      <c r="B310" s="1751">
        <v>1216</v>
      </c>
      <c r="C310" s="1734">
        <f>B310/B317</f>
        <v>0.44460694698354664</v>
      </c>
      <c r="D310" s="1625">
        <v>637</v>
      </c>
      <c r="E310" s="1734">
        <v>0.36699999999999999</v>
      </c>
    </row>
    <row r="311" spans="1:5" hidden="1" x14ac:dyDescent="0.25">
      <c r="A311" s="1753"/>
      <c r="B311" s="1751"/>
      <c r="C311" s="1735"/>
      <c r="D311" s="1626"/>
      <c r="E311" s="1735"/>
    </row>
    <row r="312" spans="1:5" hidden="1" x14ac:dyDescent="0.25">
      <c r="A312" s="96" t="s">
        <v>348</v>
      </c>
      <c r="B312" s="359">
        <v>422</v>
      </c>
      <c r="C312" s="360">
        <f>B312/B317</f>
        <v>0.15429616087751372</v>
      </c>
      <c r="D312" s="359">
        <v>281</v>
      </c>
      <c r="E312" s="360">
        <f>D312/D317</f>
        <v>0.1614014933946008</v>
      </c>
    </row>
    <row r="313" spans="1:5" hidden="1" x14ac:dyDescent="0.25">
      <c r="A313" s="96" t="s">
        <v>349</v>
      </c>
      <c r="B313" s="359">
        <v>582</v>
      </c>
      <c r="C313" s="360">
        <f>B313/B317</f>
        <v>0.21279707495429617</v>
      </c>
      <c r="D313" s="359">
        <v>413</v>
      </c>
      <c r="E313" s="360">
        <f>D313/D317</f>
        <v>0.23721998851234921</v>
      </c>
    </row>
    <row r="314" spans="1:5" hidden="1" x14ac:dyDescent="0.25">
      <c r="A314" s="1752" t="s">
        <v>352</v>
      </c>
      <c r="B314" s="1751">
        <v>370</v>
      </c>
      <c r="C314" s="1734">
        <f>B314/B317</f>
        <v>0.13528336380255943</v>
      </c>
      <c r="D314" s="1625">
        <v>314</v>
      </c>
      <c r="E314" s="1734">
        <f>D314/D317</f>
        <v>0.18035611717403791</v>
      </c>
    </row>
    <row r="315" spans="1:5" hidden="1" x14ac:dyDescent="0.25">
      <c r="A315" s="1753"/>
      <c r="B315" s="1751"/>
      <c r="C315" s="1735"/>
      <c r="D315" s="1626"/>
      <c r="E315" s="1735"/>
    </row>
    <row r="316" spans="1:5" ht="15.75" hidden="1" thickBot="1" x14ac:dyDescent="0.3">
      <c r="A316" s="97" t="s">
        <v>119</v>
      </c>
      <c r="B316" s="361">
        <v>1</v>
      </c>
      <c r="C316" s="362">
        <f>B316/B317</f>
        <v>3.6563071297989033E-4</v>
      </c>
      <c r="D316" s="361">
        <v>2</v>
      </c>
      <c r="E316" s="362">
        <f>D316/D317</f>
        <v>1.1487650775416428E-3</v>
      </c>
    </row>
    <row r="317" spans="1:5" ht="16.5" hidden="1" thickTop="1" thickBot="1" x14ac:dyDescent="0.3">
      <c r="A317" s="34" t="s">
        <v>166</v>
      </c>
      <c r="B317" s="363">
        <f>SUM(B309:B316)</f>
        <v>2735</v>
      </c>
      <c r="C317" s="620">
        <f>SUM(C309:C316)</f>
        <v>1</v>
      </c>
      <c r="D317" s="410">
        <f>SUM(D309:D316)</f>
        <v>1741</v>
      </c>
      <c r="E317" s="620">
        <f>SUM(E309:E316)</f>
        <v>1.0011183228029867</v>
      </c>
    </row>
    <row r="318" spans="1:5" ht="15.75" hidden="1" thickBot="1" x14ac:dyDescent="0.3">
      <c r="A318" s="1747" t="s">
        <v>469</v>
      </c>
      <c r="B318" s="1536"/>
      <c r="C318" s="1536"/>
      <c r="D318" s="1536"/>
      <c r="E318" s="1748"/>
    </row>
    <row r="319" spans="1:5" hidden="1" x14ac:dyDescent="0.25">
      <c r="A319" s="95" t="s">
        <v>120</v>
      </c>
      <c r="B319" s="409">
        <v>446</v>
      </c>
      <c r="C319" s="621">
        <f>B319/B325</f>
        <v>0.16307129798903108</v>
      </c>
      <c r="D319" s="409">
        <v>285</v>
      </c>
      <c r="E319" s="621">
        <f>D319/D325</f>
        <v>0.1636990235496841</v>
      </c>
    </row>
    <row r="320" spans="1:5" hidden="1" x14ac:dyDescent="0.25">
      <c r="A320" s="96" t="s">
        <v>121</v>
      </c>
      <c r="B320" s="359">
        <v>163</v>
      </c>
      <c r="C320" s="622">
        <f>B320/B325</f>
        <v>5.9597806215722124E-2</v>
      </c>
      <c r="D320" s="359">
        <v>159</v>
      </c>
      <c r="E320" s="622">
        <f>D320/D325</f>
        <v>9.1326823664560602E-2</v>
      </c>
    </row>
    <row r="321" spans="1:5" hidden="1" x14ac:dyDescent="0.25">
      <c r="A321" s="96" t="s">
        <v>122</v>
      </c>
      <c r="B321" s="359">
        <v>30</v>
      </c>
      <c r="C321" s="622">
        <f>B321/B325</f>
        <v>1.0968921389396709E-2</v>
      </c>
      <c r="D321" s="359">
        <v>15</v>
      </c>
      <c r="E321" s="622">
        <f>D321/D325</f>
        <v>8.6157380815623207E-3</v>
      </c>
    </row>
    <row r="322" spans="1:5" hidden="1" x14ac:dyDescent="0.25">
      <c r="A322" s="96" t="s">
        <v>123</v>
      </c>
      <c r="B322" s="359">
        <v>944</v>
      </c>
      <c r="C322" s="622">
        <f>B322/B325</f>
        <v>0.34515539305301646</v>
      </c>
      <c r="D322" s="359">
        <v>569</v>
      </c>
      <c r="E322" s="622">
        <f>D322/D325</f>
        <v>0.32682366456059736</v>
      </c>
    </row>
    <row r="323" spans="1:5" hidden="1" x14ac:dyDescent="0.25">
      <c r="A323" s="96" t="s">
        <v>351</v>
      </c>
      <c r="B323" s="359">
        <v>952</v>
      </c>
      <c r="C323" s="622">
        <f>B323/B325</f>
        <v>0.34808043875685557</v>
      </c>
      <c r="D323" s="359">
        <v>628</v>
      </c>
      <c r="E323" s="622">
        <v>0.36</v>
      </c>
    </row>
    <row r="324" spans="1:5" ht="15.75" hidden="1" thickBot="1" x14ac:dyDescent="0.3">
      <c r="A324" s="114" t="s">
        <v>125</v>
      </c>
      <c r="B324" s="361">
        <v>200</v>
      </c>
      <c r="C324" s="623">
        <f>B324/B325</f>
        <v>7.3126142595978064E-2</v>
      </c>
      <c r="D324" s="361">
        <v>85</v>
      </c>
      <c r="E324" s="623">
        <f>D324/D325</f>
        <v>4.8822515795519814E-2</v>
      </c>
    </row>
    <row r="325" spans="1:5" ht="16.5" hidden="1" thickTop="1" thickBot="1" x14ac:dyDescent="0.3">
      <c r="A325" s="36" t="s">
        <v>168</v>
      </c>
      <c r="B325" s="363">
        <f>SUM(B319:B324)</f>
        <v>2735</v>
      </c>
      <c r="C325" s="620">
        <f>SUM(C319:C324)</f>
        <v>1</v>
      </c>
      <c r="D325" s="410">
        <f>SUM(D319:D324)</f>
        <v>1741</v>
      </c>
      <c r="E325" s="620">
        <f>SUM(E319:E324)</f>
        <v>0.99928776565192412</v>
      </c>
    </row>
    <row r="326" spans="1:5" ht="15.75" hidden="1" thickBot="1" x14ac:dyDescent="0.3">
      <c r="A326" s="1747" t="s">
        <v>470</v>
      </c>
      <c r="B326" s="1536"/>
      <c r="C326" s="1536"/>
      <c r="D326" s="1536"/>
      <c r="E326" s="1748"/>
    </row>
    <row r="327" spans="1:5" ht="15.75" hidden="1" thickBot="1" x14ac:dyDescent="0.3">
      <c r="A327" s="95" t="s">
        <v>344</v>
      </c>
      <c r="B327" s="1749" t="s">
        <v>444</v>
      </c>
      <c r="C327" s="1750"/>
      <c r="D327" s="805"/>
      <c r="E327" s="226"/>
    </row>
    <row r="328" spans="1:5" hidden="1" x14ac:dyDescent="0.25">
      <c r="A328" s="96" t="s">
        <v>340</v>
      </c>
      <c r="B328" s="1736">
        <v>1</v>
      </c>
      <c r="C328" s="1737"/>
      <c r="D328" s="806"/>
      <c r="E328" s="807"/>
    </row>
    <row r="329" spans="1:5" ht="15.75" hidden="1" thickBot="1" x14ac:dyDescent="0.3">
      <c r="A329" s="752" t="s">
        <v>341</v>
      </c>
      <c r="B329" s="1738">
        <v>48</v>
      </c>
      <c r="C329" s="1739"/>
      <c r="D329" s="808"/>
      <c r="E329" s="809"/>
    </row>
    <row r="330" spans="1:5" ht="15.75" hidden="1" thickBot="1" x14ac:dyDescent="0.3">
      <c r="A330" s="1532" t="s">
        <v>471</v>
      </c>
      <c r="B330" s="1533"/>
      <c r="C330" s="1533"/>
      <c r="D330" s="1533"/>
      <c r="E330" s="1534"/>
    </row>
    <row r="331" spans="1:5" hidden="1" x14ac:dyDescent="0.25">
      <c r="A331" s="104" t="s">
        <v>169</v>
      </c>
      <c r="B331" s="664">
        <v>2177</v>
      </c>
      <c r="C331" s="753">
        <f>B331/B334</f>
        <v>0.79597806215722122</v>
      </c>
      <c r="D331" s="664">
        <v>1097</v>
      </c>
      <c r="E331" s="753">
        <f>D331/D334</f>
        <v>0.63009764503159105</v>
      </c>
    </row>
    <row r="332" spans="1:5" hidden="1" x14ac:dyDescent="0.25">
      <c r="A332" s="99" t="s">
        <v>170</v>
      </c>
      <c r="B332" s="359">
        <v>44</v>
      </c>
      <c r="C332" s="360">
        <f>B332/B334</f>
        <v>1.6087751371115174E-2</v>
      </c>
      <c r="D332" s="359">
        <v>20</v>
      </c>
      <c r="E332" s="360">
        <f>D332/D334</f>
        <v>1.1487650775416428E-2</v>
      </c>
    </row>
    <row r="333" spans="1:5" ht="15.75" hidden="1" thickBot="1" x14ac:dyDescent="0.3">
      <c r="A333" s="97" t="s">
        <v>171</v>
      </c>
      <c r="B333" s="361">
        <v>514</v>
      </c>
      <c r="C333" s="623">
        <f>B333/B334</f>
        <v>0.18793418647166363</v>
      </c>
      <c r="D333" s="361">
        <v>624</v>
      </c>
      <c r="E333" s="623">
        <v>0.35899999999999999</v>
      </c>
    </row>
    <row r="334" spans="1:5" ht="16.5" hidden="1" thickTop="1" thickBot="1" x14ac:dyDescent="0.3">
      <c r="A334" s="126" t="s">
        <v>27</v>
      </c>
      <c r="B334" s="510">
        <f>SUM(B331:B333)</f>
        <v>2735</v>
      </c>
      <c r="C334" s="754">
        <f>SUM(C331:C333)</f>
        <v>1</v>
      </c>
      <c r="D334" s="510">
        <f>SUM(D331:D333)</f>
        <v>1741</v>
      </c>
      <c r="E334" s="754">
        <f>SUM(E331:E333)</f>
        <v>1.0005852958070074</v>
      </c>
    </row>
    <row r="335" spans="1:5" ht="15.75" hidden="1" thickBot="1" x14ac:dyDescent="0.3">
      <c r="A335" s="1532" t="s">
        <v>472</v>
      </c>
      <c r="B335" s="1533"/>
      <c r="C335" s="1533"/>
      <c r="D335" s="1533"/>
      <c r="E335" s="1534"/>
    </row>
    <row r="336" spans="1:5" hidden="1" x14ac:dyDescent="0.25">
      <c r="A336" s="799" t="s">
        <v>172</v>
      </c>
      <c r="B336" s="797">
        <v>2550</v>
      </c>
      <c r="C336" s="760">
        <v>0.93200000000000005</v>
      </c>
      <c r="D336" s="759"/>
      <c r="E336" s="759"/>
    </row>
    <row r="337" spans="1:5" hidden="1" x14ac:dyDescent="0.25">
      <c r="A337" s="96" t="s">
        <v>173</v>
      </c>
      <c r="B337" s="798">
        <v>21</v>
      </c>
      <c r="C337" s="426">
        <f>B337/B343</f>
        <v>7.6782449725776962E-3</v>
      </c>
      <c r="D337" s="428"/>
      <c r="E337" s="428"/>
    </row>
    <row r="338" spans="1:5" hidden="1" x14ac:dyDescent="0.25">
      <c r="A338" s="96" t="s">
        <v>174</v>
      </c>
      <c r="B338" s="798">
        <v>48</v>
      </c>
      <c r="C338" s="426">
        <f>B338/B343</f>
        <v>1.7550274223034734E-2</v>
      </c>
      <c r="D338" s="428"/>
      <c r="E338" s="428"/>
    </row>
    <row r="339" spans="1:5" hidden="1" x14ac:dyDescent="0.25">
      <c r="A339" s="96" t="s">
        <v>175</v>
      </c>
      <c r="B339" s="798">
        <v>49</v>
      </c>
      <c r="C339" s="426">
        <f>B339/B343</f>
        <v>1.7915904936014627E-2</v>
      </c>
      <c r="D339" s="428"/>
      <c r="E339" s="428"/>
    </row>
    <row r="340" spans="1:5" hidden="1" x14ac:dyDescent="0.25">
      <c r="A340" s="96" t="s">
        <v>342</v>
      </c>
      <c r="B340" s="798">
        <v>37</v>
      </c>
      <c r="C340" s="426">
        <f>B340/B343</f>
        <v>1.3528336380255941E-2</v>
      </c>
      <c r="D340" s="428"/>
      <c r="E340" s="428"/>
    </row>
    <row r="341" spans="1:5" hidden="1" x14ac:dyDescent="0.25">
      <c r="A341" s="96" t="s">
        <v>343</v>
      </c>
      <c r="B341" s="798">
        <v>20</v>
      </c>
      <c r="C341" s="426">
        <f>B341/B343</f>
        <v>7.3126142595978062E-3</v>
      </c>
      <c r="D341" s="428"/>
      <c r="E341" s="428"/>
    </row>
    <row r="342" spans="1:5" ht="15.75" hidden="1" thickBot="1" x14ac:dyDescent="0.3">
      <c r="A342" s="114" t="s">
        <v>176</v>
      </c>
      <c r="B342" s="361">
        <v>10</v>
      </c>
      <c r="C342" s="427">
        <v>3.0000000000000001E-3</v>
      </c>
      <c r="D342" s="428"/>
      <c r="E342" s="428"/>
    </row>
    <row r="343" spans="1:5" ht="16.5" hidden="1" thickTop="1" thickBot="1" x14ac:dyDescent="0.3">
      <c r="A343" s="128" t="s">
        <v>27</v>
      </c>
      <c r="B343" s="213">
        <f>SUM(B336:B342)</f>
        <v>2735</v>
      </c>
      <c r="C343" s="757">
        <f>SUM(C336:C342)</f>
        <v>0.99898537477148086</v>
      </c>
      <c r="D343" s="756"/>
      <c r="E343" s="756"/>
    </row>
    <row r="344" spans="1:5" ht="15.75" hidden="1" thickBot="1" x14ac:dyDescent="0.3">
      <c r="A344" s="1532" t="s">
        <v>473</v>
      </c>
      <c r="B344" s="1533"/>
      <c r="C344" s="1533"/>
      <c r="D344" s="1533"/>
      <c r="E344" s="1534"/>
    </row>
    <row r="345" spans="1:5" s="206" customFormat="1" hidden="1" x14ac:dyDescent="0.25">
      <c r="A345" s="799" t="s">
        <v>177</v>
      </c>
      <c r="B345" s="797">
        <v>1421</v>
      </c>
      <c r="C345" s="758">
        <v>0.51900000000000002</v>
      </c>
      <c r="D345" s="759"/>
      <c r="E345" s="759"/>
    </row>
    <row r="346" spans="1:5" hidden="1" x14ac:dyDescent="0.25">
      <c r="A346" s="96" t="s">
        <v>178</v>
      </c>
      <c r="B346" s="798">
        <v>82</v>
      </c>
      <c r="C346" s="340">
        <f>B346/B349</f>
        <v>2.9981718464351007E-2</v>
      </c>
      <c r="D346" s="428"/>
      <c r="E346" s="428"/>
    </row>
    <row r="347" spans="1:5" hidden="1" x14ac:dyDescent="0.25">
      <c r="A347" s="96" t="s">
        <v>179</v>
      </c>
      <c r="B347" s="798">
        <v>1224</v>
      </c>
      <c r="C347" s="340">
        <f>B347/B349</f>
        <v>0.44753199268738575</v>
      </c>
      <c r="D347" s="428"/>
      <c r="E347" s="428"/>
    </row>
    <row r="348" spans="1:5" ht="15.75" hidden="1" thickBot="1" x14ac:dyDescent="0.3">
      <c r="A348" s="114" t="s">
        <v>180</v>
      </c>
      <c r="B348" s="361">
        <v>8</v>
      </c>
      <c r="C348" s="341">
        <f>B348/B349</f>
        <v>2.9250457038391227E-3</v>
      </c>
      <c r="D348" s="428"/>
      <c r="E348" s="428"/>
    </row>
    <row r="349" spans="1:5" ht="16.5" hidden="1" thickTop="1" thickBot="1" x14ac:dyDescent="0.3">
      <c r="A349" s="128" t="s">
        <v>27</v>
      </c>
      <c r="B349" s="213">
        <f>SUM(B344:B348)</f>
        <v>2735</v>
      </c>
      <c r="C349" s="755">
        <f>SUM(C344:C348)</f>
        <v>0.99943875685557593</v>
      </c>
      <c r="D349" s="756"/>
      <c r="E349" s="756"/>
    </row>
    <row r="350" spans="1:5" ht="15.75" hidden="1" thickBot="1" x14ac:dyDescent="0.3">
      <c r="A350" s="1532" t="s">
        <v>474</v>
      </c>
      <c r="B350" s="1533"/>
      <c r="C350" s="1533"/>
      <c r="D350" s="1533"/>
      <c r="E350" s="1534"/>
    </row>
    <row r="351" spans="1:5" hidden="1" x14ac:dyDescent="0.25">
      <c r="A351" s="799" t="s">
        <v>181</v>
      </c>
      <c r="B351" s="797">
        <v>1819</v>
      </c>
      <c r="C351" s="758">
        <f>B351/B354</f>
        <v>0.66508226691042049</v>
      </c>
      <c r="D351" s="759"/>
      <c r="E351" s="759"/>
    </row>
    <row r="352" spans="1:5" hidden="1" x14ac:dyDescent="0.25">
      <c r="A352" s="96" t="s">
        <v>182</v>
      </c>
      <c r="B352" s="798">
        <v>181</v>
      </c>
      <c r="C352" s="340">
        <f>B352/B354</f>
        <v>6.6179159049360142E-2</v>
      </c>
      <c r="D352" s="428"/>
      <c r="E352" s="428"/>
    </row>
    <row r="353" spans="1:5" ht="15.75" hidden="1" thickBot="1" x14ac:dyDescent="0.3">
      <c r="A353" s="114" t="s">
        <v>183</v>
      </c>
      <c r="B353" s="361">
        <v>735</v>
      </c>
      <c r="C353" s="341">
        <f>B353/B354</f>
        <v>0.26873857404021939</v>
      </c>
      <c r="D353" s="428"/>
      <c r="E353" s="428"/>
    </row>
    <row r="354" spans="1:5" ht="16.5" hidden="1" thickTop="1" thickBot="1" x14ac:dyDescent="0.3">
      <c r="A354" s="35" t="s">
        <v>27</v>
      </c>
      <c r="B354" s="112">
        <f>SUM(B351:B353)</f>
        <v>2735</v>
      </c>
      <c r="C354" s="342">
        <f>SUM(C351:C353)</f>
        <v>1</v>
      </c>
      <c r="D354" s="428"/>
      <c r="E354" s="428"/>
    </row>
    <row r="355" spans="1:5" ht="31.5" customHeight="1" x14ac:dyDescent="0.25">
      <c r="A355" s="1733" t="s">
        <v>350</v>
      </c>
      <c r="B355" s="1733"/>
      <c r="C355" s="1733"/>
      <c r="D355" s="1733"/>
      <c r="E355" s="1733"/>
    </row>
  </sheetData>
  <sheetProtection algorithmName="SHA-512" hashValue="yMB3fTExp3drtMmo/sM6sBESwQC7Q3sP23GpplJyJOn9iD8XTHYmTLJR8uE9QVRx/+WNPHYXaxQ11ZNGvxzQGA==" saltValue="IyezW3kHN+tCkg2BL9Qx7g==" spinCount="100000" sheet="1" objects="1" scenarios="1"/>
  <mergeCells count="103">
    <mergeCell ref="A158:E158"/>
    <mergeCell ref="A76:E76"/>
    <mergeCell ref="A81:E81"/>
    <mergeCell ref="A90:E90"/>
    <mergeCell ref="A96:E96"/>
    <mergeCell ref="A25:E25"/>
    <mergeCell ref="A30:E30"/>
    <mergeCell ref="A39:E39"/>
    <mergeCell ref="A45:E45"/>
    <mergeCell ref="A56:E56"/>
    <mergeCell ref="A66:E66"/>
    <mergeCell ref="A74:E74"/>
    <mergeCell ref="B75:C75"/>
    <mergeCell ref="D75:E75"/>
    <mergeCell ref="A154:E154"/>
    <mergeCell ref="A155:E155"/>
    <mergeCell ref="B156:C156"/>
    <mergeCell ref="D156:E156"/>
    <mergeCell ref="A53:E53"/>
    <mergeCell ref="B54:C54"/>
    <mergeCell ref="D54:E54"/>
    <mergeCell ref="A192:E192"/>
    <mergeCell ref="A198:E198"/>
    <mergeCell ref="A168:E168"/>
    <mergeCell ref="A176:E176"/>
    <mergeCell ref="B177:C177"/>
    <mergeCell ref="D177:E177"/>
    <mergeCell ref="A178:E178"/>
    <mergeCell ref="A276:E276"/>
    <mergeCell ref="B277:C277"/>
    <mergeCell ref="D277:E277"/>
    <mergeCell ref="A254:E254"/>
    <mergeCell ref="A255:E255"/>
    <mergeCell ref="B256:C256"/>
    <mergeCell ref="D256:E256"/>
    <mergeCell ref="A258:E258"/>
    <mergeCell ref="A268:E268"/>
    <mergeCell ref="D206:E206"/>
    <mergeCell ref="A208:E208"/>
    <mergeCell ref="A183:E183"/>
    <mergeCell ref="A278:E278"/>
    <mergeCell ref="A305:E305"/>
    <mergeCell ref="A304:E304"/>
    <mergeCell ref="A1:E1"/>
    <mergeCell ref="A2:E2"/>
    <mergeCell ref="B3:C3"/>
    <mergeCell ref="D3:E3"/>
    <mergeCell ref="A5:E5"/>
    <mergeCell ref="A15:E15"/>
    <mergeCell ref="A23:E23"/>
    <mergeCell ref="B24:C24"/>
    <mergeCell ref="D24:E24"/>
    <mergeCell ref="A218:E218"/>
    <mergeCell ref="A226:E226"/>
    <mergeCell ref="B227:C227"/>
    <mergeCell ref="D227:E227"/>
    <mergeCell ref="A228:E228"/>
    <mergeCell ref="A204:E204"/>
    <mergeCell ref="A205:E205"/>
    <mergeCell ref="B206:C206"/>
    <mergeCell ref="A52:E52"/>
    <mergeCell ref="A233:E233"/>
    <mergeCell ref="A242:E242"/>
    <mergeCell ref="A248:E248"/>
    <mergeCell ref="A292:E292"/>
    <mergeCell ref="A350:E350"/>
    <mergeCell ref="A298:E298"/>
    <mergeCell ref="A335:E335"/>
    <mergeCell ref="B327:C327"/>
    <mergeCell ref="A330:E330"/>
    <mergeCell ref="A326:E326"/>
    <mergeCell ref="B310:B311"/>
    <mergeCell ref="B314:B315"/>
    <mergeCell ref="D310:D311"/>
    <mergeCell ref="D314:D315"/>
    <mergeCell ref="A310:A311"/>
    <mergeCell ref="A314:A315"/>
    <mergeCell ref="B306:C306"/>
    <mergeCell ref="D306:E306"/>
    <mergeCell ref="A355:E355"/>
    <mergeCell ref="C310:C311"/>
    <mergeCell ref="C314:C315"/>
    <mergeCell ref="E310:E311"/>
    <mergeCell ref="E314:E315"/>
    <mergeCell ref="B328:C328"/>
    <mergeCell ref="B329:C329"/>
    <mergeCell ref="A344:E344"/>
    <mergeCell ref="A103:E103"/>
    <mergeCell ref="A104:E104"/>
    <mergeCell ref="B105:C105"/>
    <mergeCell ref="D105:E105"/>
    <mergeCell ref="A107:E107"/>
    <mergeCell ref="A132:E132"/>
    <mergeCell ref="A141:E141"/>
    <mergeCell ref="A147:E147"/>
    <mergeCell ref="A117:E117"/>
    <mergeCell ref="A125:E125"/>
    <mergeCell ref="B126:C126"/>
    <mergeCell ref="D126:E126"/>
    <mergeCell ref="A127:E127"/>
    <mergeCell ref="A308:E308"/>
    <mergeCell ref="A318:E318"/>
    <mergeCell ref="A283:E283"/>
  </mergeCells>
  <printOptions horizontalCentered="1" verticalCentered="1"/>
  <pageMargins left="0.25" right="0.25" top="1" bottom="0.25" header="0.3" footer="0.3"/>
  <pageSetup scale="90" firstPageNumber="23" fitToHeight="2" orientation="portrait" useFirstPageNumber="1" r:id="rId1"/>
  <headerFooter>
    <oddHeader>&amp;L&amp;9
Semi-Annual Child Welfare Report&amp;C&amp;"-,Bold"&amp;14ARIZONA DEPARTMENT of CHILD SAFETY&amp;R&amp;8
&amp;9
January 1, 2020 through June 30, 2020</oddHeader>
    <oddFooter>&amp;CPage &amp;P</oddFooter>
  </headerFooter>
  <rowBreaks count="1" manualBreakCount="1">
    <brk id="302" max="16383" man="1"/>
  </rowBreaks>
  <ignoredErrors>
    <ignoredError sqref="C225 C217 C124" formula="1"/>
    <ignoredError sqref="C46:C49 C40:C44 C31:C38 C26:C29 C16:C22 E16:E22 E26:E29 C6:C14 E6:E1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24"/>
  <sheetViews>
    <sheetView showGridLines="0" view="pageLayout" zoomScaleNormal="100" workbookViewId="0">
      <selection activeCell="B71" activeCellId="4" sqref="B42:C50 B52:C58 B60:C64 B66:C69 B71:C75"/>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1761" t="s">
        <v>187</v>
      </c>
      <c r="B1" s="1762"/>
      <c r="C1" s="1763"/>
      <c r="E1" s="29"/>
    </row>
    <row r="2" spans="1:5" s="206" customFormat="1" ht="16.5" hidden="1" thickBot="1" x14ac:dyDescent="0.3">
      <c r="A2" s="1758" t="s">
        <v>779</v>
      </c>
      <c r="B2" s="1759"/>
      <c r="C2" s="1760"/>
    </row>
    <row r="3" spans="1:5" s="206" customFormat="1" ht="15.75" hidden="1" thickBot="1" x14ac:dyDescent="0.3">
      <c r="A3" s="130"/>
      <c r="B3" s="131" t="s">
        <v>144</v>
      </c>
      <c r="C3" s="210" t="s">
        <v>817</v>
      </c>
    </row>
    <row r="4" spans="1:5" s="206" customFormat="1" ht="15.75" hidden="1" thickBot="1" x14ac:dyDescent="0.3">
      <c r="A4" s="1532" t="s">
        <v>484</v>
      </c>
      <c r="B4" s="1533"/>
      <c r="C4" s="1534"/>
    </row>
    <row r="5" spans="1:5" s="206" customFormat="1" hidden="1" x14ac:dyDescent="0.25">
      <c r="A5" s="821" t="s">
        <v>401</v>
      </c>
      <c r="B5" s="818"/>
      <c r="C5" s="343" t="e">
        <f>SUM(B5/B13)</f>
        <v>#DIV/0!</v>
      </c>
    </row>
    <row r="6" spans="1:5" s="206" customFormat="1" hidden="1" x14ac:dyDescent="0.25">
      <c r="A6" s="96" t="s">
        <v>402</v>
      </c>
      <c r="B6" s="819"/>
      <c r="C6" s="343" t="e">
        <f>SUM(B6/B13)</f>
        <v>#DIV/0!</v>
      </c>
    </row>
    <row r="7" spans="1:5" s="206" customFormat="1" hidden="1" x14ac:dyDescent="0.25">
      <c r="A7" s="96" t="s">
        <v>337</v>
      </c>
      <c r="B7" s="819"/>
      <c r="C7" s="343" t="e">
        <f>SUM(B7/B13)</f>
        <v>#DIV/0!</v>
      </c>
    </row>
    <row r="8" spans="1:5" s="206" customFormat="1" hidden="1" x14ac:dyDescent="0.25">
      <c r="A8" s="96" t="s">
        <v>338</v>
      </c>
      <c r="B8" s="819"/>
      <c r="C8" s="343" t="e">
        <f>SUM(B8/B13)</f>
        <v>#DIV/0!</v>
      </c>
    </row>
    <row r="9" spans="1:5" s="206" customFormat="1" hidden="1" x14ac:dyDescent="0.25">
      <c r="A9" s="96" t="s">
        <v>339</v>
      </c>
      <c r="B9" s="819"/>
      <c r="C9" s="343" t="e">
        <f>SUM(B9/B13)</f>
        <v>#DIV/0!</v>
      </c>
    </row>
    <row r="10" spans="1:5" s="206" customFormat="1" hidden="1" x14ac:dyDescent="0.25">
      <c r="A10" s="96" t="s">
        <v>126</v>
      </c>
      <c r="B10" s="819"/>
      <c r="C10" s="343" t="e">
        <f>SUM(B10/B13)</f>
        <v>#DIV/0!</v>
      </c>
    </row>
    <row r="11" spans="1:5" s="206" customFormat="1" hidden="1" x14ac:dyDescent="0.25">
      <c r="A11" s="96" t="s">
        <v>127</v>
      </c>
      <c r="B11" s="819"/>
      <c r="C11" s="343" t="e">
        <f>SUM(B11/B13)</f>
        <v>#DIV/0!</v>
      </c>
    </row>
    <row r="12" spans="1:5" s="206" customFormat="1" ht="15.75" hidden="1" thickBot="1" x14ac:dyDescent="0.3">
      <c r="A12" s="97" t="s">
        <v>119</v>
      </c>
      <c r="B12" s="361"/>
      <c r="C12" s="341" t="e">
        <f>SUM(B12/B13)</f>
        <v>#DIV/0!</v>
      </c>
    </row>
    <row r="13" spans="1:5" s="206" customFormat="1" ht="16.5" hidden="1" thickTop="1" thickBot="1" x14ac:dyDescent="0.3">
      <c r="A13" s="129" t="s">
        <v>166</v>
      </c>
      <c r="B13" s="127">
        <f>SUM(B5:B12)</f>
        <v>0</v>
      </c>
      <c r="C13" s="211" t="e">
        <f>SUM(C5:C12)</f>
        <v>#DIV/0!</v>
      </c>
    </row>
    <row r="14" spans="1:5" s="206" customFormat="1" ht="15.75" hidden="1" thickBot="1" x14ac:dyDescent="0.3">
      <c r="A14" s="1532" t="s">
        <v>485</v>
      </c>
      <c r="B14" s="1533"/>
      <c r="C14" s="1534"/>
    </row>
    <row r="15" spans="1:5" s="206" customFormat="1" hidden="1" x14ac:dyDescent="0.25">
      <c r="A15" s="105" t="s">
        <v>120</v>
      </c>
      <c r="B15" s="818"/>
      <c r="C15" s="343" t="e">
        <f>SUM(B15/B21)</f>
        <v>#DIV/0!</v>
      </c>
    </row>
    <row r="16" spans="1:5" s="206" customFormat="1" hidden="1" x14ac:dyDescent="0.25">
      <c r="A16" s="102" t="s">
        <v>121</v>
      </c>
      <c r="B16" s="819"/>
      <c r="C16" s="343" t="e">
        <f>SUM(B16/B21)</f>
        <v>#DIV/0!</v>
      </c>
    </row>
    <row r="17" spans="1:3" s="206" customFormat="1" hidden="1" x14ac:dyDescent="0.25">
      <c r="A17" s="102" t="s">
        <v>122</v>
      </c>
      <c r="B17" s="819"/>
      <c r="C17" s="343" t="e">
        <f>SUM(B17/B21)</f>
        <v>#DIV/0!</v>
      </c>
    </row>
    <row r="18" spans="1:3" s="206" customFormat="1" hidden="1" x14ac:dyDescent="0.25">
      <c r="A18" s="102" t="s">
        <v>123</v>
      </c>
      <c r="B18" s="819"/>
      <c r="C18" s="343" t="e">
        <f>SUM(B18/B21)</f>
        <v>#DIV/0!</v>
      </c>
    </row>
    <row r="19" spans="1:3" s="206" customFormat="1" hidden="1" x14ac:dyDescent="0.25">
      <c r="A19" s="102" t="s">
        <v>351</v>
      </c>
      <c r="B19" s="819"/>
      <c r="C19" s="343" t="e">
        <f>SUM(B19/B21)</f>
        <v>#DIV/0!</v>
      </c>
    </row>
    <row r="20" spans="1:3" s="206" customFormat="1" ht="15.75" hidden="1" thickBot="1" x14ac:dyDescent="0.3">
      <c r="A20" s="103" t="s">
        <v>125</v>
      </c>
      <c r="B20" s="361"/>
      <c r="C20" s="111" t="e">
        <f>SUM(B20/B21)</f>
        <v>#DIV/0!</v>
      </c>
    </row>
    <row r="21" spans="1:3" s="206" customFormat="1" ht="16.5" hidden="1" thickTop="1" thickBot="1" x14ac:dyDescent="0.3">
      <c r="A21" s="128" t="s">
        <v>168</v>
      </c>
      <c r="B21" s="127">
        <f>SUM(B15:B20)</f>
        <v>0</v>
      </c>
      <c r="C21" s="211" t="e">
        <f>SUM(C15:C20)</f>
        <v>#DIV/0!</v>
      </c>
    </row>
    <row r="22" spans="1:3" s="206" customFormat="1" ht="15.75" hidden="1" thickBot="1" x14ac:dyDescent="0.3">
      <c r="A22" s="1532" t="s">
        <v>818</v>
      </c>
      <c r="B22" s="1533"/>
      <c r="C22" s="1534"/>
    </row>
    <row r="23" spans="1:3" s="206" customFormat="1" hidden="1" x14ac:dyDescent="0.25">
      <c r="A23" s="105" t="s">
        <v>177</v>
      </c>
      <c r="B23" s="818"/>
      <c r="C23" s="343" t="e">
        <f>SUM(B23/B27)</f>
        <v>#DIV/0!</v>
      </c>
    </row>
    <row r="24" spans="1:3" s="206" customFormat="1" hidden="1" x14ac:dyDescent="0.25">
      <c r="A24" s="102" t="s">
        <v>178</v>
      </c>
      <c r="B24" s="819"/>
      <c r="C24" s="343" t="e">
        <f>SUM(B24/B27)</f>
        <v>#DIV/0!</v>
      </c>
    </row>
    <row r="25" spans="1:3" s="206" customFormat="1" hidden="1" x14ac:dyDescent="0.25">
      <c r="A25" s="102" t="s">
        <v>179</v>
      </c>
      <c r="B25" s="819"/>
      <c r="C25" s="343" t="e">
        <f>SUM(B25/B27)</f>
        <v>#DIV/0!</v>
      </c>
    </row>
    <row r="26" spans="1:3" s="206" customFormat="1" ht="15.75" hidden="1" thickBot="1" x14ac:dyDescent="0.3">
      <c r="A26" s="103" t="s">
        <v>180</v>
      </c>
      <c r="B26" s="361"/>
      <c r="C26" s="341" t="e">
        <f>SUM(B26/B27)</f>
        <v>#DIV/0!</v>
      </c>
    </row>
    <row r="27" spans="1:3" s="206" customFormat="1" ht="16.5" hidden="1" thickTop="1" thickBot="1" x14ac:dyDescent="0.3">
      <c r="A27" s="128" t="s">
        <v>819</v>
      </c>
      <c r="B27" s="127">
        <f>SUM(B23:B26)</f>
        <v>0</v>
      </c>
      <c r="C27" s="211" t="e">
        <f>SUM(C23:C26)</f>
        <v>#DIV/0!</v>
      </c>
    </row>
    <row r="28" spans="1:3" s="206" customFormat="1" ht="15.75" hidden="1" thickBot="1" x14ac:dyDescent="0.3">
      <c r="A28" s="1532" t="s">
        <v>820</v>
      </c>
      <c r="B28" s="1533"/>
      <c r="C28" s="1534"/>
    </row>
    <row r="29" spans="1:3" s="206" customFormat="1" hidden="1" x14ac:dyDescent="0.25">
      <c r="A29" s="105" t="s">
        <v>181</v>
      </c>
      <c r="B29" s="818"/>
      <c r="C29" s="343" t="e">
        <f>SUM(B29/B32)</f>
        <v>#DIV/0!</v>
      </c>
    </row>
    <row r="30" spans="1:3" s="206" customFormat="1" hidden="1" x14ac:dyDescent="0.25">
      <c r="A30" s="102" t="s">
        <v>182</v>
      </c>
      <c r="B30" s="819"/>
      <c r="C30" s="343" t="e">
        <f>SUM(B30/B32)</f>
        <v>#DIV/0!</v>
      </c>
    </row>
    <row r="31" spans="1:3" s="206" customFormat="1" ht="15.75" hidden="1" thickBot="1" x14ac:dyDescent="0.3">
      <c r="A31" s="103" t="s">
        <v>183</v>
      </c>
      <c r="B31" s="361"/>
      <c r="C31" s="341" t="e">
        <f>SUM(B31/B32)</f>
        <v>#DIV/0!</v>
      </c>
    </row>
    <row r="32" spans="1:3" s="206" customFormat="1" ht="16.5" hidden="1" thickTop="1" thickBot="1" x14ac:dyDescent="0.3">
      <c r="A32" s="126" t="s">
        <v>819</v>
      </c>
      <c r="B32" s="127">
        <f>SUM(B29:B31)</f>
        <v>0</v>
      </c>
      <c r="C32" s="211" t="e">
        <f>SUM(C29:C31)</f>
        <v>#DIV/0!</v>
      </c>
    </row>
    <row r="33" spans="1:4" s="206" customFormat="1" ht="15.75" hidden="1" thickBot="1" x14ac:dyDescent="0.3">
      <c r="A33" s="1532" t="s">
        <v>814</v>
      </c>
      <c r="B33" s="1533"/>
      <c r="C33" s="1534"/>
    </row>
    <row r="34" spans="1:4" s="206" customFormat="1" hidden="1" x14ac:dyDescent="0.25">
      <c r="A34" s="820" t="s">
        <v>476</v>
      </c>
      <c r="B34" s="409"/>
      <c r="C34" s="336" t="e">
        <f>SUM(B34/B38)</f>
        <v>#DIV/0!</v>
      </c>
      <c r="D34" s="31"/>
    </row>
    <row r="35" spans="1:4" s="206" customFormat="1" hidden="1" x14ac:dyDescent="0.25">
      <c r="A35" s="820" t="s">
        <v>477</v>
      </c>
      <c r="B35" s="819"/>
      <c r="C35" s="343" t="e">
        <f>SUM(B35/B38)</f>
        <v>#DIV/0!</v>
      </c>
    </row>
    <row r="36" spans="1:4" s="206" customFormat="1" hidden="1" x14ac:dyDescent="0.25">
      <c r="A36" s="820" t="s">
        <v>478</v>
      </c>
      <c r="B36" s="819"/>
      <c r="C36" s="343" t="e">
        <f>SUM(B36/B38)</f>
        <v>#DIV/0!</v>
      </c>
    </row>
    <row r="37" spans="1:4" s="206" customFormat="1" ht="15.75" hidden="1" thickBot="1" x14ac:dyDescent="0.3">
      <c r="A37" s="114" t="s">
        <v>479</v>
      </c>
      <c r="B37" s="361"/>
      <c r="C37" s="338" t="e">
        <f>SUM(B37/B38)</f>
        <v>#DIV/0!</v>
      </c>
    </row>
    <row r="38" spans="1:4" s="206" customFormat="1" ht="16.5" hidden="1" thickTop="1" thickBot="1" x14ac:dyDescent="0.3">
      <c r="A38" s="34" t="s">
        <v>819</v>
      </c>
      <c r="B38" s="122">
        <f>SUM(B34:B37)</f>
        <v>0</v>
      </c>
      <c r="C38" s="212" t="e">
        <f>SUM(C34:C37)</f>
        <v>#DIV/0!</v>
      </c>
    </row>
    <row r="39" spans="1:4" s="206" customFormat="1" ht="16.5" thickBot="1" x14ac:dyDescent="0.3">
      <c r="A39" s="1758" t="s">
        <v>750</v>
      </c>
      <c r="B39" s="1759"/>
      <c r="C39" s="1760"/>
    </row>
    <row r="40" spans="1:4" s="206" customFormat="1" ht="15.75" thickBot="1" x14ac:dyDescent="0.3">
      <c r="A40" s="130"/>
      <c r="B40" s="131" t="s">
        <v>144</v>
      </c>
      <c r="C40" s="210" t="s">
        <v>817</v>
      </c>
    </row>
    <row r="41" spans="1:4" s="206" customFormat="1" ht="15.75" thickBot="1" x14ac:dyDescent="0.3">
      <c r="A41" s="1532" t="s">
        <v>484</v>
      </c>
      <c r="B41" s="1533"/>
      <c r="C41" s="1534"/>
    </row>
    <row r="42" spans="1:4" s="206" customFormat="1" x14ac:dyDescent="0.25">
      <c r="A42" s="1418" t="s">
        <v>401</v>
      </c>
      <c r="B42" s="1460">
        <v>0</v>
      </c>
      <c r="C42" s="753">
        <f>SUM(B42/B50)</f>
        <v>0</v>
      </c>
    </row>
    <row r="43" spans="1:4" s="206" customFormat="1" x14ac:dyDescent="0.25">
      <c r="A43" s="96" t="s">
        <v>402</v>
      </c>
      <c r="B43" s="1464">
        <v>0</v>
      </c>
      <c r="C43" s="753">
        <f>SUM(B43/B50)</f>
        <v>0</v>
      </c>
    </row>
    <row r="44" spans="1:4" s="206" customFormat="1" x14ac:dyDescent="0.25">
      <c r="A44" s="96" t="s">
        <v>337</v>
      </c>
      <c r="B44" s="1464">
        <v>0</v>
      </c>
      <c r="C44" s="753">
        <f>SUM(B44/B50)</f>
        <v>0</v>
      </c>
    </row>
    <row r="45" spans="1:4" s="206" customFormat="1" x14ac:dyDescent="0.25">
      <c r="A45" s="96" t="s">
        <v>338</v>
      </c>
      <c r="B45" s="1464">
        <v>0</v>
      </c>
      <c r="C45" s="753">
        <f>SUM(B45/B50)</f>
        <v>0</v>
      </c>
    </row>
    <row r="46" spans="1:4" s="206" customFormat="1" x14ac:dyDescent="0.25">
      <c r="A46" s="96" t="s">
        <v>339</v>
      </c>
      <c r="B46" s="1464">
        <v>1</v>
      </c>
      <c r="C46" s="753">
        <f>SUM(B46/B50)</f>
        <v>0.1</v>
      </c>
    </row>
    <row r="47" spans="1:4" s="206" customFormat="1" x14ac:dyDescent="0.25">
      <c r="A47" s="96" t="s">
        <v>126</v>
      </c>
      <c r="B47" s="1464">
        <v>6</v>
      </c>
      <c r="C47" s="753">
        <f>SUM(B47/B50)</f>
        <v>0.6</v>
      </c>
    </row>
    <row r="48" spans="1:4" s="206" customFormat="1" x14ac:dyDescent="0.25">
      <c r="A48" s="96" t="s">
        <v>127</v>
      </c>
      <c r="B48" s="1464">
        <v>3</v>
      </c>
      <c r="C48" s="753">
        <f>SUM(B48/B50)</f>
        <v>0.3</v>
      </c>
    </row>
    <row r="49" spans="1:3" s="206" customFormat="1" ht="15.75" thickBot="1" x14ac:dyDescent="0.3">
      <c r="A49" s="97" t="s">
        <v>119</v>
      </c>
      <c r="B49" s="361">
        <v>0</v>
      </c>
      <c r="C49" s="623">
        <f>SUM(B49/B50)</f>
        <v>0</v>
      </c>
    </row>
    <row r="50" spans="1:3" s="206" customFormat="1" ht="16.5" thickTop="1" thickBot="1" x14ac:dyDescent="0.3">
      <c r="A50" s="129" t="s">
        <v>166</v>
      </c>
      <c r="B50" s="1971">
        <f>SUM(B42:B49)</f>
        <v>10</v>
      </c>
      <c r="C50" s="1974">
        <f>SUM(C42:C49)</f>
        <v>1</v>
      </c>
    </row>
    <row r="51" spans="1:3" s="206" customFormat="1" ht="15.75" thickBot="1" x14ac:dyDescent="0.3">
      <c r="A51" s="1532" t="s">
        <v>485</v>
      </c>
      <c r="B51" s="1533"/>
      <c r="C51" s="1534"/>
    </row>
    <row r="52" spans="1:3" s="206" customFormat="1" x14ac:dyDescent="0.25">
      <c r="A52" s="105" t="s">
        <v>120</v>
      </c>
      <c r="B52" s="1460">
        <v>1</v>
      </c>
      <c r="C52" s="753">
        <f>SUM(B52/B58)</f>
        <v>0.1</v>
      </c>
    </row>
    <row r="53" spans="1:3" s="206" customFormat="1" x14ac:dyDescent="0.25">
      <c r="A53" s="102" t="s">
        <v>121</v>
      </c>
      <c r="B53" s="1464">
        <v>2</v>
      </c>
      <c r="C53" s="753">
        <f>SUM(B53/B58)</f>
        <v>0.2</v>
      </c>
    </row>
    <row r="54" spans="1:3" s="206" customFormat="1" x14ac:dyDescent="0.25">
      <c r="A54" s="102" t="s">
        <v>122</v>
      </c>
      <c r="B54" s="1464">
        <v>0</v>
      </c>
      <c r="C54" s="753">
        <f>SUM(B54/B58)</f>
        <v>0</v>
      </c>
    </row>
    <row r="55" spans="1:3" s="206" customFormat="1" x14ac:dyDescent="0.25">
      <c r="A55" s="102" t="s">
        <v>123</v>
      </c>
      <c r="B55" s="1464">
        <v>4</v>
      </c>
      <c r="C55" s="753">
        <f>SUM(B55/B58)</f>
        <v>0.4</v>
      </c>
    </row>
    <row r="56" spans="1:3" s="206" customFormat="1" x14ac:dyDescent="0.25">
      <c r="A56" s="102" t="s">
        <v>351</v>
      </c>
      <c r="B56" s="1464">
        <v>3</v>
      </c>
      <c r="C56" s="753">
        <f>SUM(B56/B58)</f>
        <v>0.3</v>
      </c>
    </row>
    <row r="57" spans="1:3" s="206" customFormat="1" ht="15.75" thickBot="1" x14ac:dyDescent="0.3">
      <c r="A57" s="103" t="s">
        <v>125</v>
      </c>
      <c r="B57" s="361">
        <v>0</v>
      </c>
      <c r="C57" s="1975">
        <f>SUM(B57/B58)</f>
        <v>0</v>
      </c>
    </row>
    <row r="58" spans="1:3" s="206" customFormat="1" ht="16.5" thickTop="1" thickBot="1" x14ac:dyDescent="0.3">
      <c r="A58" s="128" t="s">
        <v>168</v>
      </c>
      <c r="B58" s="1971">
        <f>SUM(B52:B57)</f>
        <v>10</v>
      </c>
      <c r="C58" s="1974">
        <f>SUM(C52:C57)</f>
        <v>1</v>
      </c>
    </row>
    <row r="59" spans="1:3" s="206" customFormat="1" ht="15.75" thickBot="1" x14ac:dyDescent="0.3">
      <c r="A59" s="1532" t="s">
        <v>818</v>
      </c>
      <c r="B59" s="1533"/>
      <c r="C59" s="1534"/>
    </row>
    <row r="60" spans="1:3" s="206" customFormat="1" x14ac:dyDescent="0.25">
      <c r="A60" s="105" t="s">
        <v>177</v>
      </c>
      <c r="B60" s="1460">
        <v>5</v>
      </c>
      <c r="C60" s="753">
        <f>SUM(B60/B64)</f>
        <v>0.5</v>
      </c>
    </row>
    <row r="61" spans="1:3" s="206" customFormat="1" x14ac:dyDescent="0.25">
      <c r="A61" s="102" t="s">
        <v>178</v>
      </c>
      <c r="B61" s="1464">
        <v>0</v>
      </c>
      <c r="C61" s="753">
        <f>SUM(B61/B64)</f>
        <v>0</v>
      </c>
    </row>
    <row r="62" spans="1:3" s="206" customFormat="1" x14ac:dyDescent="0.25">
      <c r="A62" s="102" t="s">
        <v>179</v>
      </c>
      <c r="B62" s="1464">
        <v>5</v>
      </c>
      <c r="C62" s="753">
        <f>SUM(B62/B64)</f>
        <v>0.5</v>
      </c>
    </row>
    <row r="63" spans="1:3" s="206" customFormat="1" ht="15.75" thickBot="1" x14ac:dyDescent="0.3">
      <c r="A63" s="103" t="s">
        <v>180</v>
      </c>
      <c r="B63" s="361">
        <v>0</v>
      </c>
      <c r="C63" s="623">
        <f>SUM(B63/B64)</f>
        <v>0</v>
      </c>
    </row>
    <row r="64" spans="1:3" s="206" customFormat="1" ht="16.5" thickTop="1" thickBot="1" x14ac:dyDescent="0.3">
      <c r="A64" s="128" t="s">
        <v>819</v>
      </c>
      <c r="B64" s="1971">
        <f>SUM(B60:B63)</f>
        <v>10</v>
      </c>
      <c r="C64" s="1974">
        <f>SUM(C60:C63)</f>
        <v>1</v>
      </c>
    </row>
    <row r="65" spans="1:4" s="206" customFormat="1" ht="15.75" thickBot="1" x14ac:dyDescent="0.3">
      <c r="A65" s="1532" t="s">
        <v>820</v>
      </c>
      <c r="B65" s="1533"/>
      <c r="C65" s="1534"/>
    </row>
    <row r="66" spans="1:4" s="206" customFormat="1" x14ac:dyDescent="0.25">
      <c r="A66" s="105" t="s">
        <v>181</v>
      </c>
      <c r="B66" s="1460">
        <v>1</v>
      </c>
      <c r="C66" s="753">
        <f>SUM(B66/B69)</f>
        <v>0.1</v>
      </c>
    </row>
    <row r="67" spans="1:4" s="206" customFormat="1" x14ac:dyDescent="0.25">
      <c r="A67" s="102" t="s">
        <v>182</v>
      </c>
      <c r="B67" s="1464">
        <v>9</v>
      </c>
      <c r="C67" s="753">
        <f>SUM(B67/B69)</f>
        <v>0.9</v>
      </c>
    </row>
    <row r="68" spans="1:4" s="206" customFormat="1" ht="15.75" thickBot="1" x14ac:dyDescent="0.3">
      <c r="A68" s="103" t="s">
        <v>183</v>
      </c>
      <c r="B68" s="361">
        <v>0</v>
      </c>
      <c r="C68" s="623">
        <f>SUM(B68/B69)</f>
        <v>0</v>
      </c>
    </row>
    <row r="69" spans="1:4" s="206" customFormat="1" ht="16.5" thickTop="1" thickBot="1" x14ac:dyDescent="0.3">
      <c r="A69" s="126" t="s">
        <v>819</v>
      </c>
      <c r="B69" s="1971">
        <f>SUM(B66:B68)</f>
        <v>10</v>
      </c>
      <c r="C69" s="1974">
        <f>SUM(C66:C68)</f>
        <v>1</v>
      </c>
    </row>
    <row r="70" spans="1:4" s="206" customFormat="1" ht="15.75" thickBot="1" x14ac:dyDescent="0.3">
      <c r="A70" s="1532" t="s">
        <v>814</v>
      </c>
      <c r="B70" s="1533"/>
      <c r="C70" s="1534"/>
    </row>
    <row r="71" spans="1:4" s="206" customFormat="1" x14ac:dyDescent="0.25">
      <c r="A71" s="1451" t="s">
        <v>825</v>
      </c>
      <c r="B71" s="409">
        <v>2</v>
      </c>
      <c r="C71" s="619">
        <f>SUM(B71/B75)</f>
        <v>0.2</v>
      </c>
      <c r="D71" s="31"/>
    </row>
    <row r="72" spans="1:4" s="206" customFormat="1" x14ac:dyDescent="0.25">
      <c r="A72" s="1417" t="s">
        <v>826</v>
      </c>
      <c r="B72" s="1464">
        <v>4</v>
      </c>
      <c r="C72" s="753">
        <f>SUM(B72/B75)</f>
        <v>0.4</v>
      </c>
    </row>
    <row r="73" spans="1:4" s="206" customFormat="1" x14ac:dyDescent="0.25">
      <c r="A73" s="1417" t="s">
        <v>478</v>
      </c>
      <c r="B73" s="1464">
        <v>1</v>
      </c>
      <c r="C73" s="753">
        <f>SUM(B73/B75)</f>
        <v>0.1</v>
      </c>
    </row>
    <row r="74" spans="1:4" s="206" customFormat="1" ht="15.75" thickBot="1" x14ac:dyDescent="0.3">
      <c r="A74" s="114" t="s">
        <v>479</v>
      </c>
      <c r="B74" s="361">
        <v>3</v>
      </c>
      <c r="C74" s="362">
        <f>SUM(B74/B75)</f>
        <v>0.3</v>
      </c>
    </row>
    <row r="75" spans="1:4" s="206" customFormat="1" ht="16.5" thickTop="1" thickBot="1" x14ac:dyDescent="0.3">
      <c r="A75" s="34" t="s">
        <v>819</v>
      </c>
      <c r="B75" s="410">
        <f>SUM(B71:B74)</f>
        <v>10</v>
      </c>
      <c r="C75" s="620">
        <f>SUM(C71:C74)</f>
        <v>1</v>
      </c>
    </row>
    <row r="76" spans="1:4" s="206" customFormat="1" ht="16.5" thickBot="1" x14ac:dyDescent="0.3">
      <c r="A76" s="1758" t="s">
        <v>761</v>
      </c>
      <c r="B76" s="1759"/>
      <c r="C76" s="1760"/>
    </row>
    <row r="77" spans="1:4" s="206" customFormat="1" ht="15.75" thickBot="1" x14ac:dyDescent="0.3">
      <c r="A77" s="130"/>
      <c r="B77" s="131" t="s">
        <v>144</v>
      </c>
      <c r="C77" s="210" t="s">
        <v>817</v>
      </c>
    </row>
    <row r="78" spans="1:4" s="206" customFormat="1" ht="15.75" thickBot="1" x14ac:dyDescent="0.3">
      <c r="A78" s="1532" t="s">
        <v>736</v>
      </c>
      <c r="B78" s="1533"/>
      <c r="C78" s="1534"/>
    </row>
    <row r="79" spans="1:4" s="206" customFormat="1" x14ac:dyDescent="0.25">
      <c r="A79" s="1287" t="s">
        <v>401</v>
      </c>
      <c r="B79" s="1213">
        <v>0</v>
      </c>
      <c r="C79" s="343">
        <f>SUM(B79/B87)</f>
        <v>0</v>
      </c>
    </row>
    <row r="80" spans="1:4" s="206" customFormat="1" x14ac:dyDescent="0.25">
      <c r="A80" s="96" t="s">
        <v>402</v>
      </c>
      <c r="B80" s="1027">
        <v>1</v>
      </c>
      <c r="C80" s="343">
        <f>SUM(B80/B87)</f>
        <v>0.05</v>
      </c>
    </row>
    <row r="81" spans="1:3" s="206" customFormat="1" x14ac:dyDescent="0.25">
      <c r="A81" s="96" t="s">
        <v>337</v>
      </c>
      <c r="B81" s="1027">
        <v>1</v>
      </c>
      <c r="C81" s="343">
        <f>SUM(B81/B87)</f>
        <v>0.05</v>
      </c>
    </row>
    <row r="82" spans="1:3" s="206" customFormat="1" x14ac:dyDescent="0.25">
      <c r="A82" s="96" t="s">
        <v>338</v>
      </c>
      <c r="B82" s="1027">
        <v>5</v>
      </c>
      <c r="C82" s="343">
        <f>SUM(B82/B87)</f>
        <v>0.25</v>
      </c>
    </row>
    <row r="83" spans="1:3" s="206" customFormat="1" x14ac:dyDescent="0.25">
      <c r="A83" s="96" t="s">
        <v>339</v>
      </c>
      <c r="B83" s="1027">
        <v>5</v>
      </c>
      <c r="C83" s="343">
        <f>SUM(B83/B87)</f>
        <v>0.25</v>
      </c>
    </row>
    <row r="84" spans="1:3" s="206" customFormat="1" x14ac:dyDescent="0.25">
      <c r="A84" s="96" t="s">
        <v>126</v>
      </c>
      <c r="B84" s="1027">
        <v>6</v>
      </c>
      <c r="C84" s="343">
        <f>SUM(B84/B87)</f>
        <v>0.3</v>
      </c>
    </row>
    <row r="85" spans="1:3" s="206" customFormat="1" x14ac:dyDescent="0.25">
      <c r="A85" s="96" t="s">
        <v>127</v>
      </c>
      <c r="B85" s="1027">
        <v>2</v>
      </c>
      <c r="C85" s="343">
        <f>SUM(B85/B87)</f>
        <v>0.1</v>
      </c>
    </row>
    <row r="86" spans="1:3" s="206" customFormat="1" ht="15.75" thickBot="1" x14ac:dyDescent="0.3">
      <c r="A86" s="97" t="s">
        <v>119</v>
      </c>
      <c r="B86" s="1029">
        <v>0</v>
      </c>
      <c r="C86" s="341">
        <f>SUM(B86/B87)</f>
        <v>0</v>
      </c>
    </row>
    <row r="87" spans="1:3" s="206" customFormat="1" ht="16.5" thickTop="1" thickBot="1" x14ac:dyDescent="0.3">
      <c r="A87" s="129" t="s">
        <v>166</v>
      </c>
      <c r="B87" s="127">
        <f>SUM(B79:B86)</f>
        <v>20</v>
      </c>
      <c r="C87" s="211">
        <f>SUM(B87/B87)</f>
        <v>1</v>
      </c>
    </row>
    <row r="88" spans="1:3" s="206" customFormat="1" ht="15.75" thickBot="1" x14ac:dyDescent="0.3">
      <c r="A88" s="1532" t="s">
        <v>737</v>
      </c>
      <c r="B88" s="1533"/>
      <c r="C88" s="1534"/>
    </row>
    <row r="89" spans="1:3" s="206" customFormat="1" x14ac:dyDescent="0.25">
      <c r="A89" s="105" t="s">
        <v>120</v>
      </c>
      <c r="B89" s="1213">
        <v>4</v>
      </c>
      <c r="C89" s="343">
        <f>SUM(B89/B95)</f>
        <v>0.2</v>
      </c>
    </row>
    <row r="90" spans="1:3" s="206" customFormat="1" x14ac:dyDescent="0.25">
      <c r="A90" s="102" t="s">
        <v>121</v>
      </c>
      <c r="B90" s="1027">
        <v>1</v>
      </c>
      <c r="C90" s="343">
        <f>SUM(B90/B95)</f>
        <v>0.05</v>
      </c>
    </row>
    <row r="91" spans="1:3" s="206" customFormat="1" x14ac:dyDescent="0.25">
      <c r="A91" s="102" t="s">
        <v>122</v>
      </c>
      <c r="B91" s="1027">
        <v>0</v>
      </c>
      <c r="C91" s="343">
        <f>SUM(B91/B95)</f>
        <v>0</v>
      </c>
    </row>
    <row r="92" spans="1:3" s="206" customFormat="1" x14ac:dyDescent="0.25">
      <c r="A92" s="102" t="s">
        <v>123</v>
      </c>
      <c r="B92" s="1027">
        <v>11</v>
      </c>
      <c r="C92" s="343">
        <f>SUM(B92/B95)</f>
        <v>0.55000000000000004</v>
      </c>
    </row>
    <row r="93" spans="1:3" s="206" customFormat="1" x14ac:dyDescent="0.25">
      <c r="A93" s="102" t="s">
        <v>351</v>
      </c>
      <c r="B93" s="1027">
        <v>3</v>
      </c>
      <c r="C93" s="343">
        <f>SUM(B93/B95)</f>
        <v>0.15</v>
      </c>
    </row>
    <row r="94" spans="1:3" s="206" customFormat="1" ht="15.75" thickBot="1" x14ac:dyDescent="0.3">
      <c r="A94" s="103" t="s">
        <v>125</v>
      </c>
      <c r="B94" s="1029">
        <v>1</v>
      </c>
      <c r="C94" s="111">
        <f>SUM(B94/B95)</f>
        <v>0.05</v>
      </c>
    </row>
    <row r="95" spans="1:3" s="206" customFormat="1" ht="16.5" thickTop="1" thickBot="1" x14ac:dyDescent="0.3">
      <c r="A95" s="128" t="s">
        <v>168</v>
      </c>
      <c r="B95" s="127">
        <f>SUM(B89:B94)</f>
        <v>20</v>
      </c>
      <c r="C95" s="211">
        <f>SUM(C89:C94)</f>
        <v>1</v>
      </c>
    </row>
    <row r="96" spans="1:3" s="206" customFormat="1" ht="15.75" thickBot="1" x14ac:dyDescent="0.3">
      <c r="A96" s="1532" t="s">
        <v>821</v>
      </c>
      <c r="B96" s="1533"/>
      <c r="C96" s="1534"/>
    </row>
    <row r="97" spans="1:4" s="206" customFormat="1" x14ac:dyDescent="0.25">
      <c r="A97" s="105" t="s">
        <v>177</v>
      </c>
      <c r="B97" s="1213">
        <v>11</v>
      </c>
      <c r="C97" s="343">
        <f>SUM(B97/B101)</f>
        <v>0.55000000000000004</v>
      </c>
    </row>
    <row r="98" spans="1:4" s="206" customFormat="1" x14ac:dyDescent="0.25">
      <c r="A98" s="102" t="s">
        <v>178</v>
      </c>
      <c r="B98" s="1027">
        <v>0</v>
      </c>
      <c r="C98" s="343">
        <f>SUM(B98/B101)</f>
        <v>0</v>
      </c>
    </row>
    <row r="99" spans="1:4" s="206" customFormat="1" x14ac:dyDescent="0.25">
      <c r="A99" s="102" t="s">
        <v>179</v>
      </c>
      <c r="B99" s="1027">
        <v>9</v>
      </c>
      <c r="C99" s="343">
        <f>SUM(B99/B101)</f>
        <v>0.45</v>
      </c>
    </row>
    <row r="100" spans="1:4" s="206" customFormat="1" ht="15.75" thickBot="1" x14ac:dyDescent="0.3">
      <c r="A100" s="103" t="s">
        <v>180</v>
      </c>
      <c r="B100" s="1029">
        <v>0</v>
      </c>
      <c r="C100" s="341">
        <f>SUM(B100/B101)</f>
        <v>0</v>
      </c>
    </row>
    <row r="101" spans="1:4" s="206" customFormat="1" ht="16.5" thickTop="1" thickBot="1" x14ac:dyDescent="0.3">
      <c r="A101" s="128" t="s">
        <v>819</v>
      </c>
      <c r="B101" s="127">
        <f>SUM(B97:B100)</f>
        <v>20</v>
      </c>
      <c r="C101" s="211">
        <f>SUM(C97:C100)</f>
        <v>1</v>
      </c>
    </row>
    <row r="102" spans="1:4" s="206" customFormat="1" ht="15.75" thickBot="1" x14ac:dyDescent="0.3">
      <c r="A102" s="1532" t="s">
        <v>820</v>
      </c>
      <c r="B102" s="1533"/>
      <c r="C102" s="1534"/>
    </row>
    <row r="103" spans="1:4" s="206" customFormat="1" x14ac:dyDescent="0.25">
      <c r="A103" s="105" t="s">
        <v>181</v>
      </c>
      <c r="B103" s="1213">
        <v>5</v>
      </c>
      <c r="C103" s="343">
        <f>SUM(B103/B106)</f>
        <v>0.25</v>
      </c>
    </row>
    <row r="104" spans="1:4" s="206" customFormat="1" x14ac:dyDescent="0.25">
      <c r="A104" s="102" t="s">
        <v>182</v>
      </c>
      <c r="B104" s="1027">
        <v>7</v>
      </c>
      <c r="C104" s="343">
        <f>SUM(B104/B106)</f>
        <v>0.35</v>
      </c>
    </row>
    <row r="105" spans="1:4" s="206" customFormat="1" ht="15.75" thickBot="1" x14ac:dyDescent="0.3">
      <c r="A105" s="103" t="s">
        <v>183</v>
      </c>
      <c r="B105" s="1029">
        <v>8</v>
      </c>
      <c r="C105" s="341">
        <f>SUM(B105/B106)</f>
        <v>0.4</v>
      </c>
    </row>
    <row r="106" spans="1:4" s="206" customFormat="1" ht="16.5" thickTop="1" thickBot="1" x14ac:dyDescent="0.3">
      <c r="A106" s="126" t="s">
        <v>819</v>
      </c>
      <c r="B106" s="127">
        <f>SUM(B103:B105)</f>
        <v>20</v>
      </c>
      <c r="C106" s="211">
        <f>SUM(C103:C105)</f>
        <v>1</v>
      </c>
    </row>
    <row r="107" spans="1:4" s="206" customFormat="1" ht="15.75" thickBot="1" x14ac:dyDescent="0.3">
      <c r="A107" s="1532" t="s">
        <v>814</v>
      </c>
      <c r="B107" s="1533"/>
      <c r="C107" s="1534"/>
    </row>
    <row r="108" spans="1:4" s="206" customFormat="1" x14ac:dyDescent="0.25">
      <c r="A108" s="1320" t="s">
        <v>671</v>
      </c>
      <c r="B108" s="1171">
        <v>1</v>
      </c>
      <c r="C108" s="336">
        <f>SUM(B108/B114)</f>
        <v>0.05</v>
      </c>
      <c r="D108" s="31"/>
    </row>
    <row r="109" spans="1:4" s="206" customFormat="1" x14ac:dyDescent="0.25">
      <c r="A109" s="1320" t="s">
        <v>822</v>
      </c>
      <c r="B109" s="1213">
        <v>1</v>
      </c>
      <c r="C109" s="343">
        <f>SUM(B109/B114)</f>
        <v>0.05</v>
      </c>
      <c r="D109" s="31"/>
    </row>
    <row r="110" spans="1:4" s="206" customFormat="1" x14ac:dyDescent="0.25">
      <c r="A110" s="1320" t="s">
        <v>815</v>
      </c>
      <c r="B110" s="1213">
        <v>2</v>
      </c>
      <c r="C110" s="343">
        <f>SUM(B110/B114)</f>
        <v>0.1</v>
      </c>
      <c r="D110" s="31"/>
    </row>
    <row r="111" spans="1:4" s="206" customFormat="1" x14ac:dyDescent="0.25">
      <c r="A111" s="1320" t="s">
        <v>531</v>
      </c>
      <c r="B111" s="1027">
        <v>2</v>
      </c>
      <c r="C111" s="343">
        <f>SUM(B111/B114)</f>
        <v>0.1</v>
      </c>
    </row>
    <row r="112" spans="1:4" s="206" customFormat="1" x14ac:dyDescent="0.25">
      <c r="A112" s="1320" t="s">
        <v>680</v>
      </c>
      <c r="B112" s="1027">
        <v>5</v>
      </c>
      <c r="C112" s="343">
        <f>SUM(B112/B114)</f>
        <v>0.25</v>
      </c>
    </row>
    <row r="113" spans="1:3" s="206" customFormat="1" ht="13.5" customHeight="1" thickBot="1" x14ac:dyDescent="0.3">
      <c r="A113" s="114" t="s">
        <v>816</v>
      </c>
      <c r="B113" s="1029">
        <v>9</v>
      </c>
      <c r="C113" s="338">
        <f>SUM(B113/B114)</f>
        <v>0.45</v>
      </c>
    </row>
    <row r="114" spans="1:3" s="206" customFormat="1" ht="16.5" thickTop="1" thickBot="1" x14ac:dyDescent="0.3">
      <c r="A114" s="34" t="s">
        <v>819</v>
      </c>
      <c r="B114" s="122">
        <f>SUM(B108:B113)</f>
        <v>20</v>
      </c>
      <c r="C114" s="212">
        <f>SUM(B114/B114)</f>
        <v>1</v>
      </c>
    </row>
    <row r="115" spans="1:3" s="206" customFormat="1" ht="16.5" hidden="1" thickBot="1" x14ac:dyDescent="0.3">
      <c r="A115" s="1758" t="s">
        <v>762</v>
      </c>
      <c r="B115" s="1759"/>
      <c r="C115" s="1760"/>
    </row>
    <row r="116" spans="1:3" s="206" customFormat="1" ht="15.75" hidden="1" thickBot="1" x14ac:dyDescent="0.3">
      <c r="A116" s="130"/>
      <c r="B116" s="131" t="s">
        <v>144</v>
      </c>
      <c r="C116" s="210" t="s">
        <v>817</v>
      </c>
    </row>
    <row r="117" spans="1:3" s="206" customFormat="1" ht="15.75" hidden="1" thickBot="1" x14ac:dyDescent="0.3">
      <c r="A117" s="1532" t="s">
        <v>484</v>
      </c>
      <c r="B117" s="1533"/>
      <c r="C117" s="1534"/>
    </row>
    <row r="118" spans="1:3" s="206" customFormat="1" hidden="1" x14ac:dyDescent="0.25">
      <c r="A118" s="977" t="s">
        <v>401</v>
      </c>
      <c r="B118" s="1213">
        <v>0</v>
      </c>
      <c r="C118" s="343">
        <f>SUM(B118/B126)</f>
        <v>0</v>
      </c>
    </row>
    <row r="119" spans="1:3" s="206" customFormat="1" hidden="1" x14ac:dyDescent="0.25">
      <c r="A119" s="96" t="s">
        <v>402</v>
      </c>
      <c r="B119" s="1027">
        <v>0</v>
      </c>
      <c r="C119" s="343">
        <f>SUM(B119/B126)</f>
        <v>0</v>
      </c>
    </row>
    <row r="120" spans="1:3" s="206" customFormat="1" hidden="1" x14ac:dyDescent="0.25">
      <c r="A120" s="96" t="s">
        <v>337</v>
      </c>
      <c r="B120" s="1027">
        <v>0</v>
      </c>
      <c r="C120" s="343">
        <f>SUM(B120/B126)</f>
        <v>0</v>
      </c>
    </row>
    <row r="121" spans="1:3" s="206" customFormat="1" hidden="1" x14ac:dyDescent="0.25">
      <c r="A121" s="96" t="s">
        <v>338</v>
      </c>
      <c r="B121" s="1027">
        <v>1</v>
      </c>
      <c r="C121" s="343">
        <f>SUM(B121/B126)</f>
        <v>0.33333333333333331</v>
      </c>
    </row>
    <row r="122" spans="1:3" s="206" customFormat="1" hidden="1" x14ac:dyDescent="0.25">
      <c r="A122" s="96" t="s">
        <v>339</v>
      </c>
      <c r="B122" s="1027">
        <v>1</v>
      </c>
      <c r="C122" s="343">
        <f>SUM(B122/B126)</f>
        <v>0.33333333333333331</v>
      </c>
    </row>
    <row r="123" spans="1:3" s="206" customFormat="1" hidden="1" x14ac:dyDescent="0.25">
      <c r="A123" s="96" t="s">
        <v>126</v>
      </c>
      <c r="B123" s="1027">
        <v>1</v>
      </c>
      <c r="C123" s="343">
        <f>SUM(B123/B126)</f>
        <v>0.33333333333333331</v>
      </c>
    </row>
    <row r="124" spans="1:3" s="206" customFormat="1" hidden="1" x14ac:dyDescent="0.25">
      <c r="A124" s="96" t="s">
        <v>127</v>
      </c>
      <c r="B124" s="1027">
        <v>0</v>
      </c>
      <c r="C124" s="343">
        <f>SUM(B124/B126)</f>
        <v>0</v>
      </c>
    </row>
    <row r="125" spans="1:3" s="206" customFormat="1" ht="15.75" hidden="1" thickBot="1" x14ac:dyDescent="0.3">
      <c r="A125" s="97" t="s">
        <v>119</v>
      </c>
      <c r="B125" s="1029">
        <v>0</v>
      </c>
      <c r="C125" s="341">
        <f>SUM(B125/B126)</f>
        <v>0</v>
      </c>
    </row>
    <row r="126" spans="1:3" s="206" customFormat="1" ht="16.5" hidden="1" thickTop="1" thickBot="1" x14ac:dyDescent="0.3">
      <c r="A126" s="129" t="s">
        <v>166</v>
      </c>
      <c r="B126" s="127">
        <f>SUM(B118:B125)</f>
        <v>3</v>
      </c>
      <c r="C126" s="211">
        <f>SUM(B126/B126)</f>
        <v>1</v>
      </c>
    </row>
    <row r="127" spans="1:3" s="206" customFormat="1" ht="15.75" hidden="1" thickBot="1" x14ac:dyDescent="0.3">
      <c r="A127" s="1532" t="s">
        <v>485</v>
      </c>
      <c r="B127" s="1533"/>
      <c r="C127" s="1534"/>
    </row>
    <row r="128" spans="1:3" s="206" customFormat="1" hidden="1" x14ac:dyDescent="0.25">
      <c r="A128" s="105" t="s">
        <v>120</v>
      </c>
      <c r="B128" s="1213">
        <v>0</v>
      </c>
      <c r="C128" s="343">
        <f>SUM(B128/B134)</f>
        <v>0</v>
      </c>
    </row>
    <row r="129" spans="1:3" s="206" customFormat="1" hidden="1" x14ac:dyDescent="0.25">
      <c r="A129" s="102" t="s">
        <v>121</v>
      </c>
      <c r="B129" s="1027">
        <v>0</v>
      </c>
      <c r="C129" s="343">
        <f>SUM(B129/B134)</f>
        <v>0</v>
      </c>
    </row>
    <row r="130" spans="1:3" s="206" customFormat="1" hidden="1" x14ac:dyDescent="0.25">
      <c r="A130" s="102" t="s">
        <v>122</v>
      </c>
      <c r="B130" s="1027">
        <v>0</v>
      </c>
      <c r="C130" s="343">
        <f>SUM(B130/B134)</f>
        <v>0</v>
      </c>
    </row>
    <row r="131" spans="1:3" s="206" customFormat="1" hidden="1" x14ac:dyDescent="0.25">
      <c r="A131" s="102" t="s">
        <v>123</v>
      </c>
      <c r="B131" s="1027">
        <v>2</v>
      </c>
      <c r="C131" s="343">
        <f>SUM(B131/B134)</f>
        <v>0.66666666666666663</v>
      </c>
    </row>
    <row r="132" spans="1:3" s="206" customFormat="1" hidden="1" x14ac:dyDescent="0.25">
      <c r="A132" s="102" t="s">
        <v>351</v>
      </c>
      <c r="B132" s="1027">
        <v>0</v>
      </c>
      <c r="C132" s="343">
        <f>SUM(B132/B134)</f>
        <v>0</v>
      </c>
    </row>
    <row r="133" spans="1:3" s="206" customFormat="1" ht="15.75" hidden="1" thickBot="1" x14ac:dyDescent="0.3">
      <c r="A133" s="103" t="s">
        <v>125</v>
      </c>
      <c r="B133" s="1029">
        <v>1</v>
      </c>
      <c r="C133" s="341">
        <f>SUM(B133/B134)</f>
        <v>0.33333333333333331</v>
      </c>
    </row>
    <row r="134" spans="1:3" s="206" customFormat="1" ht="16.5" hidden="1" thickTop="1" thickBot="1" x14ac:dyDescent="0.3">
      <c r="A134" s="128" t="s">
        <v>168</v>
      </c>
      <c r="B134" s="127">
        <f>SUM(B128:B133)</f>
        <v>3</v>
      </c>
      <c r="C134" s="211">
        <f>SUM(C128:C133)</f>
        <v>1</v>
      </c>
    </row>
    <row r="135" spans="1:3" s="206" customFormat="1" ht="15.75" hidden="1" thickBot="1" x14ac:dyDescent="0.3">
      <c r="A135" s="1532" t="s">
        <v>821</v>
      </c>
      <c r="B135" s="1533"/>
      <c r="C135" s="1534"/>
    </row>
    <row r="136" spans="1:3" s="206" customFormat="1" hidden="1" x14ac:dyDescent="0.25">
      <c r="A136" s="105" t="s">
        <v>177</v>
      </c>
      <c r="B136" s="1213">
        <v>1</v>
      </c>
      <c r="C136" s="343">
        <f>SUM(B136/B140)</f>
        <v>0.33333333333333331</v>
      </c>
    </row>
    <row r="137" spans="1:3" s="206" customFormat="1" hidden="1" x14ac:dyDescent="0.25">
      <c r="A137" s="102" t="s">
        <v>178</v>
      </c>
      <c r="B137" s="1027">
        <v>0</v>
      </c>
      <c r="C137" s="343">
        <f>SUM(B137/B140)</f>
        <v>0</v>
      </c>
    </row>
    <row r="138" spans="1:3" s="206" customFormat="1" hidden="1" x14ac:dyDescent="0.25">
      <c r="A138" s="102" t="s">
        <v>179</v>
      </c>
      <c r="B138" s="1027">
        <v>2</v>
      </c>
      <c r="C138" s="343">
        <f>SUM(B138/B140)</f>
        <v>0.66666666666666663</v>
      </c>
    </row>
    <row r="139" spans="1:3" s="206" customFormat="1" ht="15.75" hidden="1" thickBot="1" x14ac:dyDescent="0.3">
      <c r="A139" s="103" t="s">
        <v>180</v>
      </c>
      <c r="B139" s="1029">
        <v>0</v>
      </c>
      <c r="C139" s="341">
        <f>SUM(B139/B140)</f>
        <v>0</v>
      </c>
    </row>
    <row r="140" spans="1:3" s="206" customFormat="1" ht="16.5" hidden="1" thickTop="1" thickBot="1" x14ac:dyDescent="0.3">
      <c r="A140" s="128" t="s">
        <v>819</v>
      </c>
      <c r="B140" s="127">
        <f>SUM(B136:B139)</f>
        <v>3</v>
      </c>
      <c r="C140" s="211">
        <f>SUM(C136:C139)</f>
        <v>1</v>
      </c>
    </row>
    <row r="141" spans="1:3" s="206" customFormat="1" ht="15.75" hidden="1" thickBot="1" x14ac:dyDescent="0.3">
      <c r="A141" s="1532" t="s">
        <v>820</v>
      </c>
      <c r="B141" s="1533"/>
      <c r="C141" s="1534"/>
    </row>
    <row r="142" spans="1:3" s="206" customFormat="1" hidden="1" x14ac:dyDescent="0.25">
      <c r="A142" s="105" t="s">
        <v>181</v>
      </c>
      <c r="B142" s="1213">
        <v>2</v>
      </c>
      <c r="C142" s="343">
        <f>SUM(B142/B145)</f>
        <v>0.66666666666666663</v>
      </c>
    </row>
    <row r="143" spans="1:3" s="206" customFormat="1" hidden="1" x14ac:dyDescent="0.25">
      <c r="A143" s="102" t="s">
        <v>182</v>
      </c>
      <c r="B143" s="1027">
        <v>0</v>
      </c>
      <c r="C143" s="343">
        <f>SUM(B143/B145)</f>
        <v>0</v>
      </c>
    </row>
    <row r="144" spans="1:3" s="206" customFormat="1" ht="15.75" hidden="1" thickBot="1" x14ac:dyDescent="0.3">
      <c r="A144" s="103" t="s">
        <v>183</v>
      </c>
      <c r="B144" s="1029">
        <v>1</v>
      </c>
      <c r="C144" s="341">
        <f>SUM(B144/B145)</f>
        <v>0.33333333333333331</v>
      </c>
    </row>
    <row r="145" spans="1:4" s="206" customFormat="1" ht="16.5" hidden="1" thickTop="1" thickBot="1" x14ac:dyDescent="0.3">
      <c r="A145" s="126" t="s">
        <v>819</v>
      </c>
      <c r="B145" s="1010">
        <f>SUM(B142:B144)</f>
        <v>3</v>
      </c>
      <c r="C145" s="211">
        <f>SUM(C142:C144)</f>
        <v>1</v>
      </c>
    </row>
    <row r="146" spans="1:4" s="206" customFormat="1" ht="15.75" hidden="1" thickBot="1" x14ac:dyDescent="0.3">
      <c r="A146" s="1532" t="s">
        <v>814</v>
      </c>
      <c r="B146" s="1533"/>
      <c r="C146" s="1534"/>
    </row>
    <row r="147" spans="1:4" s="206" customFormat="1" hidden="1" x14ac:dyDescent="0.25">
      <c r="A147" s="998" t="s">
        <v>588</v>
      </c>
      <c r="B147" s="1171">
        <v>2</v>
      </c>
      <c r="C147" s="336">
        <f>SUM(B147/B149)</f>
        <v>0.66666666666666663</v>
      </c>
      <c r="D147" s="31"/>
    </row>
    <row r="148" spans="1:4" s="206" customFormat="1" ht="15.75" hidden="1" thickBot="1" x14ac:dyDescent="0.3">
      <c r="A148" s="114" t="s">
        <v>477</v>
      </c>
      <c r="B148" s="1029">
        <v>1</v>
      </c>
      <c r="C148" s="338">
        <f>SUM(B148/B149)</f>
        <v>0.33333333333333331</v>
      </c>
    </row>
    <row r="149" spans="1:4" s="206" customFormat="1" ht="16.5" hidden="1" thickTop="1" thickBot="1" x14ac:dyDescent="0.3">
      <c r="A149" s="34" t="s">
        <v>819</v>
      </c>
      <c r="B149" s="122">
        <f>SUM(B147:B148)</f>
        <v>3</v>
      </c>
      <c r="C149" s="212">
        <f>SUM(B149/B149)</f>
        <v>1</v>
      </c>
    </row>
    <row r="150" spans="1:4" s="206" customFormat="1" ht="16.5" hidden="1" thickBot="1" x14ac:dyDescent="0.3">
      <c r="A150" s="1758" t="s">
        <v>778</v>
      </c>
      <c r="B150" s="1759"/>
      <c r="C150" s="1760"/>
    </row>
    <row r="151" spans="1:4" s="206" customFormat="1" ht="15.75" hidden="1" thickBot="1" x14ac:dyDescent="0.3">
      <c r="A151" s="130"/>
      <c r="B151" s="131" t="s">
        <v>144</v>
      </c>
      <c r="C151" s="210" t="s">
        <v>817</v>
      </c>
    </row>
    <row r="152" spans="1:4" s="206" customFormat="1" ht="15.75" hidden="1" thickBot="1" x14ac:dyDescent="0.3">
      <c r="A152" s="1532" t="s">
        <v>484</v>
      </c>
      <c r="B152" s="1533"/>
      <c r="C152" s="1534"/>
    </row>
    <row r="153" spans="1:4" s="206" customFormat="1" hidden="1" x14ac:dyDescent="0.25">
      <c r="A153" s="821" t="s">
        <v>401</v>
      </c>
      <c r="B153" s="818">
        <v>0</v>
      </c>
      <c r="C153" s="343">
        <f>SUM(B153/B161)</f>
        <v>0</v>
      </c>
    </row>
    <row r="154" spans="1:4" s="206" customFormat="1" hidden="1" x14ac:dyDescent="0.25">
      <c r="A154" s="96" t="s">
        <v>402</v>
      </c>
      <c r="B154" s="819">
        <v>1</v>
      </c>
      <c r="C154" s="343">
        <f>SUM(B154/B161)</f>
        <v>0.125</v>
      </c>
    </row>
    <row r="155" spans="1:4" s="206" customFormat="1" hidden="1" x14ac:dyDescent="0.25">
      <c r="A155" s="96" t="s">
        <v>337</v>
      </c>
      <c r="B155" s="819">
        <v>0</v>
      </c>
      <c r="C155" s="343">
        <f>SUM(B155/B161)</f>
        <v>0</v>
      </c>
    </row>
    <row r="156" spans="1:4" s="206" customFormat="1" hidden="1" x14ac:dyDescent="0.25">
      <c r="A156" s="96" t="s">
        <v>338</v>
      </c>
      <c r="B156" s="819">
        <v>3</v>
      </c>
      <c r="C156" s="343">
        <f>SUM(B156/B161)</f>
        <v>0.375</v>
      </c>
    </row>
    <row r="157" spans="1:4" s="206" customFormat="1" hidden="1" x14ac:dyDescent="0.25">
      <c r="A157" s="96" t="s">
        <v>339</v>
      </c>
      <c r="B157" s="819">
        <v>2</v>
      </c>
      <c r="C157" s="343">
        <f>SUM(B157/B161)</f>
        <v>0.25</v>
      </c>
    </row>
    <row r="158" spans="1:4" s="206" customFormat="1" hidden="1" x14ac:dyDescent="0.25">
      <c r="A158" s="96" t="s">
        <v>126</v>
      </c>
      <c r="B158" s="819">
        <v>2</v>
      </c>
      <c r="C158" s="343">
        <f>SUM(B158/B161)</f>
        <v>0.25</v>
      </c>
    </row>
    <row r="159" spans="1:4" s="206" customFormat="1" hidden="1" x14ac:dyDescent="0.25">
      <c r="A159" s="96" t="s">
        <v>127</v>
      </c>
      <c r="B159" s="819">
        <v>0</v>
      </c>
      <c r="C159" s="343">
        <f>SUM(B159/B161)</f>
        <v>0</v>
      </c>
    </row>
    <row r="160" spans="1:4" s="206" customFormat="1" ht="15.75" hidden="1" thickBot="1" x14ac:dyDescent="0.3">
      <c r="A160" s="97" t="s">
        <v>119</v>
      </c>
      <c r="B160" s="361">
        <v>0</v>
      </c>
      <c r="C160" s="341">
        <f>SUM(B160/B161)</f>
        <v>0</v>
      </c>
    </row>
    <row r="161" spans="1:3" s="206" customFormat="1" ht="16.5" hidden="1" thickTop="1" thickBot="1" x14ac:dyDescent="0.3">
      <c r="A161" s="129" t="s">
        <v>166</v>
      </c>
      <c r="B161" s="127">
        <f>SUM(B153:B160)</f>
        <v>8</v>
      </c>
      <c r="C161" s="211">
        <f>SUM(B161/B161)</f>
        <v>1</v>
      </c>
    </row>
    <row r="162" spans="1:3" s="206" customFormat="1" ht="15.75" hidden="1" thickBot="1" x14ac:dyDescent="0.3">
      <c r="A162" s="1532" t="s">
        <v>485</v>
      </c>
      <c r="B162" s="1533"/>
      <c r="C162" s="1534"/>
    </row>
    <row r="163" spans="1:3" s="206" customFormat="1" hidden="1" x14ac:dyDescent="0.25">
      <c r="A163" s="105" t="s">
        <v>120</v>
      </c>
      <c r="B163" s="818">
        <v>1</v>
      </c>
      <c r="C163" s="343">
        <f>SUM(B163/B169)</f>
        <v>0.125</v>
      </c>
    </row>
    <row r="164" spans="1:3" s="206" customFormat="1" hidden="1" x14ac:dyDescent="0.25">
      <c r="A164" s="102" t="s">
        <v>121</v>
      </c>
      <c r="B164" s="819">
        <v>1</v>
      </c>
      <c r="C164" s="343">
        <f>SUM(B164/B169)</f>
        <v>0.125</v>
      </c>
    </row>
    <row r="165" spans="1:3" s="206" customFormat="1" hidden="1" x14ac:dyDescent="0.25">
      <c r="A165" s="102" t="s">
        <v>122</v>
      </c>
      <c r="B165" s="819">
        <v>0</v>
      </c>
      <c r="C165" s="343">
        <f>SUM(B165/B169)</f>
        <v>0</v>
      </c>
    </row>
    <row r="166" spans="1:3" s="206" customFormat="1" hidden="1" x14ac:dyDescent="0.25">
      <c r="A166" s="102" t="s">
        <v>123</v>
      </c>
      <c r="B166" s="819">
        <v>1</v>
      </c>
      <c r="C166" s="343">
        <f>SUM(B166/B169)</f>
        <v>0.125</v>
      </c>
    </row>
    <row r="167" spans="1:3" s="206" customFormat="1" hidden="1" x14ac:dyDescent="0.25">
      <c r="A167" s="102" t="s">
        <v>351</v>
      </c>
      <c r="B167" s="819">
        <v>5</v>
      </c>
      <c r="C167" s="343">
        <f>SUM(B167/B169)</f>
        <v>0.625</v>
      </c>
    </row>
    <row r="168" spans="1:3" s="206" customFormat="1" ht="15.75" hidden="1" thickBot="1" x14ac:dyDescent="0.3">
      <c r="A168" s="103" t="s">
        <v>125</v>
      </c>
      <c r="B168" s="361">
        <v>0</v>
      </c>
      <c r="C168" s="111">
        <f>SUM(B168/B169)</f>
        <v>0</v>
      </c>
    </row>
    <row r="169" spans="1:3" s="206" customFormat="1" ht="16.5" hidden="1" thickTop="1" thickBot="1" x14ac:dyDescent="0.3">
      <c r="A169" s="128" t="s">
        <v>168</v>
      </c>
      <c r="B169" s="127">
        <f>SUM(B163:B168)</f>
        <v>8</v>
      </c>
      <c r="C169" s="211">
        <f>SUM(C163:C168)</f>
        <v>1</v>
      </c>
    </row>
    <row r="170" spans="1:3" s="206" customFormat="1" ht="15.75" hidden="1" thickBot="1" x14ac:dyDescent="0.3">
      <c r="A170" s="1532" t="s">
        <v>821</v>
      </c>
      <c r="B170" s="1533"/>
      <c r="C170" s="1534"/>
    </row>
    <row r="171" spans="1:3" s="206" customFormat="1" hidden="1" x14ac:dyDescent="0.25">
      <c r="A171" s="105" t="s">
        <v>177</v>
      </c>
      <c r="B171" s="818">
        <v>4</v>
      </c>
      <c r="C171" s="343">
        <f>SUM(B171/B175)</f>
        <v>0.5</v>
      </c>
    </row>
    <row r="172" spans="1:3" s="206" customFormat="1" hidden="1" x14ac:dyDescent="0.25">
      <c r="A172" s="102" t="s">
        <v>178</v>
      </c>
      <c r="B172" s="819">
        <v>0</v>
      </c>
      <c r="C172" s="343">
        <f>SUM(B172/B175)</f>
        <v>0</v>
      </c>
    </row>
    <row r="173" spans="1:3" s="206" customFormat="1" hidden="1" x14ac:dyDescent="0.25">
      <c r="A173" s="102" t="s">
        <v>179</v>
      </c>
      <c r="B173" s="819">
        <v>3</v>
      </c>
      <c r="C173" s="343">
        <f>SUM(B173/B175)</f>
        <v>0.375</v>
      </c>
    </row>
    <row r="174" spans="1:3" s="206" customFormat="1" ht="15.75" hidden="1" thickBot="1" x14ac:dyDescent="0.3">
      <c r="A174" s="103" t="s">
        <v>180</v>
      </c>
      <c r="B174" s="361">
        <v>1</v>
      </c>
      <c r="C174" s="341">
        <f>SUM(B174/B175)</f>
        <v>0.125</v>
      </c>
    </row>
    <row r="175" spans="1:3" s="206" customFormat="1" ht="16.5" hidden="1" thickTop="1" thickBot="1" x14ac:dyDescent="0.3">
      <c r="A175" s="128" t="s">
        <v>819</v>
      </c>
      <c r="B175" s="127">
        <f>SUM(B171:B174)</f>
        <v>8</v>
      </c>
      <c r="C175" s="211">
        <f>SUM(C171:C174)</f>
        <v>1</v>
      </c>
    </row>
    <row r="176" spans="1:3" s="206" customFormat="1" ht="15.75" hidden="1" thickBot="1" x14ac:dyDescent="0.3">
      <c r="A176" s="1532" t="s">
        <v>820</v>
      </c>
      <c r="B176" s="1533"/>
      <c r="C176" s="1534"/>
    </row>
    <row r="177" spans="1:4" s="206" customFormat="1" hidden="1" x14ac:dyDescent="0.25">
      <c r="A177" s="105" t="s">
        <v>181</v>
      </c>
      <c r="B177" s="818">
        <v>1</v>
      </c>
      <c r="C177" s="343">
        <f>SUM(B177/B180)</f>
        <v>0.125</v>
      </c>
    </row>
    <row r="178" spans="1:4" s="206" customFormat="1" hidden="1" x14ac:dyDescent="0.25">
      <c r="A178" s="102" t="s">
        <v>182</v>
      </c>
      <c r="B178" s="819">
        <v>1</v>
      </c>
      <c r="C178" s="343">
        <f>SUM(B178/B180)</f>
        <v>0.125</v>
      </c>
    </row>
    <row r="179" spans="1:4" s="206" customFormat="1" ht="15.75" hidden="1" thickBot="1" x14ac:dyDescent="0.3">
      <c r="A179" s="103" t="s">
        <v>183</v>
      </c>
      <c r="B179" s="361">
        <v>6</v>
      </c>
      <c r="C179" s="341">
        <f>SUM(B179/B180)</f>
        <v>0.75</v>
      </c>
    </row>
    <row r="180" spans="1:4" s="206" customFormat="1" ht="16.5" hidden="1" thickTop="1" thickBot="1" x14ac:dyDescent="0.3">
      <c r="A180" s="126" t="s">
        <v>819</v>
      </c>
      <c r="B180" s="127">
        <f>SUM(B177:B179)</f>
        <v>8</v>
      </c>
      <c r="C180" s="211">
        <f>SUM(C177:C179)</f>
        <v>1</v>
      </c>
    </row>
    <row r="181" spans="1:4" s="206" customFormat="1" ht="15.75" hidden="1" thickBot="1" x14ac:dyDescent="0.3">
      <c r="A181" s="1532" t="s">
        <v>814</v>
      </c>
      <c r="B181" s="1533"/>
      <c r="C181" s="1534"/>
    </row>
    <row r="182" spans="1:4" s="206" customFormat="1" hidden="1" x14ac:dyDescent="0.25">
      <c r="A182" s="840" t="s">
        <v>530</v>
      </c>
      <c r="B182" s="409">
        <v>1</v>
      </c>
      <c r="C182" s="336">
        <f>SUM(B182/B187)</f>
        <v>0.125</v>
      </c>
      <c r="D182" s="31"/>
    </row>
    <row r="183" spans="1:4" s="206" customFormat="1" hidden="1" x14ac:dyDescent="0.25">
      <c r="A183" s="840" t="s">
        <v>531</v>
      </c>
      <c r="B183" s="819">
        <v>2</v>
      </c>
      <c r="C183" s="343">
        <f>SUM(B183/B187)</f>
        <v>0.25</v>
      </c>
    </row>
    <row r="184" spans="1:4" s="206" customFormat="1" hidden="1" x14ac:dyDescent="0.25">
      <c r="A184" s="840" t="s">
        <v>532</v>
      </c>
      <c r="B184" s="835">
        <v>1</v>
      </c>
      <c r="C184" s="343">
        <f>SUM(B184/B187)</f>
        <v>0.125</v>
      </c>
    </row>
    <row r="185" spans="1:4" s="206" customFormat="1" hidden="1" x14ac:dyDescent="0.25">
      <c r="A185" s="840" t="s">
        <v>533</v>
      </c>
      <c r="B185" s="819">
        <v>3</v>
      </c>
      <c r="C185" s="343">
        <f>SUM(B185/B187)</f>
        <v>0.375</v>
      </c>
    </row>
    <row r="186" spans="1:4" s="206" customFormat="1" ht="15.75" hidden="1" thickBot="1" x14ac:dyDescent="0.3">
      <c r="A186" s="841" t="s">
        <v>823</v>
      </c>
      <c r="B186" s="361">
        <v>1</v>
      </c>
      <c r="C186" s="338">
        <f>SUM(B186/B187)</f>
        <v>0.125</v>
      </c>
    </row>
    <row r="187" spans="1:4" s="206" customFormat="1" ht="16.5" hidden="1" thickTop="1" thickBot="1" x14ac:dyDescent="0.3">
      <c r="A187" s="34" t="s">
        <v>819</v>
      </c>
      <c r="B187" s="122">
        <f>SUM(B182:B186)</f>
        <v>8</v>
      </c>
      <c r="C187" s="212">
        <f>SUM(B187/B187)</f>
        <v>1</v>
      </c>
    </row>
    <row r="188" spans="1:4" ht="16.5" hidden="1" thickBot="1" x14ac:dyDescent="0.3">
      <c r="A188" s="1758" t="s">
        <v>766</v>
      </c>
      <c r="B188" s="1759"/>
      <c r="C188" s="1760"/>
    </row>
    <row r="189" spans="1:4" ht="15.75" hidden="1" thickBot="1" x14ac:dyDescent="0.3">
      <c r="A189" s="130"/>
      <c r="B189" s="131" t="s">
        <v>144</v>
      </c>
      <c r="C189" s="210" t="s">
        <v>817</v>
      </c>
    </row>
    <row r="190" spans="1:4" ht="15.75" hidden="1" thickBot="1" x14ac:dyDescent="0.3">
      <c r="A190" s="1532" t="s">
        <v>484</v>
      </c>
      <c r="B190" s="1533"/>
      <c r="C190" s="1534"/>
    </row>
    <row r="191" spans="1:4" hidden="1" x14ac:dyDescent="0.25">
      <c r="A191" s="104" t="s">
        <v>401</v>
      </c>
      <c r="B191" s="416">
        <v>0</v>
      </c>
      <c r="C191" s="343">
        <f>SUM(B191/B199)</f>
        <v>0</v>
      </c>
    </row>
    <row r="192" spans="1:4" hidden="1" x14ac:dyDescent="0.25">
      <c r="A192" s="96" t="s">
        <v>402</v>
      </c>
      <c r="B192" s="359">
        <v>1</v>
      </c>
      <c r="C192" s="343">
        <f>SUM(B192/B199)</f>
        <v>0.16666666666666666</v>
      </c>
    </row>
    <row r="193" spans="1:3" hidden="1" x14ac:dyDescent="0.25">
      <c r="A193" s="96" t="s">
        <v>337</v>
      </c>
      <c r="B193" s="359">
        <v>1</v>
      </c>
      <c r="C193" s="343">
        <f>SUM(B193/B199)</f>
        <v>0.16666666666666666</v>
      </c>
    </row>
    <row r="194" spans="1:3" hidden="1" x14ac:dyDescent="0.25">
      <c r="A194" s="96" t="s">
        <v>338</v>
      </c>
      <c r="B194" s="359">
        <v>1</v>
      </c>
      <c r="C194" s="343">
        <f>SUM(B194/B199)</f>
        <v>0.16666666666666666</v>
      </c>
    </row>
    <row r="195" spans="1:3" hidden="1" x14ac:dyDescent="0.25">
      <c r="A195" s="96" t="s">
        <v>339</v>
      </c>
      <c r="B195" s="359">
        <v>3</v>
      </c>
      <c r="C195" s="343">
        <v>0.499</v>
      </c>
    </row>
    <row r="196" spans="1:3" hidden="1" x14ac:dyDescent="0.25">
      <c r="A196" s="96" t="s">
        <v>126</v>
      </c>
      <c r="B196" s="359">
        <v>0</v>
      </c>
      <c r="C196" s="343">
        <f>SUM(B196/B199)</f>
        <v>0</v>
      </c>
    </row>
    <row r="197" spans="1:3" hidden="1" x14ac:dyDescent="0.25">
      <c r="A197" s="96" t="s">
        <v>127</v>
      </c>
      <c r="B197" s="359">
        <v>0</v>
      </c>
      <c r="C197" s="343">
        <f>SUM(B197/B199)</f>
        <v>0</v>
      </c>
    </row>
    <row r="198" spans="1:3" ht="15.75" hidden="1" thickBot="1" x14ac:dyDescent="0.3">
      <c r="A198" s="97" t="s">
        <v>119</v>
      </c>
      <c r="B198" s="361">
        <v>0</v>
      </c>
      <c r="C198" s="341">
        <f>SUM(B198/B199)</f>
        <v>0</v>
      </c>
    </row>
    <row r="199" spans="1:3" ht="16.5" hidden="1" thickTop="1" thickBot="1" x14ac:dyDescent="0.3">
      <c r="A199" s="129" t="s">
        <v>166</v>
      </c>
      <c r="B199" s="127">
        <f>SUM(B191:B198)</f>
        <v>6</v>
      </c>
      <c r="C199" s="211">
        <f>SUM(B199/B199)</f>
        <v>1</v>
      </c>
    </row>
    <row r="200" spans="1:3" ht="15.75" hidden="1" thickBot="1" x14ac:dyDescent="0.3">
      <c r="A200" s="1532" t="s">
        <v>485</v>
      </c>
      <c r="B200" s="1533"/>
      <c r="C200" s="1534"/>
    </row>
    <row r="201" spans="1:3" hidden="1" x14ac:dyDescent="0.25">
      <c r="A201" s="105" t="s">
        <v>120</v>
      </c>
      <c r="B201" s="416">
        <v>1</v>
      </c>
      <c r="C201" s="343">
        <f>SUM(B201/B207)</f>
        <v>0.16666666666666666</v>
      </c>
    </row>
    <row r="202" spans="1:3" hidden="1" x14ac:dyDescent="0.25">
      <c r="A202" s="102" t="s">
        <v>121</v>
      </c>
      <c r="B202" s="359">
        <v>0</v>
      </c>
      <c r="C202" s="343">
        <f>SUM(B202/B207)</f>
        <v>0</v>
      </c>
    </row>
    <row r="203" spans="1:3" hidden="1" x14ac:dyDescent="0.25">
      <c r="A203" s="102" t="s">
        <v>122</v>
      </c>
      <c r="B203" s="359">
        <v>0</v>
      </c>
      <c r="C203" s="343">
        <f>SUM(B203/B207)</f>
        <v>0</v>
      </c>
    </row>
    <row r="204" spans="1:3" hidden="1" x14ac:dyDescent="0.25">
      <c r="A204" s="102" t="s">
        <v>123</v>
      </c>
      <c r="B204" s="359">
        <v>3</v>
      </c>
      <c r="C204" s="343">
        <f>SUM(B204/B207)</f>
        <v>0.5</v>
      </c>
    </row>
    <row r="205" spans="1:3" hidden="1" x14ac:dyDescent="0.25">
      <c r="A205" s="102" t="s">
        <v>351</v>
      </c>
      <c r="B205" s="359">
        <v>2</v>
      </c>
      <c r="C205" s="343">
        <f>SUM(B205/B207)</f>
        <v>0.33333333333333331</v>
      </c>
    </row>
    <row r="206" spans="1:3" ht="15.75" hidden="1" thickBot="1" x14ac:dyDescent="0.3">
      <c r="A206" s="103" t="s">
        <v>125</v>
      </c>
      <c r="B206" s="361">
        <v>0</v>
      </c>
      <c r="C206" s="111">
        <f>SUM(B206/B207)</f>
        <v>0</v>
      </c>
    </row>
    <row r="207" spans="1:3" ht="16.5" hidden="1" thickTop="1" thickBot="1" x14ac:dyDescent="0.3">
      <c r="A207" s="128" t="s">
        <v>168</v>
      </c>
      <c r="B207" s="127">
        <f>SUM(B201:B206)</f>
        <v>6</v>
      </c>
      <c r="C207" s="211">
        <f>SUM(C201:C206)</f>
        <v>1</v>
      </c>
    </row>
    <row r="208" spans="1:3" ht="15.75" hidden="1" thickBot="1" x14ac:dyDescent="0.3">
      <c r="A208" s="1532" t="s">
        <v>821</v>
      </c>
      <c r="B208" s="1533"/>
      <c r="C208" s="1534"/>
    </row>
    <row r="209" spans="1:4" hidden="1" x14ac:dyDescent="0.25">
      <c r="A209" s="105" t="s">
        <v>177</v>
      </c>
      <c r="B209" s="416">
        <v>1</v>
      </c>
      <c r="C209" s="343">
        <f>SUM(B209/B213)</f>
        <v>0.16666666666666666</v>
      </c>
    </row>
    <row r="210" spans="1:4" hidden="1" x14ac:dyDescent="0.25">
      <c r="A210" s="102" t="s">
        <v>178</v>
      </c>
      <c r="B210" s="359">
        <v>0</v>
      </c>
      <c r="C210" s="343">
        <f>SUM(B210/B213)</f>
        <v>0</v>
      </c>
    </row>
    <row r="211" spans="1:4" hidden="1" x14ac:dyDescent="0.25">
      <c r="A211" s="102" t="s">
        <v>179</v>
      </c>
      <c r="B211" s="359">
        <v>5</v>
      </c>
      <c r="C211" s="343">
        <f>SUM(B211/B213)</f>
        <v>0.83333333333333337</v>
      </c>
    </row>
    <row r="212" spans="1:4" ht="15.75" hidden="1" thickBot="1" x14ac:dyDescent="0.3">
      <c r="A212" s="103" t="s">
        <v>180</v>
      </c>
      <c r="B212" s="361">
        <v>0</v>
      </c>
      <c r="C212" s="341">
        <f>SUM(B212/B213)</f>
        <v>0</v>
      </c>
    </row>
    <row r="213" spans="1:4" ht="16.5" hidden="1" thickTop="1" thickBot="1" x14ac:dyDescent="0.3">
      <c r="A213" s="128" t="s">
        <v>819</v>
      </c>
      <c r="B213" s="127">
        <f>SUM(B209:B212)</f>
        <v>6</v>
      </c>
      <c r="C213" s="211">
        <f>SUM(C209:C212)</f>
        <v>1</v>
      </c>
    </row>
    <row r="214" spans="1:4" ht="15.75" hidden="1" thickBot="1" x14ac:dyDescent="0.3">
      <c r="A214" s="1532" t="s">
        <v>820</v>
      </c>
      <c r="B214" s="1533"/>
      <c r="C214" s="1534"/>
    </row>
    <row r="215" spans="1:4" hidden="1" x14ac:dyDescent="0.25">
      <c r="A215" s="105" t="s">
        <v>181</v>
      </c>
      <c r="B215" s="416">
        <v>3</v>
      </c>
      <c r="C215" s="343">
        <f>SUM(B215/B218)</f>
        <v>0.5</v>
      </c>
    </row>
    <row r="216" spans="1:4" hidden="1" x14ac:dyDescent="0.25">
      <c r="A216" s="102" t="s">
        <v>182</v>
      </c>
      <c r="B216" s="359">
        <v>2</v>
      </c>
      <c r="C216" s="343">
        <f>SUM(B216/B218)</f>
        <v>0.33333333333333331</v>
      </c>
    </row>
    <row r="217" spans="1:4" ht="15.75" hidden="1" thickBot="1" x14ac:dyDescent="0.3">
      <c r="A217" s="103" t="s">
        <v>183</v>
      </c>
      <c r="B217" s="361">
        <v>1</v>
      </c>
      <c r="C217" s="341">
        <f>SUM(B217/B218)</f>
        <v>0.16666666666666666</v>
      </c>
    </row>
    <row r="218" spans="1:4" ht="16.5" hidden="1" thickTop="1" thickBot="1" x14ac:dyDescent="0.3">
      <c r="A218" s="126" t="s">
        <v>819</v>
      </c>
      <c r="B218" s="127">
        <f>SUM(B215:B217)</f>
        <v>6</v>
      </c>
      <c r="C218" s="211">
        <f>SUM(C215:C217)</f>
        <v>0.99999999999999989</v>
      </c>
    </row>
    <row r="219" spans="1:4" ht="15.75" hidden="1" thickBot="1" x14ac:dyDescent="0.3">
      <c r="A219" s="1532" t="s">
        <v>814</v>
      </c>
      <c r="B219" s="1533"/>
      <c r="C219" s="1534"/>
    </row>
    <row r="220" spans="1:4" hidden="1" x14ac:dyDescent="0.25">
      <c r="A220" s="324" t="s">
        <v>476</v>
      </c>
      <c r="B220" s="409">
        <v>1</v>
      </c>
      <c r="C220" s="336">
        <f>SUM(B220/B224)</f>
        <v>0.16666666666666666</v>
      </c>
      <c r="D220" s="31"/>
    </row>
    <row r="221" spans="1:4" hidden="1" x14ac:dyDescent="0.25">
      <c r="A221" s="324" t="s">
        <v>477</v>
      </c>
      <c r="B221" s="359">
        <v>1</v>
      </c>
      <c r="C221" s="343">
        <f>SUM(B221/B224)</f>
        <v>0.16666666666666666</v>
      </c>
    </row>
    <row r="222" spans="1:4" hidden="1" x14ac:dyDescent="0.25">
      <c r="A222" s="324" t="s">
        <v>478</v>
      </c>
      <c r="B222" s="359">
        <v>3</v>
      </c>
      <c r="C222" s="343">
        <v>0.499</v>
      </c>
    </row>
    <row r="223" spans="1:4" ht="15.75" hidden="1" thickBot="1" x14ac:dyDescent="0.3">
      <c r="A223" s="114" t="s">
        <v>479</v>
      </c>
      <c r="B223" s="361">
        <v>1</v>
      </c>
      <c r="C223" s="338">
        <f>SUM(B223/B224)</f>
        <v>0.16666666666666666</v>
      </c>
    </row>
    <row r="224" spans="1:4" ht="16.5" hidden="1" thickTop="1" thickBot="1" x14ac:dyDescent="0.3">
      <c r="A224" s="34" t="s">
        <v>819</v>
      </c>
      <c r="B224" s="122">
        <f>SUM(B220:B223)</f>
        <v>6</v>
      </c>
      <c r="C224" s="212">
        <f>SUM(B224/B224)</f>
        <v>1</v>
      </c>
    </row>
  </sheetData>
  <sheetProtection algorithmName="SHA-512" hashValue="drG60hsKy4d1laF8egxmyI1kOgWt6NYTUdD9SWyn+zUPhsWY54RqcPHaizJ9AIrArDlW7cErd3WXNd2QN2YBbQ==" saltValue="XtyYhZ2Ipz4bzMCkAu5T2g==" spinCount="100000" sheet="1" objects="1" scenarios="1"/>
  <sortState ref="A71:C76">
    <sortCondition ref="B71:B76"/>
  </sortState>
  <mergeCells count="37">
    <mergeCell ref="A70:C70"/>
    <mergeCell ref="A39:C39"/>
    <mergeCell ref="A41:C41"/>
    <mergeCell ref="A51:C51"/>
    <mergeCell ref="A59:C59"/>
    <mergeCell ref="A65:C65"/>
    <mergeCell ref="A219:C219"/>
    <mergeCell ref="A208:C208"/>
    <mergeCell ref="A214:C214"/>
    <mergeCell ref="A115:C115"/>
    <mergeCell ref="A117:C117"/>
    <mergeCell ref="A127:C127"/>
    <mergeCell ref="A135:C135"/>
    <mergeCell ref="A141:C141"/>
    <mergeCell ref="A146:C146"/>
    <mergeCell ref="A1:C1"/>
    <mergeCell ref="A188:C188"/>
    <mergeCell ref="A190:C190"/>
    <mergeCell ref="A200:C200"/>
    <mergeCell ref="A150:C150"/>
    <mergeCell ref="A152:C152"/>
    <mergeCell ref="A162:C162"/>
    <mergeCell ref="A170:C170"/>
    <mergeCell ref="A176:C176"/>
    <mergeCell ref="A181:C181"/>
    <mergeCell ref="A2:C2"/>
    <mergeCell ref="A4:C4"/>
    <mergeCell ref="A14:C14"/>
    <mergeCell ref="A22:C22"/>
    <mergeCell ref="A28:C28"/>
    <mergeCell ref="A33:C33"/>
    <mergeCell ref="A107:C107"/>
    <mergeCell ref="A76:C76"/>
    <mergeCell ref="A78:C78"/>
    <mergeCell ref="A88:C88"/>
    <mergeCell ref="A96:C96"/>
    <mergeCell ref="A102:C102"/>
  </mergeCells>
  <printOptions horizontalCentered="1"/>
  <pageMargins left="0.7" right="0.7" top="1.0416666666666701" bottom="0.75" header="0.3" footer="0.3"/>
  <pageSetup firstPageNumber="24" orientation="portrait" useFirstPageNumber="1" r:id="rId1"/>
  <headerFooter>
    <oddHeader>&amp;L&amp;9
Semi-Annual Child Welfare Report&amp;C&amp;"-,Bold"&amp;14ARIZONA DEPARTMENT of CHILD SAFETY&amp;R&amp;9
January 1, 2020 through June 30, 2020</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29"/>
  <sheetViews>
    <sheetView showGridLines="0" view="pageLayout" zoomScaleNormal="100" workbookViewId="0">
      <selection activeCell="B30" sqref="B30"/>
    </sheetView>
  </sheetViews>
  <sheetFormatPr defaultColWidth="8.85546875" defaultRowHeight="15" x14ac:dyDescent="0.25"/>
  <cols>
    <col min="1" max="3" width="27.5703125" customWidth="1"/>
  </cols>
  <sheetData>
    <row r="1" spans="1:3" ht="19.5" thickBot="1" x14ac:dyDescent="0.35">
      <c r="A1" s="1586" t="s">
        <v>188</v>
      </c>
      <c r="B1" s="1587"/>
      <c r="C1" s="1588"/>
    </row>
    <row r="2" spans="1:3" ht="16.5" hidden="1" thickBot="1" x14ac:dyDescent="0.3">
      <c r="A2" s="1758" t="s">
        <v>771</v>
      </c>
      <c r="B2" s="1759"/>
      <c r="C2" s="1760"/>
    </row>
    <row r="3" spans="1:3" ht="15.75" hidden="1" thickBot="1" x14ac:dyDescent="0.3">
      <c r="A3" s="209"/>
      <c r="B3" s="207" t="s">
        <v>54</v>
      </c>
      <c r="C3" s="208" t="s">
        <v>129</v>
      </c>
    </row>
    <row r="4" spans="1:3" ht="15.75" hidden="1" thickBot="1" x14ac:dyDescent="0.3">
      <c r="A4" s="1532" t="s">
        <v>480</v>
      </c>
      <c r="B4" s="1533"/>
      <c r="C4" s="1534"/>
    </row>
    <row r="5" spans="1:3" ht="15.75" hidden="1" thickBot="1" x14ac:dyDescent="0.3">
      <c r="A5" s="105" t="s">
        <v>177</v>
      </c>
      <c r="B5" s="416"/>
      <c r="C5" s="343" t="e">
        <f>SUM(B5/B9)</f>
        <v>#DIV/0!</v>
      </c>
    </row>
    <row r="6" spans="1:3" ht="15.75" hidden="1" thickBot="1" x14ac:dyDescent="0.3">
      <c r="A6" s="102" t="s">
        <v>178</v>
      </c>
      <c r="B6" s="359"/>
      <c r="C6" s="343" t="e">
        <f>SUM(B6/B9)</f>
        <v>#DIV/0!</v>
      </c>
    </row>
    <row r="7" spans="1:3" ht="15.75" hidden="1" thickBot="1" x14ac:dyDescent="0.3">
      <c r="A7" s="102" t="s">
        <v>179</v>
      </c>
      <c r="B7" s="359"/>
      <c r="C7" s="343" t="e">
        <f>SUM(B7/B9)</f>
        <v>#DIV/0!</v>
      </c>
    </row>
    <row r="8" spans="1:3" ht="15.75" hidden="1" thickBot="1" x14ac:dyDescent="0.3">
      <c r="A8" s="103" t="s">
        <v>180</v>
      </c>
      <c r="B8" s="509"/>
      <c r="C8" s="341" t="e">
        <f>SUM(B8/B9)</f>
        <v>#DIV/0!</v>
      </c>
    </row>
    <row r="9" spans="1:3" ht="15.75" hidden="1" thickBot="1" x14ac:dyDescent="0.3">
      <c r="A9" s="128" t="s">
        <v>27</v>
      </c>
      <c r="B9" s="510">
        <f>SUM(B5:B8)</f>
        <v>0</v>
      </c>
      <c r="C9" s="211" t="e">
        <f>SUM(C5:C8)</f>
        <v>#DIV/0!</v>
      </c>
    </row>
    <row r="10" spans="1:3" ht="15.75" hidden="1" thickBot="1" x14ac:dyDescent="0.3">
      <c r="A10" s="1532" t="s">
        <v>481</v>
      </c>
      <c r="B10" s="1533"/>
      <c r="C10" s="1534"/>
    </row>
    <row r="11" spans="1:3" ht="15.75" hidden="1" thickBot="1" x14ac:dyDescent="0.3">
      <c r="A11" s="105" t="s">
        <v>181</v>
      </c>
      <c r="B11" s="416"/>
      <c r="C11" s="343" t="e">
        <f>SUM(B11/B14)</f>
        <v>#DIV/0!</v>
      </c>
    </row>
    <row r="12" spans="1:3" ht="15.75" hidden="1" thickBot="1" x14ac:dyDescent="0.3">
      <c r="A12" s="102" t="s">
        <v>182</v>
      </c>
      <c r="B12" s="359"/>
      <c r="C12" s="343" t="e">
        <f>SUM(B12/B14)</f>
        <v>#DIV/0!</v>
      </c>
    </row>
    <row r="13" spans="1:3" ht="15.75" hidden="1" thickBot="1" x14ac:dyDescent="0.3">
      <c r="A13" s="103" t="s">
        <v>183</v>
      </c>
      <c r="B13" s="509"/>
      <c r="C13" s="341" t="e">
        <f>SUM(B13/B14)</f>
        <v>#DIV/0!</v>
      </c>
    </row>
    <row r="14" spans="1:3" ht="15.75" hidden="1" thickBot="1" x14ac:dyDescent="0.3">
      <c r="A14" s="126" t="s">
        <v>27</v>
      </c>
      <c r="B14" s="213">
        <f>SUM(B11:B13)</f>
        <v>0</v>
      </c>
      <c r="C14" s="211" t="e">
        <f>SUM(C11:C13)</f>
        <v>#DIV/0!</v>
      </c>
    </row>
    <row r="15" spans="1:3" ht="15.75" hidden="1" thickBot="1" x14ac:dyDescent="0.3">
      <c r="A15" s="1532" t="s">
        <v>482</v>
      </c>
      <c r="B15" s="1533"/>
      <c r="C15" s="1534"/>
    </row>
    <row r="16" spans="1:3" ht="15.75" hidden="1" thickBot="1" x14ac:dyDescent="0.3">
      <c r="A16" s="104" t="s">
        <v>344</v>
      </c>
      <c r="B16" s="1770"/>
      <c r="C16" s="1771"/>
    </row>
    <row r="17" spans="1:3" ht="15.75" hidden="1" thickBot="1" x14ac:dyDescent="0.3">
      <c r="A17" s="96" t="s">
        <v>340</v>
      </c>
      <c r="B17" s="1766"/>
      <c r="C17" s="1767"/>
    </row>
    <row r="18" spans="1:3" ht="15.75" hidden="1" thickBot="1" x14ac:dyDescent="0.3">
      <c r="A18" s="100" t="s">
        <v>341</v>
      </c>
      <c r="B18" s="1768"/>
      <c r="C18" s="1769"/>
    </row>
    <row r="19" spans="1:3" ht="15.75" hidden="1" thickBot="1" x14ac:dyDescent="0.3">
      <c r="A19" s="1532" t="s">
        <v>483</v>
      </c>
      <c r="B19" s="1533"/>
      <c r="C19" s="1534"/>
    </row>
    <row r="20" spans="1:3" ht="15.75" hidden="1" thickBot="1" x14ac:dyDescent="0.3">
      <c r="A20" s="101" t="s">
        <v>344</v>
      </c>
      <c r="B20" s="1764"/>
      <c r="C20" s="1765"/>
    </row>
    <row r="21" spans="1:3" ht="15.75" hidden="1" thickBot="1" x14ac:dyDescent="0.3">
      <c r="A21" s="102" t="s">
        <v>340</v>
      </c>
      <c r="B21" s="1766"/>
      <c r="C21" s="1767"/>
    </row>
    <row r="22" spans="1:3" ht="15.75" hidden="1" thickBot="1" x14ac:dyDescent="0.3">
      <c r="A22" s="106" t="s">
        <v>341</v>
      </c>
      <c r="B22" s="1768"/>
      <c r="C22" s="1769"/>
    </row>
    <row r="23" spans="1:3" s="206" customFormat="1" ht="16.5" thickBot="1" x14ac:dyDescent="0.3">
      <c r="A23" s="1758" t="s">
        <v>754</v>
      </c>
      <c r="B23" s="1759"/>
      <c r="C23" s="1760"/>
    </row>
    <row r="24" spans="1:3" s="206" customFormat="1" ht="15.75" thickBot="1" x14ac:dyDescent="0.3">
      <c r="A24" s="209"/>
      <c r="B24" s="207" t="s">
        <v>54</v>
      </c>
      <c r="C24" s="208" t="s">
        <v>129</v>
      </c>
    </row>
    <row r="25" spans="1:3" s="206" customFormat="1" ht="15.75" thickBot="1" x14ac:dyDescent="0.3">
      <c r="A25" s="1532" t="s">
        <v>480</v>
      </c>
      <c r="B25" s="1533"/>
      <c r="C25" s="1534"/>
    </row>
    <row r="26" spans="1:3" s="206" customFormat="1" x14ac:dyDescent="0.25">
      <c r="A26" s="105" t="s">
        <v>177</v>
      </c>
      <c r="B26" s="1460">
        <v>825</v>
      </c>
      <c r="C26" s="753">
        <f>SUM(B26/B30)</f>
        <v>0.61613144137415987</v>
      </c>
    </row>
    <row r="27" spans="1:3" s="206" customFormat="1" x14ac:dyDescent="0.25">
      <c r="A27" s="102" t="s">
        <v>178</v>
      </c>
      <c r="B27" s="1464">
        <v>30</v>
      </c>
      <c r="C27" s="753">
        <f>SUM(B27/B30)</f>
        <v>2.2404779686333084E-2</v>
      </c>
    </row>
    <row r="28" spans="1:3" s="206" customFormat="1" x14ac:dyDescent="0.25">
      <c r="A28" s="102" t="s">
        <v>179</v>
      </c>
      <c r="B28" s="1464">
        <v>477</v>
      </c>
      <c r="C28" s="753">
        <f>SUM(B28/B30)</f>
        <v>0.35623599701269604</v>
      </c>
    </row>
    <row r="29" spans="1:3" s="206" customFormat="1" ht="15.75" thickBot="1" x14ac:dyDescent="0.3">
      <c r="A29" s="103" t="s">
        <v>180</v>
      </c>
      <c r="B29" s="509">
        <v>7</v>
      </c>
      <c r="C29" s="623">
        <f>SUM(B29/B30)</f>
        <v>5.2277819268110532E-3</v>
      </c>
    </row>
    <row r="30" spans="1:3" s="206" customFormat="1" ht="16.5" thickTop="1" thickBot="1" x14ac:dyDescent="0.3">
      <c r="A30" s="128" t="s">
        <v>27</v>
      </c>
      <c r="B30" s="510">
        <f>SUM(B26:B29)</f>
        <v>1339</v>
      </c>
      <c r="C30" s="1974">
        <f>SUM(C26:C29)</f>
        <v>1</v>
      </c>
    </row>
    <row r="31" spans="1:3" s="206" customFormat="1" ht="15.75" thickBot="1" x14ac:dyDescent="0.3">
      <c r="A31" s="1532" t="s">
        <v>481</v>
      </c>
      <c r="B31" s="1533"/>
      <c r="C31" s="1534"/>
    </row>
    <row r="32" spans="1:3" s="206" customFormat="1" x14ac:dyDescent="0.25">
      <c r="A32" s="105" t="s">
        <v>181</v>
      </c>
      <c r="B32" s="1460">
        <v>700</v>
      </c>
      <c r="C32" s="753">
        <f>SUM(B32/B35)</f>
        <v>0.52277819268110526</v>
      </c>
    </row>
    <row r="33" spans="1:7" s="206" customFormat="1" x14ac:dyDescent="0.25">
      <c r="A33" s="102" t="s">
        <v>182</v>
      </c>
      <c r="B33" s="1464">
        <v>64</v>
      </c>
      <c r="C33" s="753">
        <f>SUM(B33/B35)</f>
        <v>4.7796863330843917E-2</v>
      </c>
    </row>
    <row r="34" spans="1:7" s="206" customFormat="1" ht="15.75" thickBot="1" x14ac:dyDescent="0.3">
      <c r="A34" s="103" t="s">
        <v>183</v>
      </c>
      <c r="B34" s="509">
        <v>575</v>
      </c>
      <c r="C34" s="623">
        <f>SUM(B34/B35)</f>
        <v>0.42942494398805081</v>
      </c>
    </row>
    <row r="35" spans="1:7" s="206" customFormat="1" ht="16.5" thickTop="1" thickBot="1" x14ac:dyDescent="0.3">
      <c r="A35" s="126" t="s">
        <v>27</v>
      </c>
      <c r="B35" s="510">
        <f>SUM(B32:B34)</f>
        <v>1339</v>
      </c>
      <c r="C35" s="1974">
        <f>SUM(C32:C34)</f>
        <v>1</v>
      </c>
    </row>
    <row r="36" spans="1:7" s="206" customFormat="1" ht="15.75" thickBot="1" x14ac:dyDescent="0.3">
      <c r="A36" s="1532" t="s">
        <v>482</v>
      </c>
      <c r="B36" s="1533"/>
      <c r="C36" s="1534"/>
    </row>
    <row r="37" spans="1:7" s="206" customFormat="1" x14ac:dyDescent="0.25">
      <c r="A37" s="1418" t="s">
        <v>344</v>
      </c>
      <c r="B37" s="1770" t="s">
        <v>534</v>
      </c>
      <c r="C37" s="1771"/>
    </row>
    <row r="38" spans="1:7" s="206" customFormat="1" x14ac:dyDescent="0.25">
      <c r="A38" s="96" t="s">
        <v>340</v>
      </c>
      <c r="B38" s="1766" t="s">
        <v>535</v>
      </c>
      <c r="C38" s="1767"/>
    </row>
    <row r="39" spans="1:7" s="206" customFormat="1" ht="15.75" thickBot="1" x14ac:dyDescent="0.3">
      <c r="A39" s="100" t="s">
        <v>341</v>
      </c>
      <c r="B39" s="1768" t="s">
        <v>785</v>
      </c>
      <c r="C39" s="1769"/>
    </row>
    <row r="40" spans="1:7" s="206" customFormat="1" ht="15.75" thickBot="1" x14ac:dyDescent="0.3">
      <c r="A40" s="1532" t="s">
        <v>483</v>
      </c>
      <c r="B40" s="1533"/>
      <c r="C40" s="1534"/>
      <c r="E40" s="1454"/>
      <c r="F40" s="1455"/>
      <c r="G40" s="1455"/>
    </row>
    <row r="41" spans="1:7" s="206" customFormat="1" x14ac:dyDescent="0.25">
      <c r="A41" s="101" t="s">
        <v>344</v>
      </c>
      <c r="B41" s="1764" t="s">
        <v>786</v>
      </c>
      <c r="C41" s="1765"/>
    </row>
    <row r="42" spans="1:7" s="206" customFormat="1" x14ac:dyDescent="0.25">
      <c r="A42" s="102" t="s">
        <v>340</v>
      </c>
      <c r="B42" s="1766" t="s">
        <v>787</v>
      </c>
      <c r="C42" s="1767"/>
    </row>
    <row r="43" spans="1:7" s="206" customFormat="1" ht="15.75" thickBot="1" x14ac:dyDescent="0.3">
      <c r="A43" s="106" t="s">
        <v>341</v>
      </c>
      <c r="B43" s="1768" t="s">
        <v>654</v>
      </c>
      <c r="C43" s="1769"/>
    </row>
    <row r="44" spans="1:7" s="206" customFormat="1" ht="16.5" thickBot="1" x14ac:dyDescent="0.3">
      <c r="A44" s="1758" t="s">
        <v>650</v>
      </c>
      <c r="B44" s="1759"/>
      <c r="C44" s="1760"/>
    </row>
    <row r="45" spans="1:7" s="206" customFormat="1" ht="15.75" thickBot="1" x14ac:dyDescent="0.3">
      <c r="A45" s="209"/>
      <c r="B45" s="207" t="s">
        <v>54</v>
      </c>
      <c r="C45" s="208" t="s">
        <v>129</v>
      </c>
    </row>
    <row r="46" spans="1:7" s="206" customFormat="1" ht="15.75" thickBot="1" x14ac:dyDescent="0.3">
      <c r="A46" s="1532" t="s">
        <v>738</v>
      </c>
      <c r="B46" s="1533"/>
      <c r="C46" s="1534"/>
    </row>
    <row r="47" spans="1:7" s="206" customFormat="1" x14ac:dyDescent="0.25">
      <c r="A47" s="105" t="s">
        <v>177</v>
      </c>
      <c r="B47" s="1213">
        <v>1047</v>
      </c>
      <c r="C47" s="343">
        <f>SUM(B47/B51)</f>
        <v>0.62321428571428572</v>
      </c>
    </row>
    <row r="48" spans="1:7" s="206" customFormat="1" x14ac:dyDescent="0.25">
      <c r="A48" s="102" t="s">
        <v>178</v>
      </c>
      <c r="B48" s="1027">
        <v>37</v>
      </c>
      <c r="C48" s="343">
        <f>SUM(B48/B51)</f>
        <v>2.2023809523809525E-2</v>
      </c>
    </row>
    <row r="49" spans="1:3" s="206" customFormat="1" x14ac:dyDescent="0.25">
      <c r="A49" s="102" t="s">
        <v>179</v>
      </c>
      <c r="B49" s="1027">
        <v>591</v>
      </c>
      <c r="C49" s="343">
        <f>SUM(B49/B51)</f>
        <v>0.35178571428571431</v>
      </c>
    </row>
    <row r="50" spans="1:3" s="206" customFormat="1" ht="15.75" thickBot="1" x14ac:dyDescent="0.3">
      <c r="A50" s="103" t="s">
        <v>180</v>
      </c>
      <c r="B50" s="1217">
        <v>5</v>
      </c>
      <c r="C50" s="341">
        <f>SUM(B50/B51)</f>
        <v>2.976190476190476E-3</v>
      </c>
    </row>
    <row r="51" spans="1:3" s="206" customFormat="1" ht="16.5" thickTop="1" thickBot="1" x14ac:dyDescent="0.3">
      <c r="A51" s="128" t="s">
        <v>27</v>
      </c>
      <c r="B51" s="510">
        <f>SUM(B47:B50)</f>
        <v>1680</v>
      </c>
      <c r="C51" s="211">
        <f>SUM(C47:C50)</f>
        <v>1</v>
      </c>
    </row>
    <row r="52" spans="1:3" s="206" customFormat="1" ht="15.75" thickBot="1" x14ac:dyDescent="0.3">
      <c r="A52" s="1532" t="s">
        <v>739</v>
      </c>
      <c r="B52" s="1533"/>
      <c r="C52" s="1534"/>
    </row>
    <row r="53" spans="1:3" s="206" customFormat="1" x14ac:dyDescent="0.25">
      <c r="A53" s="105" t="s">
        <v>181</v>
      </c>
      <c r="B53" s="1213">
        <v>922</v>
      </c>
      <c r="C53" s="343">
        <f>SUM(B53/B56)</f>
        <v>0.54880952380952386</v>
      </c>
    </row>
    <row r="54" spans="1:3" s="206" customFormat="1" x14ac:dyDescent="0.25">
      <c r="A54" s="102" t="s">
        <v>182</v>
      </c>
      <c r="B54" s="1027">
        <v>78</v>
      </c>
      <c r="C54" s="343">
        <f>SUM(B54/B56)</f>
        <v>4.642857142857143E-2</v>
      </c>
    </row>
    <row r="55" spans="1:3" s="206" customFormat="1" ht="15.75" thickBot="1" x14ac:dyDescent="0.3">
      <c r="A55" s="103" t="s">
        <v>183</v>
      </c>
      <c r="B55" s="1217">
        <v>680</v>
      </c>
      <c r="C55" s="341">
        <f>SUM(B55/B56)</f>
        <v>0.40476190476190477</v>
      </c>
    </row>
    <row r="56" spans="1:3" s="206" customFormat="1" ht="16.5" thickTop="1" thickBot="1" x14ac:dyDescent="0.3">
      <c r="A56" s="126" t="s">
        <v>27</v>
      </c>
      <c r="B56" s="213">
        <f>SUM(B53:B55)</f>
        <v>1680</v>
      </c>
      <c r="C56" s="211">
        <f>SUM(C53:C55)</f>
        <v>1</v>
      </c>
    </row>
    <row r="57" spans="1:3" s="206" customFormat="1" ht="15.75" thickBot="1" x14ac:dyDescent="0.3">
      <c r="A57" s="1532" t="s">
        <v>740</v>
      </c>
      <c r="B57" s="1533"/>
      <c r="C57" s="1534"/>
    </row>
    <row r="58" spans="1:3" s="206" customFormat="1" x14ac:dyDescent="0.25">
      <c r="A58" s="1288" t="s">
        <v>344</v>
      </c>
      <c r="B58" s="1772" t="s">
        <v>534</v>
      </c>
      <c r="C58" s="1773"/>
    </row>
    <row r="59" spans="1:3" s="206" customFormat="1" x14ac:dyDescent="0.25">
      <c r="A59" s="96" t="s">
        <v>340</v>
      </c>
      <c r="B59" s="1774" t="s">
        <v>535</v>
      </c>
      <c r="C59" s="1775"/>
    </row>
    <row r="60" spans="1:3" s="206" customFormat="1" ht="15.75" thickBot="1" x14ac:dyDescent="0.3">
      <c r="A60" s="100" t="s">
        <v>341</v>
      </c>
      <c r="B60" s="1776" t="s">
        <v>652</v>
      </c>
      <c r="C60" s="1777"/>
    </row>
    <row r="61" spans="1:3" s="206" customFormat="1" ht="15.75" thickBot="1" x14ac:dyDescent="0.3">
      <c r="A61" s="1532" t="s">
        <v>741</v>
      </c>
      <c r="B61" s="1533"/>
      <c r="C61" s="1534"/>
    </row>
    <row r="62" spans="1:3" s="206" customFormat="1" x14ac:dyDescent="0.25">
      <c r="A62" s="101" t="s">
        <v>344</v>
      </c>
      <c r="B62" s="1778" t="s">
        <v>536</v>
      </c>
      <c r="C62" s="1779"/>
    </row>
    <row r="63" spans="1:3" s="206" customFormat="1" x14ac:dyDescent="0.25">
      <c r="A63" s="102" t="s">
        <v>340</v>
      </c>
      <c r="B63" s="1774" t="s">
        <v>653</v>
      </c>
      <c r="C63" s="1775"/>
    </row>
    <row r="64" spans="1:3" s="206" customFormat="1" ht="15.75" thickBot="1" x14ac:dyDescent="0.3">
      <c r="A64" s="106" t="s">
        <v>341</v>
      </c>
      <c r="B64" s="1776" t="s">
        <v>654</v>
      </c>
      <c r="C64" s="1777"/>
    </row>
    <row r="65" spans="1:3" s="206" customFormat="1" ht="16.5" hidden="1" thickBot="1" x14ac:dyDescent="0.3">
      <c r="A65" s="1758" t="s">
        <v>762</v>
      </c>
      <c r="B65" s="1759"/>
      <c r="C65" s="1760"/>
    </row>
    <row r="66" spans="1:3" s="206" customFormat="1" ht="15.75" hidden="1" thickBot="1" x14ac:dyDescent="0.3">
      <c r="A66" s="209"/>
      <c r="B66" s="207" t="s">
        <v>54</v>
      </c>
      <c r="C66" s="208" t="s">
        <v>129</v>
      </c>
    </row>
    <row r="67" spans="1:3" s="206" customFormat="1" ht="15.75" hidden="1" thickBot="1" x14ac:dyDescent="0.3">
      <c r="A67" s="1532" t="s">
        <v>480</v>
      </c>
      <c r="B67" s="1533"/>
      <c r="C67" s="1534"/>
    </row>
    <row r="68" spans="1:3" s="206" customFormat="1" hidden="1" x14ac:dyDescent="0.25">
      <c r="A68" s="105" t="s">
        <v>177</v>
      </c>
      <c r="B68" s="1213">
        <v>960</v>
      </c>
      <c r="C68" s="343">
        <f>SUM(B68/B72)</f>
        <v>0.625</v>
      </c>
    </row>
    <row r="69" spans="1:3" s="206" customFormat="1" hidden="1" x14ac:dyDescent="0.25">
      <c r="A69" s="102" t="s">
        <v>178</v>
      </c>
      <c r="B69" s="1027">
        <v>56</v>
      </c>
      <c r="C69" s="343">
        <f>SUM(B69/B72)</f>
        <v>3.6458333333333336E-2</v>
      </c>
    </row>
    <row r="70" spans="1:3" s="206" customFormat="1" hidden="1" x14ac:dyDescent="0.25">
      <c r="A70" s="102" t="s">
        <v>179</v>
      </c>
      <c r="B70" s="1027">
        <v>510</v>
      </c>
      <c r="C70" s="343">
        <f>SUM(B70/B72)</f>
        <v>0.33203125</v>
      </c>
    </row>
    <row r="71" spans="1:3" s="206" customFormat="1" ht="15.75" hidden="1" thickBot="1" x14ac:dyDescent="0.3">
      <c r="A71" s="103" t="s">
        <v>180</v>
      </c>
      <c r="B71" s="1217">
        <v>10</v>
      </c>
      <c r="C71" s="341">
        <f>SUM(B71/B72)</f>
        <v>6.510416666666667E-3</v>
      </c>
    </row>
    <row r="72" spans="1:3" s="206" customFormat="1" ht="16.5" hidden="1" thickTop="1" thickBot="1" x14ac:dyDescent="0.3">
      <c r="A72" s="128" t="s">
        <v>27</v>
      </c>
      <c r="B72" s="510">
        <f>SUM(B68:B71)</f>
        <v>1536</v>
      </c>
      <c r="C72" s="211">
        <f>SUM(C68:C71)</f>
        <v>1</v>
      </c>
    </row>
    <row r="73" spans="1:3" s="206" customFormat="1" ht="15.75" hidden="1" thickBot="1" x14ac:dyDescent="0.3">
      <c r="A73" s="1532" t="s">
        <v>481</v>
      </c>
      <c r="B73" s="1533"/>
      <c r="C73" s="1534"/>
    </row>
    <row r="74" spans="1:3" s="206" customFormat="1" hidden="1" x14ac:dyDescent="0.25">
      <c r="A74" s="105" t="s">
        <v>181</v>
      </c>
      <c r="B74" s="1213">
        <v>833</v>
      </c>
      <c r="C74" s="343">
        <f>SUM(B74/B77)</f>
        <v>0.54231770833333337</v>
      </c>
    </row>
    <row r="75" spans="1:3" s="206" customFormat="1" hidden="1" x14ac:dyDescent="0.25">
      <c r="A75" s="102" t="s">
        <v>182</v>
      </c>
      <c r="B75" s="1027">
        <v>66</v>
      </c>
      <c r="C75" s="343">
        <f>SUM(B75/B77)</f>
        <v>4.296875E-2</v>
      </c>
    </row>
    <row r="76" spans="1:3" s="206" customFormat="1" ht="15.75" hidden="1" thickBot="1" x14ac:dyDescent="0.3">
      <c r="A76" s="103" t="s">
        <v>183</v>
      </c>
      <c r="B76" s="1217">
        <v>637</v>
      </c>
      <c r="C76" s="341">
        <f>SUM(B76/B77)</f>
        <v>0.41471354166666669</v>
      </c>
    </row>
    <row r="77" spans="1:3" s="206" customFormat="1" ht="16.5" hidden="1" thickTop="1" thickBot="1" x14ac:dyDescent="0.3">
      <c r="A77" s="126" t="s">
        <v>27</v>
      </c>
      <c r="B77" s="213">
        <f>SUM(B74:B76)</f>
        <v>1536</v>
      </c>
      <c r="C77" s="211">
        <f>SUM(C74:C76)</f>
        <v>1</v>
      </c>
    </row>
    <row r="78" spans="1:3" s="206" customFormat="1" ht="15.75" hidden="1" thickBot="1" x14ac:dyDescent="0.3">
      <c r="A78" s="1532" t="s">
        <v>482</v>
      </c>
      <c r="B78" s="1533"/>
      <c r="C78" s="1534"/>
    </row>
    <row r="79" spans="1:3" s="206" customFormat="1" hidden="1" x14ac:dyDescent="0.25">
      <c r="A79" s="977" t="s">
        <v>344</v>
      </c>
      <c r="B79" s="1772" t="s">
        <v>534</v>
      </c>
      <c r="C79" s="1773"/>
    </row>
    <row r="80" spans="1:3" s="206" customFormat="1" hidden="1" x14ac:dyDescent="0.25">
      <c r="A80" s="96" t="s">
        <v>340</v>
      </c>
      <c r="B80" s="1774" t="s">
        <v>535</v>
      </c>
      <c r="C80" s="1775"/>
    </row>
    <row r="81" spans="1:3" s="206" customFormat="1" ht="15.75" hidden="1" thickBot="1" x14ac:dyDescent="0.3">
      <c r="A81" s="100" t="s">
        <v>341</v>
      </c>
      <c r="B81" s="1776" t="s">
        <v>411</v>
      </c>
      <c r="C81" s="1777"/>
    </row>
    <row r="82" spans="1:3" s="206" customFormat="1" ht="15.75" hidden="1" thickBot="1" x14ac:dyDescent="0.3">
      <c r="A82" s="1532" t="s">
        <v>483</v>
      </c>
      <c r="B82" s="1533"/>
      <c r="C82" s="1534"/>
    </row>
    <row r="83" spans="1:3" s="206" customFormat="1" hidden="1" x14ac:dyDescent="0.25">
      <c r="A83" s="101" t="s">
        <v>344</v>
      </c>
      <c r="B83" s="1778" t="s">
        <v>536</v>
      </c>
      <c r="C83" s="1779"/>
    </row>
    <row r="84" spans="1:3" s="206" customFormat="1" hidden="1" x14ac:dyDescent="0.25">
      <c r="A84" s="102" t="s">
        <v>340</v>
      </c>
      <c r="B84" s="1774" t="s">
        <v>589</v>
      </c>
      <c r="C84" s="1775"/>
    </row>
    <row r="85" spans="1:3" s="206" customFormat="1" ht="15.75" hidden="1" thickBot="1" x14ac:dyDescent="0.3">
      <c r="A85" s="106" t="s">
        <v>341</v>
      </c>
      <c r="B85" s="1776" t="s">
        <v>590</v>
      </c>
      <c r="C85" s="1777"/>
    </row>
    <row r="86" spans="1:3" s="206" customFormat="1" ht="16.5" hidden="1" thickBot="1" x14ac:dyDescent="0.3">
      <c r="A86" s="1758" t="s">
        <v>778</v>
      </c>
      <c r="B86" s="1759"/>
      <c r="C86" s="1760"/>
    </row>
    <row r="87" spans="1:3" s="206" customFormat="1" ht="15.75" hidden="1" thickBot="1" x14ac:dyDescent="0.3">
      <c r="A87" s="209"/>
      <c r="B87" s="207" t="s">
        <v>54</v>
      </c>
      <c r="C87" s="208" t="s">
        <v>129</v>
      </c>
    </row>
    <row r="88" spans="1:3" s="206" customFormat="1" ht="15.75" hidden="1" thickBot="1" x14ac:dyDescent="0.3">
      <c r="A88" s="1532" t="s">
        <v>480</v>
      </c>
      <c r="B88" s="1533"/>
      <c r="C88" s="1534"/>
    </row>
    <row r="89" spans="1:3" s="206" customFormat="1" hidden="1" x14ac:dyDescent="0.25">
      <c r="A89" s="105" t="s">
        <v>177</v>
      </c>
      <c r="B89" s="818">
        <v>1234</v>
      </c>
      <c r="C89" s="343">
        <f>SUM(B89/B93)</f>
        <v>0.62072434607645877</v>
      </c>
    </row>
    <row r="90" spans="1:3" s="206" customFormat="1" hidden="1" x14ac:dyDescent="0.25">
      <c r="A90" s="102" t="s">
        <v>178</v>
      </c>
      <c r="B90" s="819">
        <v>52</v>
      </c>
      <c r="C90" s="343">
        <f>SUM(B90/B93)</f>
        <v>2.6156941649899398E-2</v>
      </c>
    </row>
    <row r="91" spans="1:3" s="206" customFormat="1" hidden="1" x14ac:dyDescent="0.25">
      <c r="A91" s="102" t="s">
        <v>179</v>
      </c>
      <c r="B91" s="819">
        <v>682</v>
      </c>
      <c r="C91" s="343">
        <f>SUM(B91/B93)</f>
        <v>0.34305835010060365</v>
      </c>
    </row>
    <row r="92" spans="1:3" s="206" customFormat="1" ht="15.75" hidden="1" thickBot="1" x14ac:dyDescent="0.3">
      <c r="A92" s="103" t="s">
        <v>180</v>
      </c>
      <c r="B92" s="509">
        <v>20</v>
      </c>
      <c r="C92" s="341">
        <f>SUM(B92/B93)</f>
        <v>1.0060362173038229E-2</v>
      </c>
    </row>
    <row r="93" spans="1:3" s="206" customFormat="1" ht="16.5" hidden="1" thickTop="1" thickBot="1" x14ac:dyDescent="0.3">
      <c r="A93" s="128" t="s">
        <v>27</v>
      </c>
      <c r="B93" s="510">
        <f>SUM(B89:B92)</f>
        <v>1988</v>
      </c>
      <c r="C93" s="211">
        <f>SUM(C89:C92)</f>
        <v>1</v>
      </c>
    </row>
    <row r="94" spans="1:3" s="206" customFormat="1" ht="15.75" hidden="1" thickBot="1" x14ac:dyDescent="0.3">
      <c r="A94" s="1532" t="s">
        <v>481</v>
      </c>
      <c r="B94" s="1533"/>
      <c r="C94" s="1534"/>
    </row>
    <row r="95" spans="1:3" s="206" customFormat="1" hidden="1" x14ac:dyDescent="0.25">
      <c r="A95" s="105" t="s">
        <v>181</v>
      </c>
      <c r="B95" s="818">
        <v>1168</v>
      </c>
      <c r="C95" s="343">
        <v>0.58699999999999997</v>
      </c>
    </row>
    <row r="96" spans="1:3" s="206" customFormat="1" hidden="1" x14ac:dyDescent="0.25">
      <c r="A96" s="102" t="s">
        <v>182</v>
      </c>
      <c r="B96" s="819">
        <v>73</v>
      </c>
      <c r="C96" s="343">
        <f>SUM(B96/B98)</f>
        <v>3.6720321931589535E-2</v>
      </c>
    </row>
    <row r="97" spans="1:3" s="206" customFormat="1" ht="15.75" hidden="1" thickBot="1" x14ac:dyDescent="0.3">
      <c r="A97" s="103" t="s">
        <v>183</v>
      </c>
      <c r="B97" s="509">
        <v>747</v>
      </c>
      <c r="C97" s="341">
        <f>SUM(B97/B98)</f>
        <v>0.37575452716297786</v>
      </c>
    </row>
    <row r="98" spans="1:3" s="206" customFormat="1" ht="16.5" hidden="1" thickTop="1" thickBot="1" x14ac:dyDescent="0.3">
      <c r="A98" s="126" t="s">
        <v>27</v>
      </c>
      <c r="B98" s="213">
        <f>SUM(B95:B97)</f>
        <v>1988</v>
      </c>
      <c r="C98" s="211">
        <f>SUM(C95:C97)</f>
        <v>0.99947484909456741</v>
      </c>
    </row>
    <row r="99" spans="1:3" s="206" customFormat="1" ht="15.75" hidden="1" thickBot="1" x14ac:dyDescent="0.3">
      <c r="A99" s="1532" t="s">
        <v>482</v>
      </c>
      <c r="B99" s="1533"/>
      <c r="C99" s="1534"/>
    </row>
    <row r="100" spans="1:3" s="206" customFormat="1" hidden="1" x14ac:dyDescent="0.25">
      <c r="A100" s="821" t="s">
        <v>344</v>
      </c>
      <c r="B100" s="1770" t="s">
        <v>534</v>
      </c>
      <c r="C100" s="1771"/>
    </row>
    <row r="101" spans="1:3" s="206" customFormat="1" hidden="1" x14ac:dyDescent="0.25">
      <c r="A101" s="96" t="s">
        <v>340</v>
      </c>
      <c r="B101" s="1766" t="s">
        <v>535</v>
      </c>
      <c r="C101" s="1767"/>
    </row>
    <row r="102" spans="1:3" s="206" customFormat="1" ht="15.75" hidden="1" thickBot="1" x14ac:dyDescent="0.3">
      <c r="A102" s="100" t="s">
        <v>341</v>
      </c>
      <c r="B102" s="1768" t="s">
        <v>411</v>
      </c>
      <c r="C102" s="1769"/>
    </row>
    <row r="103" spans="1:3" s="206" customFormat="1" ht="15.75" hidden="1" thickBot="1" x14ac:dyDescent="0.3">
      <c r="A103" s="1532" t="s">
        <v>483</v>
      </c>
      <c r="B103" s="1533"/>
      <c r="C103" s="1534"/>
    </row>
    <row r="104" spans="1:3" s="206" customFormat="1" hidden="1" x14ac:dyDescent="0.25">
      <c r="A104" s="101" t="s">
        <v>344</v>
      </c>
      <c r="B104" s="1764" t="s">
        <v>536</v>
      </c>
      <c r="C104" s="1765"/>
    </row>
    <row r="105" spans="1:3" s="206" customFormat="1" hidden="1" x14ac:dyDescent="0.25">
      <c r="A105" s="102" t="s">
        <v>340</v>
      </c>
      <c r="B105" s="1766" t="s">
        <v>535</v>
      </c>
      <c r="C105" s="1767"/>
    </row>
    <row r="106" spans="1:3" s="206" customFormat="1" ht="15.75" hidden="1" thickBot="1" x14ac:dyDescent="0.3">
      <c r="A106" s="106" t="s">
        <v>341</v>
      </c>
      <c r="B106" s="1768" t="s">
        <v>537</v>
      </c>
      <c r="C106" s="1769"/>
    </row>
    <row r="107" spans="1:3" ht="15.75" hidden="1" thickBot="1" x14ac:dyDescent="0.3"/>
    <row r="108" spans="1:3" s="206" customFormat="1" ht="19.5" hidden="1" thickBot="1" x14ac:dyDescent="0.35">
      <c r="A108" s="1586" t="s">
        <v>188</v>
      </c>
      <c r="B108" s="1587"/>
      <c r="C108" s="1588"/>
    </row>
    <row r="109" spans="1:3" s="206" customFormat="1" ht="16.5" hidden="1" thickBot="1" x14ac:dyDescent="0.3">
      <c r="A109" s="1758" t="s">
        <v>766</v>
      </c>
      <c r="B109" s="1759"/>
      <c r="C109" s="1760"/>
    </row>
    <row r="110" spans="1:3" s="206" customFormat="1" ht="15.75" hidden="1" thickBot="1" x14ac:dyDescent="0.3">
      <c r="A110" s="209"/>
      <c r="B110" s="207" t="s">
        <v>54</v>
      </c>
      <c r="C110" s="208" t="s">
        <v>129</v>
      </c>
    </row>
    <row r="111" spans="1:3" s="206" customFormat="1" ht="15.75" hidden="1" thickBot="1" x14ac:dyDescent="0.3">
      <c r="A111" s="1532" t="s">
        <v>480</v>
      </c>
      <c r="B111" s="1533"/>
      <c r="C111" s="1534"/>
    </row>
    <row r="112" spans="1:3" s="206" customFormat="1" hidden="1" x14ac:dyDescent="0.25">
      <c r="A112" s="105" t="s">
        <v>177</v>
      </c>
      <c r="B112" s="818">
        <v>1082</v>
      </c>
      <c r="C112" s="343">
        <f>SUM(B112/B116)</f>
        <v>0.60957746478873243</v>
      </c>
    </row>
    <row r="113" spans="1:3" s="206" customFormat="1" hidden="1" x14ac:dyDescent="0.25">
      <c r="A113" s="102" t="s">
        <v>178</v>
      </c>
      <c r="B113" s="819">
        <v>51</v>
      </c>
      <c r="C113" s="343">
        <f>SUM(B113/B116)</f>
        <v>2.8732394366197182E-2</v>
      </c>
    </row>
    <row r="114" spans="1:3" s="206" customFormat="1" hidden="1" x14ac:dyDescent="0.25">
      <c r="A114" s="102" t="s">
        <v>179</v>
      </c>
      <c r="B114" s="819">
        <v>623</v>
      </c>
      <c r="C114" s="343">
        <f>SUM(B114/B116)</f>
        <v>0.35098591549295777</v>
      </c>
    </row>
    <row r="115" spans="1:3" s="206" customFormat="1" ht="15.75" hidden="1" thickBot="1" x14ac:dyDescent="0.3">
      <c r="A115" s="103" t="s">
        <v>180</v>
      </c>
      <c r="B115" s="509">
        <v>19</v>
      </c>
      <c r="C115" s="341">
        <v>0.01</v>
      </c>
    </row>
    <row r="116" spans="1:3" s="206" customFormat="1" ht="16.5" hidden="1" thickTop="1" thickBot="1" x14ac:dyDescent="0.3">
      <c r="A116" s="128" t="s">
        <v>27</v>
      </c>
      <c r="B116" s="510">
        <f>SUM(B112:B115)</f>
        <v>1775</v>
      </c>
      <c r="C116" s="211">
        <f>SUM(C112:C115)</f>
        <v>0.99929577464788744</v>
      </c>
    </row>
    <row r="117" spans="1:3" s="206" customFormat="1" ht="15.75" hidden="1" thickBot="1" x14ac:dyDescent="0.3">
      <c r="A117" s="1532" t="s">
        <v>481</v>
      </c>
      <c r="B117" s="1533"/>
      <c r="C117" s="1534"/>
    </row>
    <row r="118" spans="1:3" s="206" customFormat="1" hidden="1" x14ac:dyDescent="0.25">
      <c r="A118" s="105" t="s">
        <v>181</v>
      </c>
      <c r="B118" s="818">
        <v>577</v>
      </c>
      <c r="C118" s="343">
        <f>SUM(B118/B121)</f>
        <v>0.32507042253521129</v>
      </c>
    </row>
    <row r="119" spans="1:3" s="206" customFormat="1" hidden="1" x14ac:dyDescent="0.25">
      <c r="A119" s="102" t="s">
        <v>182</v>
      </c>
      <c r="B119" s="819">
        <v>837</v>
      </c>
      <c r="C119" s="343">
        <f>SUM(B119/B121)</f>
        <v>0.47154929577464788</v>
      </c>
    </row>
    <row r="120" spans="1:3" s="206" customFormat="1" ht="15.75" hidden="1" thickBot="1" x14ac:dyDescent="0.3">
      <c r="A120" s="103" t="s">
        <v>183</v>
      </c>
      <c r="B120" s="509">
        <v>361</v>
      </c>
      <c r="C120" s="341">
        <f>SUM(B120/B121)</f>
        <v>0.20338028169014086</v>
      </c>
    </row>
    <row r="121" spans="1:3" s="206" customFormat="1" ht="16.5" hidden="1" thickTop="1" thickBot="1" x14ac:dyDescent="0.3">
      <c r="A121" s="126" t="s">
        <v>27</v>
      </c>
      <c r="B121" s="213">
        <f>SUM(B118:B120)</f>
        <v>1775</v>
      </c>
      <c r="C121" s="211">
        <f>SUM(C118:C120)</f>
        <v>1</v>
      </c>
    </row>
    <row r="122" spans="1:3" s="206" customFormat="1" ht="15.75" hidden="1" thickBot="1" x14ac:dyDescent="0.3">
      <c r="A122" s="1532" t="s">
        <v>482</v>
      </c>
      <c r="B122" s="1533"/>
      <c r="C122" s="1534"/>
    </row>
    <row r="123" spans="1:3" s="206" customFormat="1" hidden="1" x14ac:dyDescent="0.25">
      <c r="A123" s="821" t="s">
        <v>344</v>
      </c>
      <c r="B123" s="1770" t="s">
        <v>410</v>
      </c>
      <c r="C123" s="1771"/>
    </row>
    <row r="124" spans="1:3" s="206" customFormat="1" hidden="1" x14ac:dyDescent="0.25">
      <c r="A124" s="96" t="s">
        <v>340</v>
      </c>
      <c r="B124" s="1766" t="s">
        <v>535</v>
      </c>
      <c r="C124" s="1767"/>
    </row>
    <row r="125" spans="1:3" s="206" customFormat="1" ht="15.75" hidden="1" thickBot="1" x14ac:dyDescent="0.3">
      <c r="A125" s="100" t="s">
        <v>341</v>
      </c>
      <c r="B125" s="1768" t="s">
        <v>411</v>
      </c>
      <c r="C125" s="1769"/>
    </row>
    <row r="126" spans="1:3" s="206" customFormat="1" ht="15.75" hidden="1" thickBot="1" x14ac:dyDescent="0.3">
      <c r="A126" s="1532" t="s">
        <v>483</v>
      </c>
      <c r="B126" s="1533"/>
      <c r="C126" s="1534"/>
    </row>
    <row r="127" spans="1:3" s="206" customFormat="1" hidden="1" x14ac:dyDescent="0.25">
      <c r="A127" s="101" t="s">
        <v>344</v>
      </c>
      <c r="B127" s="1764" t="s">
        <v>408</v>
      </c>
      <c r="C127" s="1765"/>
    </row>
    <row r="128" spans="1:3" s="206" customFormat="1" hidden="1" x14ac:dyDescent="0.25">
      <c r="A128" s="102" t="s">
        <v>340</v>
      </c>
      <c r="B128" s="1766" t="s">
        <v>535</v>
      </c>
      <c r="C128" s="1767"/>
    </row>
    <row r="129" spans="1:3" s="206" customFormat="1" ht="15.75" hidden="1" thickBot="1" x14ac:dyDescent="0.3">
      <c r="A129" s="106" t="s">
        <v>341</v>
      </c>
      <c r="B129" s="1768" t="s">
        <v>409</v>
      </c>
      <c r="C129" s="1769"/>
    </row>
  </sheetData>
  <sheetProtection algorithmName="SHA-512" hashValue="pVnSmgmkhXq78C8DB62Gtqu8k28PaoFwAiXqBC/d9zSOV8AIrTrwaVCsWK6tBSzAI7IJWJ/3HmKoPCtH5ZqABQ==" saltValue="18t9FnTMLB8K76fLX1Dy6Q==" spinCount="100000" sheet="1" objects="1" scenarios="1"/>
  <mergeCells count="68">
    <mergeCell ref="B43:C43"/>
    <mergeCell ref="B38:C38"/>
    <mergeCell ref="B39:C39"/>
    <mergeCell ref="A40:C40"/>
    <mergeCell ref="B41:C41"/>
    <mergeCell ref="B42:C42"/>
    <mergeCell ref="A23:C23"/>
    <mergeCell ref="A25:C25"/>
    <mergeCell ref="A31:C31"/>
    <mergeCell ref="A36:C36"/>
    <mergeCell ref="B37:C37"/>
    <mergeCell ref="B64:C64"/>
    <mergeCell ref="B59:C59"/>
    <mergeCell ref="B60:C60"/>
    <mergeCell ref="A61:C61"/>
    <mergeCell ref="B62:C62"/>
    <mergeCell ref="B63:C63"/>
    <mergeCell ref="B85:C85"/>
    <mergeCell ref="A4:C4"/>
    <mergeCell ref="A1:C1"/>
    <mergeCell ref="A2:C2"/>
    <mergeCell ref="A19:C19"/>
    <mergeCell ref="B20:C20"/>
    <mergeCell ref="A10:C10"/>
    <mergeCell ref="B17:C17"/>
    <mergeCell ref="B18:C18"/>
    <mergeCell ref="A15:C15"/>
    <mergeCell ref="B16:C16"/>
    <mergeCell ref="A44:C44"/>
    <mergeCell ref="A46:C46"/>
    <mergeCell ref="A52:C52"/>
    <mergeCell ref="A57:C57"/>
    <mergeCell ref="B58:C58"/>
    <mergeCell ref="A86:C86"/>
    <mergeCell ref="A88:C88"/>
    <mergeCell ref="A94:C94"/>
    <mergeCell ref="A99:C99"/>
    <mergeCell ref="B21:C21"/>
    <mergeCell ref="B22:C22"/>
    <mergeCell ref="A65:C65"/>
    <mergeCell ref="A67:C67"/>
    <mergeCell ref="A73:C73"/>
    <mergeCell ref="A78:C78"/>
    <mergeCell ref="B79:C79"/>
    <mergeCell ref="B80:C80"/>
    <mergeCell ref="B81:C81"/>
    <mergeCell ref="A82:C82"/>
    <mergeCell ref="B83:C83"/>
    <mergeCell ref="B84:C84"/>
    <mergeCell ref="B100:C100"/>
    <mergeCell ref="B101:C101"/>
    <mergeCell ref="B102:C102"/>
    <mergeCell ref="A103:C103"/>
    <mergeCell ref="B104:C104"/>
    <mergeCell ref="B105:C105"/>
    <mergeCell ref="B106:C106"/>
    <mergeCell ref="A108:C108"/>
    <mergeCell ref="A109:C109"/>
    <mergeCell ref="A111:C111"/>
    <mergeCell ref="A126:C126"/>
    <mergeCell ref="B127:C127"/>
    <mergeCell ref="B128:C128"/>
    <mergeCell ref="B129:C129"/>
    <mergeCell ref="A117:C117"/>
    <mergeCell ref="A122:C122"/>
    <mergeCell ref="B123:C123"/>
    <mergeCell ref="B124:C124"/>
    <mergeCell ref="B125:C125"/>
  </mergeCells>
  <printOptions horizontalCentered="1"/>
  <pageMargins left="0.7" right="0.7" top="1.0201149425287399" bottom="0.75" header="0.3" footer="0.3"/>
  <pageSetup firstPageNumber="25" orientation="portrait" useFirstPageNumber="1" r:id="rId1"/>
  <headerFooter>
    <oddHeader>&amp;L&amp;9
Semi-Annual Child Welfare Report&amp;C&amp;"-,Bold"&amp;14ARIZONA DEPARTMENT of CHILD SAFEY&amp;R&amp;9
January 1, 2020 through June 30, 2020</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99"/>
  <sheetViews>
    <sheetView showGridLines="0" zoomScaleNormal="100" workbookViewId="0">
      <selection activeCell="H18" sqref="H18"/>
    </sheetView>
  </sheetViews>
  <sheetFormatPr defaultColWidth="9.140625" defaultRowHeight="15" x14ac:dyDescent="0.25"/>
  <cols>
    <col min="1" max="1" width="6.42578125" style="11" customWidth="1"/>
    <col min="2" max="2" width="18.140625" style="38" customWidth="1"/>
    <col min="3" max="3" width="12.85546875" style="11" customWidth="1"/>
    <col min="4" max="6" width="12.85546875" style="43" customWidth="1"/>
    <col min="7" max="7" width="13.140625" style="43" customWidth="1"/>
    <col min="8" max="10" width="12.85546875" style="43" customWidth="1"/>
    <col min="11" max="11" width="12.85546875" style="11" customWidth="1"/>
    <col min="12" max="28" width="6" style="11" customWidth="1"/>
    <col min="29" max="16384" width="9.140625" style="11"/>
  </cols>
  <sheetData>
    <row r="1" spans="1:19" ht="18.75" customHeight="1" thickBot="1" x14ac:dyDescent="0.3">
      <c r="A1" s="1793" t="s">
        <v>742</v>
      </c>
      <c r="B1" s="1794"/>
      <c r="C1" s="1794"/>
      <c r="D1" s="1794"/>
      <c r="E1" s="1794"/>
      <c r="F1" s="1794"/>
      <c r="G1" s="1794"/>
      <c r="H1" s="1794"/>
      <c r="I1" s="1794"/>
      <c r="J1" s="1794"/>
      <c r="K1" s="1795"/>
    </row>
    <row r="2" spans="1:19" ht="19.5" hidden="1" thickBot="1" x14ac:dyDescent="0.3">
      <c r="A2" s="1783" t="s">
        <v>511</v>
      </c>
      <c r="B2" s="1784"/>
      <c r="C2" s="1784"/>
      <c r="D2" s="1784"/>
      <c r="E2" s="1784"/>
      <c r="F2" s="1784"/>
      <c r="G2" s="1784"/>
      <c r="H2" s="1784"/>
      <c r="I2" s="1784"/>
      <c r="J2" s="1784"/>
      <c r="K2" s="1785"/>
      <c r="L2" s="37"/>
    </row>
    <row r="3" spans="1:19" ht="20.25" hidden="1" customHeight="1" thickBot="1" x14ac:dyDescent="0.3">
      <c r="A3" s="192"/>
      <c r="B3" s="193"/>
      <c r="C3" s="194" t="s">
        <v>678</v>
      </c>
      <c r="D3" s="195" t="s">
        <v>596</v>
      </c>
      <c r="E3" s="195" t="s">
        <v>597</v>
      </c>
      <c r="F3" s="195" t="s">
        <v>598</v>
      </c>
      <c r="G3" s="195" t="s">
        <v>599</v>
      </c>
      <c r="H3" s="185" t="s">
        <v>430</v>
      </c>
      <c r="I3" s="185" t="s">
        <v>428</v>
      </c>
      <c r="J3" s="315" t="s">
        <v>429</v>
      </c>
      <c r="K3" s="191" t="s">
        <v>21</v>
      </c>
      <c r="L3" s="39"/>
    </row>
    <row r="4" spans="1:19" ht="21.75" hidden="1" customHeight="1" x14ac:dyDescent="0.25">
      <c r="A4" s="1786" t="s">
        <v>51</v>
      </c>
      <c r="B4" s="307" t="s">
        <v>438</v>
      </c>
      <c r="C4" s="511"/>
      <c r="D4" s="512"/>
      <c r="E4" s="512"/>
      <c r="F4" s="512"/>
      <c r="G4" s="512"/>
      <c r="H4" s="255"/>
      <c r="I4" s="512"/>
      <c r="J4" s="517"/>
      <c r="K4" s="311">
        <f>SUM(C4:J4)</f>
        <v>0</v>
      </c>
      <c r="L4" s="40"/>
      <c r="S4" s="40"/>
    </row>
    <row r="5" spans="1:19" ht="21.75" hidden="1" customHeight="1" x14ac:dyDescent="0.25">
      <c r="A5" s="1787"/>
      <c r="B5" s="308" t="s">
        <v>53</v>
      </c>
      <c r="C5" s="513"/>
      <c r="D5" s="514"/>
      <c r="E5" s="514"/>
      <c r="F5" s="514"/>
      <c r="G5" s="514"/>
      <c r="H5" s="256"/>
      <c r="I5" s="514"/>
      <c r="J5" s="518"/>
      <c r="K5" s="312">
        <f>SUM(C5:J5)</f>
        <v>0</v>
      </c>
      <c r="L5" s="65"/>
      <c r="S5" s="40"/>
    </row>
    <row r="6" spans="1:19" ht="21.75" hidden="1" customHeight="1" thickBot="1" x14ac:dyDescent="0.3">
      <c r="A6" s="1788"/>
      <c r="B6" s="309" t="s">
        <v>52</v>
      </c>
      <c r="C6" s="515" t="e">
        <f>C4/C5</f>
        <v>#DIV/0!</v>
      </c>
      <c r="D6" s="516" t="e">
        <f>D4/D5</f>
        <v>#DIV/0!</v>
      </c>
      <c r="E6" s="516" t="e">
        <f>E4/E5</f>
        <v>#DIV/0!</v>
      </c>
      <c r="F6" s="516" t="e">
        <f>F4/F5</f>
        <v>#DIV/0!</v>
      </c>
      <c r="G6" s="516" t="e">
        <f>G4/G5</f>
        <v>#DIV/0!</v>
      </c>
      <c r="H6" s="320"/>
      <c r="I6" s="516" t="e">
        <f>I4/I5</f>
        <v>#DIV/0!</v>
      </c>
      <c r="J6" s="519" t="e">
        <f>J4/J5</f>
        <v>#DIV/0!</v>
      </c>
      <c r="K6" s="322" t="e">
        <f>SUM(K4/K5)</f>
        <v>#DIV/0!</v>
      </c>
      <c r="L6" s="40"/>
      <c r="S6" s="40"/>
    </row>
    <row r="7" spans="1:19" ht="3.75" hidden="1" customHeight="1" thickBot="1" x14ac:dyDescent="0.3">
      <c r="A7" s="187"/>
      <c r="B7" s="188"/>
      <c r="C7" s="318"/>
      <c r="D7" s="189"/>
      <c r="E7" s="189"/>
      <c r="F7" s="189"/>
      <c r="G7" s="189"/>
      <c r="H7" s="189"/>
      <c r="I7" s="189"/>
      <c r="J7" s="319"/>
      <c r="K7" s="663"/>
      <c r="L7" s="40"/>
      <c r="S7" s="40"/>
    </row>
    <row r="8" spans="1:19" s="41" customFormat="1" ht="21.75" hidden="1" customHeight="1" x14ac:dyDescent="0.25">
      <c r="A8" s="1789" t="s">
        <v>353</v>
      </c>
      <c r="B8" s="307" t="s">
        <v>54</v>
      </c>
      <c r="C8" s="513"/>
      <c r="D8" s="514"/>
      <c r="E8" s="514"/>
      <c r="F8" s="514"/>
      <c r="G8" s="514"/>
      <c r="H8" s="514"/>
      <c r="I8" s="514"/>
      <c r="J8" s="316"/>
      <c r="K8" s="312">
        <f>SUM(C8:J8)</f>
        <v>0</v>
      </c>
      <c r="L8" s="40"/>
      <c r="S8" s="40"/>
    </row>
    <row r="9" spans="1:19" s="41" customFormat="1" ht="21.75" hidden="1" customHeight="1" x14ac:dyDescent="0.25">
      <c r="A9" s="1790"/>
      <c r="B9" s="308" t="s">
        <v>53</v>
      </c>
      <c r="C9" s="513"/>
      <c r="D9" s="514"/>
      <c r="E9" s="514"/>
      <c r="F9" s="514"/>
      <c r="G9" s="514"/>
      <c r="H9" s="256"/>
      <c r="I9" s="256"/>
      <c r="J9" s="317"/>
      <c r="K9" s="312">
        <f>SUM(C9:J9)</f>
        <v>0</v>
      </c>
      <c r="L9" s="65"/>
      <c r="S9" s="40"/>
    </row>
    <row r="10" spans="1:19" s="41" customFormat="1" ht="21.75" hidden="1" customHeight="1" thickBot="1" x14ac:dyDescent="0.3">
      <c r="A10" s="1791"/>
      <c r="B10" s="309" t="s">
        <v>52</v>
      </c>
      <c r="C10" s="515" t="e">
        <f>C8/C9</f>
        <v>#DIV/0!</v>
      </c>
      <c r="D10" s="516" t="e">
        <f>D8/D9</f>
        <v>#DIV/0!</v>
      </c>
      <c r="E10" s="516" t="e">
        <f>E8/E9</f>
        <v>#DIV/0!</v>
      </c>
      <c r="F10" s="516" t="e">
        <f>F8/F9</f>
        <v>#DIV/0!</v>
      </c>
      <c r="G10" s="516" t="e">
        <f>G8/G9</f>
        <v>#DIV/0!</v>
      </c>
      <c r="H10" s="320"/>
      <c r="I10" s="320"/>
      <c r="J10" s="321"/>
      <c r="K10" s="322" t="e">
        <f>SUM(K8/K9)</f>
        <v>#DIV/0!</v>
      </c>
      <c r="L10" s="40"/>
      <c r="S10" s="40"/>
    </row>
    <row r="11" spans="1:19" ht="3.75" hidden="1" customHeight="1" thickBot="1" x14ac:dyDescent="0.3">
      <c r="A11" s="187"/>
      <c r="B11" s="188"/>
      <c r="C11" s="318"/>
      <c r="D11" s="189"/>
      <c r="E11" s="189"/>
      <c r="F11" s="189"/>
      <c r="G11" s="189"/>
      <c r="H11" s="189"/>
      <c r="I11" s="189"/>
      <c r="J11" s="319"/>
      <c r="K11" s="663"/>
    </row>
    <row r="12" spans="1:19" ht="21.75" hidden="1" customHeight="1" x14ac:dyDescent="0.25">
      <c r="A12" s="1789" t="s">
        <v>113</v>
      </c>
      <c r="B12" s="307" t="s">
        <v>54</v>
      </c>
      <c r="C12" s="511"/>
      <c r="D12" s="512"/>
      <c r="E12" s="512"/>
      <c r="F12" s="512"/>
      <c r="G12" s="512"/>
      <c r="H12" s="512"/>
      <c r="I12" s="512"/>
      <c r="J12" s="517"/>
      <c r="K12" s="311">
        <f>SUM(C12:J12)</f>
        <v>0</v>
      </c>
      <c r="L12" s="40"/>
      <c r="S12" s="40"/>
    </row>
    <row r="13" spans="1:19" ht="21.75" hidden="1" customHeight="1" x14ac:dyDescent="0.25">
      <c r="A13" s="1790"/>
      <c r="B13" s="308" t="s">
        <v>53</v>
      </c>
      <c r="C13" s="513"/>
      <c r="D13" s="514"/>
      <c r="E13" s="514"/>
      <c r="F13" s="514"/>
      <c r="G13" s="514"/>
      <c r="H13" s="256"/>
      <c r="I13" s="256"/>
      <c r="J13" s="317"/>
      <c r="K13" s="312">
        <f>SUM(C13:J13)</f>
        <v>0</v>
      </c>
      <c r="L13" s="65"/>
      <c r="S13" s="40"/>
    </row>
    <row r="14" spans="1:19" ht="21.75" hidden="1" customHeight="1" thickBot="1" x14ac:dyDescent="0.3">
      <c r="A14" s="1791"/>
      <c r="B14" s="309" t="s">
        <v>52</v>
      </c>
      <c r="C14" s="515" t="e">
        <f>C12/C13</f>
        <v>#DIV/0!</v>
      </c>
      <c r="D14" s="516" t="e">
        <f>D12/D13</f>
        <v>#DIV/0!</v>
      </c>
      <c r="E14" s="516" t="e">
        <f>E12/E13</f>
        <v>#DIV/0!</v>
      </c>
      <c r="F14" s="516" t="e">
        <f>F12/F13</f>
        <v>#DIV/0!</v>
      </c>
      <c r="G14" s="516" t="e">
        <f>G12/G13</f>
        <v>#DIV/0!</v>
      </c>
      <c r="H14" s="320"/>
      <c r="I14" s="320"/>
      <c r="J14" s="320"/>
      <c r="K14" s="322" t="e">
        <f>SUM(K12/K13)</f>
        <v>#DIV/0!</v>
      </c>
      <c r="L14" s="40"/>
      <c r="S14" s="40"/>
    </row>
    <row r="15" spans="1:19" ht="48" hidden="1" customHeight="1" thickBot="1" x14ac:dyDescent="0.3">
      <c r="A15" s="1792" t="s">
        <v>674</v>
      </c>
      <c r="B15" s="1792"/>
      <c r="C15" s="1792"/>
      <c r="D15" s="1792"/>
      <c r="E15" s="1792"/>
      <c r="F15" s="1792"/>
      <c r="G15" s="1792"/>
      <c r="H15" s="1792"/>
      <c r="I15" s="1792"/>
      <c r="J15" s="1792"/>
      <c r="K15" s="1792"/>
    </row>
    <row r="16" spans="1:19" ht="19.5" thickBot="1" x14ac:dyDescent="0.3">
      <c r="A16" s="1783" t="s">
        <v>783</v>
      </c>
      <c r="B16" s="1784"/>
      <c r="C16" s="1784"/>
      <c r="D16" s="1784"/>
      <c r="E16" s="1784"/>
      <c r="F16" s="1784"/>
      <c r="G16" s="1784"/>
      <c r="H16" s="1784"/>
      <c r="I16" s="1784"/>
      <c r="J16" s="1784"/>
      <c r="K16" s="1785"/>
      <c r="L16" s="37"/>
    </row>
    <row r="17" spans="1:19" ht="20.25" customHeight="1" thickBot="1" x14ac:dyDescent="0.3">
      <c r="A17" s="192"/>
      <c r="B17" s="193"/>
      <c r="C17" s="194" t="s">
        <v>678</v>
      </c>
      <c r="D17" s="195" t="s">
        <v>596</v>
      </c>
      <c r="E17" s="195" t="s">
        <v>597</v>
      </c>
      <c r="F17" s="195" t="s">
        <v>598</v>
      </c>
      <c r="G17" s="195" t="s">
        <v>599</v>
      </c>
      <c r="H17" s="185" t="s">
        <v>430</v>
      </c>
      <c r="I17" s="185" t="s">
        <v>428</v>
      </c>
      <c r="J17" s="315" t="s">
        <v>429</v>
      </c>
      <c r="K17" s="191" t="s">
        <v>21</v>
      </c>
      <c r="L17" s="39"/>
    </row>
    <row r="18" spans="1:19" ht="21.75" customHeight="1" x14ac:dyDescent="0.25">
      <c r="A18" s="1786" t="s">
        <v>51</v>
      </c>
      <c r="B18" s="307" t="s">
        <v>438</v>
      </c>
      <c r="C18" s="511">
        <v>1201</v>
      </c>
      <c r="D18" s="512">
        <v>1042</v>
      </c>
      <c r="E18" s="512">
        <v>356</v>
      </c>
      <c r="F18" s="512">
        <v>529</v>
      </c>
      <c r="G18" s="512">
        <v>1030</v>
      </c>
      <c r="H18" s="255"/>
      <c r="I18" s="512">
        <v>606</v>
      </c>
      <c r="J18" s="517">
        <v>40</v>
      </c>
      <c r="K18" s="311">
        <f>SUM(C18:J18)</f>
        <v>4804</v>
      </c>
      <c r="L18" s="40"/>
      <c r="S18" s="40"/>
    </row>
    <row r="19" spans="1:19" ht="21.75" customHeight="1" x14ac:dyDescent="0.25">
      <c r="A19" s="1787"/>
      <c r="B19" s="308" t="s">
        <v>53</v>
      </c>
      <c r="C19" s="513">
        <v>116</v>
      </c>
      <c r="D19" s="514">
        <v>119</v>
      </c>
      <c r="E19" s="514">
        <v>41</v>
      </c>
      <c r="F19" s="514">
        <v>47</v>
      </c>
      <c r="G19" s="514">
        <v>137</v>
      </c>
      <c r="H19" s="256"/>
      <c r="I19" s="514">
        <v>57</v>
      </c>
      <c r="J19" s="518">
        <v>9</v>
      </c>
      <c r="K19" s="312">
        <f>SUM(C19:J19)</f>
        <v>526</v>
      </c>
      <c r="L19" s="65"/>
      <c r="S19" s="40"/>
    </row>
    <row r="20" spans="1:19" ht="21.75" customHeight="1" thickBot="1" x14ac:dyDescent="0.3">
      <c r="A20" s="1788"/>
      <c r="B20" s="309" t="s">
        <v>52</v>
      </c>
      <c r="C20" s="515">
        <f>C18/C19</f>
        <v>10.353448275862069</v>
      </c>
      <c r="D20" s="516">
        <f>D18/D19</f>
        <v>8.7563025210084042</v>
      </c>
      <c r="E20" s="516">
        <f>E18/E19</f>
        <v>8.6829268292682933</v>
      </c>
      <c r="F20" s="516">
        <f>F18/F19</f>
        <v>11.25531914893617</v>
      </c>
      <c r="G20" s="516">
        <f>G18/G19</f>
        <v>7.5182481751824817</v>
      </c>
      <c r="H20" s="320"/>
      <c r="I20" s="516">
        <f>I18/I19</f>
        <v>10.631578947368421</v>
      </c>
      <c r="J20" s="519">
        <f>J18/J19</f>
        <v>4.4444444444444446</v>
      </c>
      <c r="K20" s="322">
        <f>SUM(K18/K19)</f>
        <v>9.1330798479087445</v>
      </c>
      <c r="L20" s="40"/>
      <c r="S20" s="40"/>
    </row>
    <row r="21" spans="1:19" ht="3.75" customHeight="1" thickBot="1" x14ac:dyDescent="0.3">
      <c r="A21" s="187"/>
      <c r="B21" s="188"/>
      <c r="C21" s="318"/>
      <c r="D21" s="189"/>
      <c r="E21" s="189"/>
      <c r="F21" s="189"/>
      <c r="G21" s="189"/>
      <c r="H21" s="189"/>
      <c r="I21" s="189"/>
      <c r="J21" s="319"/>
      <c r="K21" s="663"/>
      <c r="L21" s="40"/>
      <c r="S21" s="40"/>
    </row>
    <row r="22" spans="1:19" s="41" customFormat="1" ht="21.75" customHeight="1" x14ac:dyDescent="0.25">
      <c r="A22" s="1789" t="s">
        <v>353</v>
      </c>
      <c r="B22" s="307" t="s">
        <v>54</v>
      </c>
      <c r="C22" s="511">
        <v>1281</v>
      </c>
      <c r="D22" s="512">
        <v>953</v>
      </c>
      <c r="E22" s="512">
        <v>337</v>
      </c>
      <c r="F22" s="512">
        <v>373</v>
      </c>
      <c r="G22" s="512">
        <v>1188</v>
      </c>
      <c r="H22" s="512">
        <v>12</v>
      </c>
      <c r="I22" s="512">
        <v>33</v>
      </c>
      <c r="J22" s="316"/>
      <c r="K22" s="312">
        <f>SUM(C22:J22)</f>
        <v>4177</v>
      </c>
      <c r="L22" s="40"/>
      <c r="S22" s="40"/>
    </row>
    <row r="23" spans="1:19" s="41" customFormat="1" ht="21.75" customHeight="1" x14ac:dyDescent="0.25">
      <c r="A23" s="1790"/>
      <c r="B23" s="308" t="s">
        <v>53</v>
      </c>
      <c r="C23" s="513">
        <v>43</v>
      </c>
      <c r="D23" s="514">
        <v>31</v>
      </c>
      <c r="E23" s="514">
        <v>10</v>
      </c>
      <c r="F23" s="514">
        <v>21</v>
      </c>
      <c r="G23" s="514">
        <v>47</v>
      </c>
      <c r="H23" s="256"/>
      <c r="I23" s="256"/>
      <c r="J23" s="317"/>
      <c r="K23" s="312">
        <f>SUM(C23:J23)</f>
        <v>152</v>
      </c>
      <c r="L23" s="65"/>
      <c r="S23" s="40"/>
    </row>
    <row r="24" spans="1:19" s="41" customFormat="1" ht="21.75" customHeight="1" thickBot="1" x14ac:dyDescent="0.3">
      <c r="A24" s="1791"/>
      <c r="B24" s="309" t="s">
        <v>52</v>
      </c>
      <c r="C24" s="515">
        <f>C22/C23</f>
        <v>29.790697674418606</v>
      </c>
      <c r="D24" s="516">
        <f>D22/D23</f>
        <v>30.741935483870968</v>
      </c>
      <c r="E24" s="516">
        <f>E22/E23</f>
        <v>33.700000000000003</v>
      </c>
      <c r="F24" s="516">
        <f>F22/F23</f>
        <v>17.761904761904763</v>
      </c>
      <c r="G24" s="516">
        <f>G22/G23</f>
        <v>25.276595744680851</v>
      </c>
      <c r="H24" s="320"/>
      <c r="I24" s="320"/>
      <c r="J24" s="321"/>
      <c r="K24" s="322">
        <f>SUM(K22/K23)</f>
        <v>27.480263157894736</v>
      </c>
      <c r="L24" s="40"/>
      <c r="S24" s="40"/>
    </row>
    <row r="25" spans="1:19" ht="3.75" customHeight="1" thickBot="1" x14ac:dyDescent="0.3">
      <c r="A25" s="187"/>
      <c r="B25" s="188"/>
      <c r="C25" s="318"/>
      <c r="D25" s="189"/>
      <c r="E25" s="189"/>
      <c r="F25" s="189"/>
      <c r="G25" s="189"/>
      <c r="H25" s="189"/>
      <c r="I25" s="189"/>
      <c r="J25" s="319"/>
      <c r="K25" s="663"/>
    </row>
    <row r="26" spans="1:19" ht="21.75" customHeight="1" x14ac:dyDescent="0.25">
      <c r="A26" s="1789" t="s">
        <v>113</v>
      </c>
      <c r="B26" s="307" t="s">
        <v>54</v>
      </c>
      <c r="C26" s="511">
        <v>4420</v>
      </c>
      <c r="D26" s="512">
        <v>2999</v>
      </c>
      <c r="E26" s="512">
        <v>1195</v>
      </c>
      <c r="F26" s="512">
        <v>1385</v>
      </c>
      <c r="G26" s="512">
        <v>4105</v>
      </c>
      <c r="H26" s="512">
        <v>2</v>
      </c>
      <c r="I26" s="512">
        <v>45</v>
      </c>
      <c r="J26" s="517">
        <v>1</v>
      </c>
      <c r="K26" s="311">
        <f>SUM(C26:J26)</f>
        <v>14152</v>
      </c>
      <c r="L26" s="40"/>
      <c r="S26" s="40"/>
    </row>
    <row r="27" spans="1:19" ht="21.75" customHeight="1" x14ac:dyDescent="0.25">
      <c r="A27" s="1790"/>
      <c r="B27" s="308" t="s">
        <v>53</v>
      </c>
      <c r="C27" s="513">
        <v>161</v>
      </c>
      <c r="D27" s="514">
        <v>152</v>
      </c>
      <c r="E27" s="514">
        <v>51</v>
      </c>
      <c r="F27" s="514">
        <v>58</v>
      </c>
      <c r="G27" s="514">
        <v>156</v>
      </c>
      <c r="H27" s="256"/>
      <c r="I27" s="256"/>
      <c r="J27" s="317"/>
      <c r="K27" s="312">
        <f>SUM(C27:J27)</f>
        <v>578</v>
      </c>
      <c r="L27" s="65"/>
      <c r="S27" s="40"/>
    </row>
    <row r="28" spans="1:19" ht="21.75" customHeight="1" thickBot="1" x14ac:dyDescent="0.3">
      <c r="A28" s="1791"/>
      <c r="B28" s="309" t="s">
        <v>52</v>
      </c>
      <c r="C28" s="515">
        <f>C26/C27</f>
        <v>27.453416149068325</v>
      </c>
      <c r="D28" s="516">
        <f>D26/D27</f>
        <v>19.730263157894736</v>
      </c>
      <c r="E28" s="516">
        <f>E26/E27</f>
        <v>23.431372549019606</v>
      </c>
      <c r="F28" s="516">
        <f>F26/F27</f>
        <v>23.879310344827587</v>
      </c>
      <c r="G28" s="516">
        <f>G26/G27</f>
        <v>26.314102564102566</v>
      </c>
      <c r="H28" s="320"/>
      <c r="I28" s="320"/>
      <c r="J28" s="320"/>
      <c r="K28" s="322">
        <f>SUM(K26/K27)</f>
        <v>24.484429065743946</v>
      </c>
      <c r="L28" s="40"/>
      <c r="S28" s="40"/>
    </row>
    <row r="29" spans="1:19" ht="52.5" customHeight="1" thickBot="1" x14ac:dyDescent="0.3">
      <c r="A29" s="1792" t="s">
        <v>674</v>
      </c>
      <c r="B29" s="1792"/>
      <c r="C29" s="1792"/>
      <c r="D29" s="1792"/>
      <c r="E29" s="1792"/>
      <c r="F29" s="1792"/>
      <c r="G29" s="1792"/>
      <c r="H29" s="1792"/>
      <c r="I29" s="1792"/>
      <c r="J29" s="1792"/>
      <c r="K29" s="1792"/>
    </row>
    <row r="30" spans="1:19" ht="19.5" thickBot="1" x14ac:dyDescent="0.3">
      <c r="A30" s="1783" t="s">
        <v>698</v>
      </c>
      <c r="B30" s="1784"/>
      <c r="C30" s="1784"/>
      <c r="D30" s="1784"/>
      <c r="E30" s="1784"/>
      <c r="F30" s="1784"/>
      <c r="G30" s="1784"/>
      <c r="H30" s="1784"/>
      <c r="I30" s="1784"/>
      <c r="J30" s="1784"/>
      <c r="K30" s="1785"/>
      <c r="L30" s="37"/>
    </row>
    <row r="31" spans="1:19" ht="30.75" thickBot="1" x14ac:dyDescent="0.3">
      <c r="A31" s="192"/>
      <c r="B31" s="193"/>
      <c r="C31" s="1374" t="s">
        <v>678</v>
      </c>
      <c r="D31" s="1373" t="s">
        <v>596</v>
      </c>
      <c r="E31" s="1373" t="s">
        <v>597</v>
      </c>
      <c r="F31" s="1373" t="s">
        <v>598</v>
      </c>
      <c r="G31" s="1373" t="s">
        <v>599</v>
      </c>
      <c r="H31" s="185" t="s">
        <v>430</v>
      </c>
      <c r="I31" s="185" t="s">
        <v>428</v>
      </c>
      <c r="J31" s="315" t="s">
        <v>429</v>
      </c>
      <c r="K31" s="1375" t="s">
        <v>21</v>
      </c>
      <c r="L31" s="39"/>
    </row>
    <row r="32" spans="1:19" ht="22.5" customHeight="1" x14ac:dyDescent="0.25">
      <c r="A32" s="1786" t="s">
        <v>51</v>
      </c>
      <c r="B32" s="307" t="s">
        <v>438</v>
      </c>
      <c r="C32" s="946">
        <v>2086</v>
      </c>
      <c r="D32" s="947">
        <v>1492</v>
      </c>
      <c r="E32" s="947">
        <v>510</v>
      </c>
      <c r="F32" s="947">
        <v>616</v>
      </c>
      <c r="G32" s="947">
        <v>1737</v>
      </c>
      <c r="H32" s="255"/>
      <c r="I32" s="947">
        <v>822</v>
      </c>
      <c r="J32" s="950">
        <v>63</v>
      </c>
      <c r="K32" s="311">
        <f>SUM(C32:J32)</f>
        <v>7326</v>
      </c>
      <c r="L32" s="40"/>
      <c r="S32" s="40"/>
    </row>
    <row r="33" spans="1:19" ht="22.5" customHeight="1" x14ac:dyDescent="0.25">
      <c r="A33" s="1787"/>
      <c r="B33" s="308" t="s">
        <v>53</v>
      </c>
      <c r="C33" s="948">
        <v>109</v>
      </c>
      <c r="D33" s="949">
        <v>118</v>
      </c>
      <c r="E33" s="949">
        <v>44</v>
      </c>
      <c r="F33" s="949">
        <v>45</v>
      </c>
      <c r="G33" s="949">
        <v>137</v>
      </c>
      <c r="H33" s="256"/>
      <c r="I33" s="949">
        <v>53</v>
      </c>
      <c r="J33" s="951">
        <v>9</v>
      </c>
      <c r="K33" s="312">
        <f>SUM(C33:J33)</f>
        <v>515</v>
      </c>
      <c r="L33" s="65"/>
      <c r="S33" s="40"/>
    </row>
    <row r="34" spans="1:19" ht="22.5" customHeight="1" thickBot="1" x14ac:dyDescent="0.3">
      <c r="A34" s="1788"/>
      <c r="B34" s="309" t="s">
        <v>52</v>
      </c>
      <c r="C34" s="1368">
        <f>C32/C33</f>
        <v>19.137614678899084</v>
      </c>
      <c r="D34" s="1369">
        <f>D32/D33</f>
        <v>12.64406779661017</v>
      </c>
      <c r="E34" s="1369">
        <f>E32/E33</f>
        <v>11.590909090909092</v>
      </c>
      <c r="F34" s="1369">
        <f>F32/F33</f>
        <v>13.688888888888888</v>
      </c>
      <c r="G34" s="1369">
        <f>G32/G33</f>
        <v>12.678832116788321</v>
      </c>
      <c r="H34" s="320"/>
      <c r="I34" s="1369">
        <f>I32/I33</f>
        <v>15.509433962264151</v>
      </c>
      <c r="J34" s="1370">
        <f>J32/J33</f>
        <v>7</v>
      </c>
      <c r="K34" s="322">
        <f>SUM(K32/K33)</f>
        <v>14.225242718446601</v>
      </c>
      <c r="L34" s="40"/>
      <c r="S34" s="40"/>
    </row>
    <row r="35" spans="1:19" ht="3.75" customHeight="1" thickBot="1" x14ac:dyDescent="0.3">
      <c r="A35" s="187"/>
      <c r="B35" s="188"/>
      <c r="C35" s="318"/>
      <c r="D35" s="189"/>
      <c r="E35" s="189"/>
      <c r="F35" s="189"/>
      <c r="G35" s="189"/>
      <c r="H35" s="189"/>
      <c r="I35" s="189"/>
      <c r="J35" s="319"/>
      <c r="K35" s="663"/>
      <c r="L35" s="40"/>
      <c r="S35" s="40"/>
    </row>
    <row r="36" spans="1:19" s="41" customFormat="1" ht="22.5" customHeight="1" x14ac:dyDescent="0.25">
      <c r="A36" s="1789" t="s">
        <v>353</v>
      </c>
      <c r="B36" s="307" t="s">
        <v>54</v>
      </c>
      <c r="C36" s="948">
        <v>1428</v>
      </c>
      <c r="D36" s="949">
        <v>912</v>
      </c>
      <c r="E36" s="949">
        <v>290</v>
      </c>
      <c r="F36" s="949">
        <v>360</v>
      </c>
      <c r="G36" s="949">
        <v>1366</v>
      </c>
      <c r="H36" s="1371">
        <v>0</v>
      </c>
      <c r="I36" s="1372">
        <v>32</v>
      </c>
      <c r="J36" s="1298"/>
      <c r="K36" s="312">
        <f>SUM(C36:J36)</f>
        <v>4388</v>
      </c>
      <c r="L36" s="40"/>
      <c r="S36" s="40"/>
    </row>
    <row r="37" spans="1:19" s="41" customFormat="1" ht="22.5" customHeight="1" x14ac:dyDescent="0.25">
      <c r="A37" s="1790"/>
      <c r="B37" s="308" t="s">
        <v>53</v>
      </c>
      <c r="C37" s="948">
        <v>45</v>
      </c>
      <c r="D37" s="949">
        <v>31</v>
      </c>
      <c r="E37" s="949">
        <v>10</v>
      </c>
      <c r="F37" s="949">
        <v>13</v>
      </c>
      <c r="G37" s="949">
        <v>45</v>
      </c>
      <c r="H37" s="256"/>
      <c r="I37" s="256"/>
      <c r="J37" s="317"/>
      <c r="K37" s="312">
        <f>SUM(C37:J37)</f>
        <v>144</v>
      </c>
      <c r="L37" s="65"/>
      <c r="S37" s="40"/>
    </row>
    <row r="38" spans="1:19" s="41" customFormat="1" ht="22.5" customHeight="1" thickBot="1" x14ac:dyDescent="0.3">
      <c r="A38" s="1791"/>
      <c r="B38" s="309" t="s">
        <v>52</v>
      </c>
      <c r="C38" s="1368">
        <f>C36/C37</f>
        <v>31.733333333333334</v>
      </c>
      <c r="D38" s="1369">
        <f>D36/D37</f>
        <v>29.419354838709676</v>
      </c>
      <c r="E38" s="1369">
        <f>E36/E37</f>
        <v>29</v>
      </c>
      <c r="F38" s="1369">
        <f>F36/F37</f>
        <v>27.692307692307693</v>
      </c>
      <c r="G38" s="1369">
        <f>G36/G37</f>
        <v>30.355555555555554</v>
      </c>
      <c r="H38" s="320"/>
      <c r="I38" s="320"/>
      <c r="J38" s="321"/>
      <c r="K38" s="322">
        <f>SUM(K36/K37)</f>
        <v>30.472222222222221</v>
      </c>
      <c r="L38" s="40"/>
      <c r="S38" s="40"/>
    </row>
    <row r="39" spans="1:19" ht="3.75" customHeight="1" thickBot="1" x14ac:dyDescent="0.3">
      <c r="A39" s="187"/>
      <c r="B39" s="188"/>
      <c r="C39" s="318"/>
      <c r="D39" s="189"/>
      <c r="E39" s="189"/>
      <c r="F39" s="189"/>
      <c r="G39" s="189"/>
      <c r="H39" s="189"/>
      <c r="I39" s="189"/>
      <c r="J39" s="319"/>
      <c r="K39" s="663"/>
    </row>
    <row r="40" spans="1:19" ht="22.5" customHeight="1" x14ac:dyDescent="0.25">
      <c r="A40" s="1789" t="s">
        <v>113</v>
      </c>
      <c r="B40" s="307" t="s">
        <v>54</v>
      </c>
      <c r="C40" s="946">
        <v>4447</v>
      </c>
      <c r="D40" s="947">
        <v>2805</v>
      </c>
      <c r="E40" s="947">
        <v>1233</v>
      </c>
      <c r="F40" s="947">
        <v>1339</v>
      </c>
      <c r="G40" s="947">
        <v>4253</v>
      </c>
      <c r="H40" s="947">
        <v>3</v>
      </c>
      <c r="I40" s="947">
        <v>55</v>
      </c>
      <c r="J40" s="950">
        <v>7</v>
      </c>
      <c r="K40" s="312">
        <f>SUM(C40:J40)</f>
        <v>14142</v>
      </c>
      <c r="L40" s="40"/>
      <c r="S40" s="40"/>
    </row>
    <row r="41" spans="1:19" ht="22.5" customHeight="1" x14ac:dyDescent="0.25">
      <c r="A41" s="1790"/>
      <c r="B41" s="308" t="s">
        <v>53</v>
      </c>
      <c r="C41" s="948">
        <v>151</v>
      </c>
      <c r="D41" s="949">
        <v>180</v>
      </c>
      <c r="E41" s="949">
        <v>53</v>
      </c>
      <c r="F41" s="949">
        <v>56</v>
      </c>
      <c r="G41" s="949">
        <v>151</v>
      </c>
      <c r="H41" s="256"/>
      <c r="I41" s="256"/>
      <c r="J41" s="317"/>
      <c r="K41" s="312">
        <f>SUM(C41:J41)</f>
        <v>591</v>
      </c>
      <c r="L41" s="65"/>
      <c r="S41" s="40"/>
    </row>
    <row r="42" spans="1:19" ht="22.5" customHeight="1" thickBot="1" x14ac:dyDescent="0.3">
      <c r="A42" s="1791"/>
      <c r="B42" s="309" t="s">
        <v>52</v>
      </c>
      <c r="C42" s="1368">
        <f>C40/C41</f>
        <v>29.450331125827816</v>
      </c>
      <c r="D42" s="1369">
        <f>D40/D41</f>
        <v>15.583333333333334</v>
      </c>
      <c r="E42" s="1369">
        <f>E40/E41</f>
        <v>23.264150943396228</v>
      </c>
      <c r="F42" s="1369">
        <f>F40/F41</f>
        <v>23.910714285714285</v>
      </c>
      <c r="G42" s="1369">
        <f>G40/G41</f>
        <v>28.165562913907284</v>
      </c>
      <c r="H42" s="320"/>
      <c r="I42" s="320"/>
      <c r="J42" s="321"/>
      <c r="K42" s="322">
        <f>SUM(K40/K41)</f>
        <v>23.928934010152282</v>
      </c>
      <c r="L42" s="40"/>
      <c r="S42" s="40"/>
    </row>
    <row r="43" spans="1:19" ht="49.5" customHeight="1" x14ac:dyDescent="0.25">
      <c r="A43" s="1780" t="s">
        <v>743</v>
      </c>
      <c r="B43" s="1780"/>
      <c r="C43" s="1780"/>
      <c r="D43" s="1780"/>
      <c r="E43" s="1780"/>
      <c r="F43" s="1780"/>
      <c r="G43" s="1780"/>
      <c r="H43" s="1780"/>
      <c r="I43" s="1780"/>
      <c r="J43" s="1780"/>
      <c r="K43" s="1780"/>
    </row>
    <row r="44" spans="1:19" ht="18" hidden="1" customHeight="1" thickBot="1" x14ac:dyDescent="0.3">
      <c r="A44" s="1796" t="s">
        <v>772</v>
      </c>
      <c r="B44" s="1797"/>
      <c r="C44" s="1797"/>
      <c r="D44" s="1797"/>
      <c r="E44" s="1797"/>
      <c r="F44" s="1797"/>
      <c r="G44" s="1797"/>
      <c r="H44" s="1797"/>
      <c r="I44" s="1797"/>
      <c r="J44" s="1797"/>
      <c r="K44" s="1798"/>
      <c r="L44" s="37"/>
    </row>
    <row r="45" spans="1:19" ht="30.75" hidden="1" thickBot="1" x14ac:dyDescent="0.3">
      <c r="A45" s="192"/>
      <c r="B45" s="193"/>
      <c r="C45" s="1374" t="s">
        <v>678</v>
      </c>
      <c r="D45" s="1373" t="s">
        <v>596</v>
      </c>
      <c r="E45" s="1373" t="s">
        <v>597</v>
      </c>
      <c r="F45" s="1373" t="s">
        <v>598</v>
      </c>
      <c r="G45" s="1373" t="s">
        <v>599</v>
      </c>
      <c r="H45" s="185" t="s">
        <v>430</v>
      </c>
      <c r="I45" s="185" t="s">
        <v>428</v>
      </c>
      <c r="J45" s="315" t="s">
        <v>429</v>
      </c>
      <c r="K45" s="1375" t="s">
        <v>21</v>
      </c>
      <c r="L45" s="39"/>
    </row>
    <row r="46" spans="1:19" ht="26.25" hidden="1" customHeight="1" x14ac:dyDescent="0.25">
      <c r="A46" s="1786" t="s">
        <v>51</v>
      </c>
      <c r="B46" s="307" t="s">
        <v>438</v>
      </c>
      <c r="C46" s="946">
        <v>1971</v>
      </c>
      <c r="D46" s="947">
        <v>1363</v>
      </c>
      <c r="E46" s="947">
        <v>564</v>
      </c>
      <c r="F46" s="947">
        <v>506</v>
      </c>
      <c r="G46" s="947">
        <v>1392</v>
      </c>
      <c r="H46" s="255"/>
      <c r="I46" s="947">
        <v>536</v>
      </c>
      <c r="J46" s="950">
        <v>82</v>
      </c>
      <c r="K46" s="311">
        <f>SUM(C46:J46)</f>
        <v>6414</v>
      </c>
      <c r="L46" s="40"/>
      <c r="S46" s="40"/>
    </row>
    <row r="47" spans="1:19" ht="26.25" hidden="1" customHeight="1" x14ac:dyDescent="0.25">
      <c r="A47" s="1787"/>
      <c r="B47" s="308" t="s">
        <v>53</v>
      </c>
      <c r="C47" s="948">
        <v>111</v>
      </c>
      <c r="D47" s="949">
        <v>120</v>
      </c>
      <c r="E47" s="949">
        <v>42</v>
      </c>
      <c r="F47" s="949">
        <v>42</v>
      </c>
      <c r="G47" s="949">
        <v>126</v>
      </c>
      <c r="H47" s="256"/>
      <c r="I47" s="949">
        <v>62</v>
      </c>
      <c r="J47" s="951">
        <v>5</v>
      </c>
      <c r="K47" s="312">
        <f>SUM(C47:J47)</f>
        <v>508</v>
      </c>
      <c r="L47" s="65"/>
      <c r="S47" s="40"/>
    </row>
    <row r="48" spans="1:19" ht="26.25" hidden="1" customHeight="1" thickBot="1" x14ac:dyDescent="0.3">
      <c r="A48" s="1788"/>
      <c r="B48" s="309" t="s">
        <v>52</v>
      </c>
      <c r="C48" s="1119">
        <f>C46/C47</f>
        <v>17.756756756756758</v>
      </c>
      <c r="D48" s="1120">
        <f>D46/D47</f>
        <v>11.358333333333333</v>
      </c>
      <c r="E48" s="1120">
        <f>E46/E47</f>
        <v>13.428571428571429</v>
      </c>
      <c r="F48" s="1120">
        <f>F46/F47</f>
        <v>12.047619047619047</v>
      </c>
      <c r="G48" s="1120">
        <f>G46/G47</f>
        <v>11.047619047619047</v>
      </c>
      <c r="H48" s="320"/>
      <c r="I48" s="1120">
        <f>I46/I47</f>
        <v>8.6451612903225801</v>
      </c>
      <c r="J48" s="1121">
        <f>J46/J47</f>
        <v>16.399999999999999</v>
      </c>
      <c r="K48" s="322">
        <f>SUM(K46/K47)</f>
        <v>12.625984251968504</v>
      </c>
      <c r="L48" s="40"/>
      <c r="S48" s="40"/>
    </row>
    <row r="49" spans="1:19" ht="3.75" hidden="1" customHeight="1" thickBot="1" x14ac:dyDescent="0.3">
      <c r="A49" s="187"/>
      <c r="B49" s="188"/>
      <c r="C49" s="1123"/>
      <c r="D49" s="190"/>
      <c r="E49" s="190"/>
      <c r="F49" s="190"/>
      <c r="G49" s="190"/>
      <c r="H49" s="189"/>
      <c r="I49" s="189"/>
      <c r="J49" s="319"/>
      <c r="K49" s="663"/>
      <c r="L49" s="40"/>
      <c r="S49" s="40"/>
    </row>
    <row r="50" spans="1:19" s="41" customFormat="1" ht="21.75" hidden="1" customHeight="1" x14ac:dyDescent="0.25">
      <c r="A50" s="1789" t="s">
        <v>353</v>
      </c>
      <c r="B50" s="307" t="s">
        <v>54</v>
      </c>
      <c r="C50" s="948">
        <v>1371</v>
      </c>
      <c r="D50" s="949">
        <v>730</v>
      </c>
      <c r="E50" s="949">
        <v>313</v>
      </c>
      <c r="F50" s="949">
        <v>326</v>
      </c>
      <c r="G50" s="949">
        <v>1458</v>
      </c>
      <c r="H50" s="949">
        <v>2</v>
      </c>
      <c r="I50" s="949">
        <v>25</v>
      </c>
      <c r="J50" s="316"/>
      <c r="K50" s="312">
        <f>SUM(C50:J50)</f>
        <v>4225</v>
      </c>
      <c r="L50" s="40"/>
      <c r="S50" s="40"/>
    </row>
    <row r="51" spans="1:19" s="41" customFormat="1" ht="21.75" hidden="1" customHeight="1" x14ac:dyDescent="0.25">
      <c r="A51" s="1790"/>
      <c r="B51" s="308" t="s">
        <v>53</v>
      </c>
      <c r="C51" s="948">
        <v>41</v>
      </c>
      <c r="D51" s="949">
        <v>33</v>
      </c>
      <c r="E51" s="949">
        <v>10</v>
      </c>
      <c r="F51" s="949">
        <v>11</v>
      </c>
      <c r="G51" s="949">
        <v>37</v>
      </c>
      <c r="H51" s="256"/>
      <c r="I51" s="256"/>
      <c r="J51" s="317"/>
      <c r="K51" s="312">
        <f>SUM(C51:J51)</f>
        <v>132</v>
      </c>
      <c r="L51" s="65"/>
      <c r="S51" s="40"/>
    </row>
    <row r="52" spans="1:19" s="41" customFormat="1" ht="21.75" hidden="1" customHeight="1" thickBot="1" x14ac:dyDescent="0.3">
      <c r="A52" s="1791"/>
      <c r="B52" s="309" t="s">
        <v>52</v>
      </c>
      <c r="C52" s="1119">
        <f>C50/C51</f>
        <v>33.439024390243901</v>
      </c>
      <c r="D52" s="1120">
        <f>D50/D51</f>
        <v>22.121212121212121</v>
      </c>
      <c r="E52" s="1120">
        <f>E50/E51</f>
        <v>31.3</v>
      </c>
      <c r="F52" s="1120">
        <f>F50/F51</f>
        <v>29.636363636363637</v>
      </c>
      <c r="G52" s="1120">
        <f>G50/G51</f>
        <v>39.405405405405403</v>
      </c>
      <c r="H52" s="320"/>
      <c r="I52" s="320"/>
      <c r="J52" s="321"/>
      <c r="K52" s="322">
        <f>SUM(K50/K51)</f>
        <v>32.007575757575758</v>
      </c>
      <c r="L52" s="40"/>
      <c r="S52" s="40"/>
    </row>
    <row r="53" spans="1:19" ht="21.75" hidden="1" customHeight="1" thickBot="1" x14ac:dyDescent="0.3">
      <c r="A53" s="187"/>
      <c r="B53" s="188"/>
      <c r="C53" s="318"/>
      <c r="D53" s="189"/>
      <c r="E53" s="189"/>
      <c r="F53" s="189"/>
      <c r="G53" s="189"/>
      <c r="H53" s="189"/>
      <c r="I53" s="189"/>
      <c r="J53" s="319"/>
      <c r="K53" s="663"/>
    </row>
    <row r="54" spans="1:19" ht="21.75" hidden="1" customHeight="1" x14ac:dyDescent="0.25">
      <c r="A54" s="1789" t="s">
        <v>113</v>
      </c>
      <c r="B54" s="307" t="s">
        <v>54</v>
      </c>
      <c r="C54" s="946">
        <v>4544</v>
      </c>
      <c r="D54" s="947">
        <v>2848</v>
      </c>
      <c r="E54" s="947">
        <v>1247</v>
      </c>
      <c r="F54" s="947">
        <v>1313</v>
      </c>
      <c r="G54" s="947">
        <v>4223</v>
      </c>
      <c r="H54" s="947">
        <v>0</v>
      </c>
      <c r="I54" s="947">
        <v>29</v>
      </c>
      <c r="J54" s="950">
        <v>1</v>
      </c>
      <c r="K54" s="311">
        <f>SUM(C54:J54)</f>
        <v>14205</v>
      </c>
      <c r="L54" s="40"/>
      <c r="S54" s="40"/>
    </row>
    <row r="55" spans="1:19" ht="21.75" hidden="1" customHeight="1" x14ac:dyDescent="0.25">
      <c r="A55" s="1790"/>
      <c r="B55" s="308" t="s">
        <v>53</v>
      </c>
      <c r="C55" s="948">
        <v>189</v>
      </c>
      <c r="D55" s="949">
        <v>178</v>
      </c>
      <c r="E55" s="949">
        <v>50</v>
      </c>
      <c r="F55" s="949">
        <v>51</v>
      </c>
      <c r="G55" s="949">
        <v>186</v>
      </c>
      <c r="H55" s="256"/>
      <c r="I55" s="256"/>
      <c r="J55" s="317"/>
      <c r="K55" s="312">
        <f>SUM(C55:J55)</f>
        <v>654</v>
      </c>
      <c r="L55" s="65"/>
      <c r="S55" s="40"/>
    </row>
    <row r="56" spans="1:19" ht="21.75" hidden="1" customHeight="1" thickBot="1" x14ac:dyDescent="0.3">
      <c r="A56" s="1791"/>
      <c r="B56" s="309" t="s">
        <v>52</v>
      </c>
      <c r="C56" s="1119">
        <f>C54/C55</f>
        <v>24.042328042328041</v>
      </c>
      <c r="D56" s="1120">
        <f>D54/D55</f>
        <v>16</v>
      </c>
      <c r="E56" s="1120">
        <f>E54/E55</f>
        <v>24.94</v>
      </c>
      <c r="F56" s="1120">
        <f>F54/F55</f>
        <v>25.745098039215687</v>
      </c>
      <c r="G56" s="1120">
        <f>G54/G55</f>
        <v>22.704301075268816</v>
      </c>
      <c r="H56" s="320"/>
      <c r="I56" s="320"/>
      <c r="J56" s="965"/>
      <c r="K56" s="966">
        <f>SUM(K54/K55)</f>
        <v>21.720183486238533</v>
      </c>
      <c r="L56" s="40"/>
      <c r="S56" s="40"/>
    </row>
    <row r="57" spans="1:19" ht="63" hidden="1" customHeight="1" x14ac:dyDescent="0.25">
      <c r="A57" s="1780" t="s">
        <v>782</v>
      </c>
      <c r="B57" s="1780"/>
      <c r="C57" s="1780"/>
      <c r="D57" s="1780"/>
      <c r="E57" s="1780"/>
      <c r="F57" s="1780"/>
      <c r="G57" s="1780"/>
      <c r="H57" s="1780"/>
      <c r="I57" s="1780"/>
      <c r="J57" s="1780"/>
      <c r="K57" s="1780"/>
    </row>
    <row r="58" spans="1:19" ht="19.5" hidden="1" thickBot="1" x14ac:dyDescent="0.3">
      <c r="A58" s="1796" t="s">
        <v>510</v>
      </c>
      <c r="B58" s="1797"/>
      <c r="C58" s="1797"/>
      <c r="D58" s="1797"/>
      <c r="E58" s="1797"/>
      <c r="F58" s="1797"/>
      <c r="G58" s="1797"/>
      <c r="H58" s="1797"/>
      <c r="I58" s="1797"/>
      <c r="J58" s="1797"/>
      <c r="K58" s="1798"/>
      <c r="L58" s="37"/>
    </row>
    <row r="59" spans="1:19" ht="20.25" hidden="1" customHeight="1" thickBot="1" x14ac:dyDescent="0.3">
      <c r="A59" s="192"/>
      <c r="B59" s="193"/>
      <c r="C59" s="194" t="s">
        <v>55</v>
      </c>
      <c r="D59" s="195" t="s">
        <v>56</v>
      </c>
      <c r="E59" s="195" t="s">
        <v>57</v>
      </c>
      <c r="F59" s="195" t="s">
        <v>58</v>
      </c>
      <c r="G59" s="195" t="s">
        <v>59</v>
      </c>
      <c r="H59" s="185" t="s">
        <v>430</v>
      </c>
      <c r="I59" s="185" t="s">
        <v>428</v>
      </c>
      <c r="J59" s="315" t="s">
        <v>429</v>
      </c>
      <c r="K59" s="191" t="s">
        <v>21</v>
      </c>
      <c r="L59" s="39"/>
    </row>
    <row r="60" spans="1:19" ht="21.75" hidden="1" customHeight="1" x14ac:dyDescent="0.25">
      <c r="A60" s="1786" t="s">
        <v>51</v>
      </c>
      <c r="B60" s="307" t="s">
        <v>438</v>
      </c>
      <c r="C60" s="946">
        <v>2046</v>
      </c>
      <c r="D60" s="947">
        <v>1051</v>
      </c>
      <c r="E60" s="947">
        <v>539</v>
      </c>
      <c r="F60" s="947">
        <v>187</v>
      </c>
      <c r="G60" s="947">
        <v>1777</v>
      </c>
      <c r="H60" s="255"/>
      <c r="I60" s="947">
        <v>772</v>
      </c>
      <c r="J60" s="950">
        <v>87</v>
      </c>
      <c r="K60" s="311">
        <f>SUM(C60:J60)</f>
        <v>6459</v>
      </c>
      <c r="L60" s="40"/>
      <c r="S60" s="40"/>
    </row>
    <row r="61" spans="1:19" ht="21.75" hidden="1" customHeight="1" x14ac:dyDescent="0.25">
      <c r="A61" s="1787"/>
      <c r="B61" s="308" t="s">
        <v>53</v>
      </c>
      <c r="C61" s="948">
        <v>139</v>
      </c>
      <c r="D61" s="949">
        <v>101</v>
      </c>
      <c r="E61" s="949">
        <v>43</v>
      </c>
      <c r="F61" s="949">
        <v>19</v>
      </c>
      <c r="G61" s="949">
        <v>124</v>
      </c>
      <c r="H61" s="256"/>
      <c r="I61" s="949">
        <v>77</v>
      </c>
      <c r="J61" s="951">
        <v>6</v>
      </c>
      <c r="K61" s="312">
        <f>SUM(C61:J61)</f>
        <v>509</v>
      </c>
      <c r="L61" s="65"/>
      <c r="S61" s="40"/>
    </row>
    <row r="62" spans="1:19" ht="21.75" hidden="1" customHeight="1" thickBot="1" x14ac:dyDescent="0.3">
      <c r="A62" s="1788"/>
      <c r="B62" s="309" t="s">
        <v>52</v>
      </c>
      <c r="C62" s="515">
        <f>C60/C61</f>
        <v>14.719424460431656</v>
      </c>
      <c r="D62" s="516">
        <f>D60/D61</f>
        <v>10.405940594059405</v>
      </c>
      <c r="E62" s="516">
        <f>E60/E61</f>
        <v>12.534883720930232</v>
      </c>
      <c r="F62" s="516">
        <f>F60/F61</f>
        <v>9.8421052631578956</v>
      </c>
      <c r="G62" s="516">
        <f>G60/G61</f>
        <v>14.330645161290322</v>
      </c>
      <c r="H62" s="320"/>
      <c r="I62" s="516">
        <f>I60/I61</f>
        <v>10.025974025974026</v>
      </c>
      <c r="J62" s="519">
        <f>J60/J61</f>
        <v>14.5</v>
      </c>
      <c r="K62" s="322">
        <f>K60/K61</f>
        <v>12.689587426326129</v>
      </c>
      <c r="L62" s="40"/>
      <c r="S62" s="40"/>
    </row>
    <row r="63" spans="1:19" ht="3.75" hidden="1" customHeight="1" thickBot="1" x14ac:dyDescent="0.3">
      <c r="A63" s="187"/>
      <c r="B63" s="188"/>
      <c r="C63" s="318"/>
      <c r="D63" s="189"/>
      <c r="E63" s="189"/>
      <c r="F63" s="189"/>
      <c r="G63" s="189"/>
      <c r="H63" s="189"/>
      <c r="I63" s="189"/>
      <c r="J63" s="319"/>
      <c r="K63" s="663"/>
      <c r="L63" s="40"/>
      <c r="S63" s="40"/>
    </row>
    <row r="64" spans="1:19" s="41" customFormat="1" ht="21.75" hidden="1" customHeight="1" x14ac:dyDescent="0.25">
      <c r="A64" s="1789" t="s">
        <v>353</v>
      </c>
      <c r="B64" s="307" t="s">
        <v>54</v>
      </c>
      <c r="C64" s="513">
        <v>1556</v>
      </c>
      <c r="D64" s="514">
        <v>643</v>
      </c>
      <c r="E64" s="514">
        <v>297</v>
      </c>
      <c r="F64" s="514">
        <v>66</v>
      </c>
      <c r="G64" s="514">
        <v>1497</v>
      </c>
      <c r="H64" s="514">
        <v>0</v>
      </c>
      <c r="I64" s="514">
        <v>20</v>
      </c>
      <c r="J64" s="317"/>
      <c r="K64" s="312">
        <f>SUM(C64:J64)</f>
        <v>4079</v>
      </c>
      <c r="L64" s="40"/>
      <c r="S64" s="40"/>
    </row>
    <row r="65" spans="1:19" s="41" customFormat="1" ht="21.75" hidden="1" customHeight="1" x14ac:dyDescent="0.25">
      <c r="A65" s="1790"/>
      <c r="B65" s="308" t="s">
        <v>53</v>
      </c>
      <c r="C65" s="948">
        <v>42</v>
      </c>
      <c r="D65" s="949">
        <v>25</v>
      </c>
      <c r="E65" s="949">
        <v>9</v>
      </c>
      <c r="F65" s="949">
        <v>3</v>
      </c>
      <c r="G65" s="949">
        <v>41</v>
      </c>
      <c r="H65" s="256"/>
      <c r="I65" s="256"/>
      <c r="J65" s="317"/>
      <c r="K65" s="312">
        <f>SUM(C65:G65)</f>
        <v>120</v>
      </c>
      <c r="L65" s="65"/>
      <c r="S65" s="40"/>
    </row>
    <row r="66" spans="1:19" s="41" customFormat="1" ht="21.75" hidden="1" customHeight="1" thickBot="1" x14ac:dyDescent="0.3">
      <c r="A66" s="1791"/>
      <c r="B66" s="309" t="s">
        <v>52</v>
      </c>
      <c r="C66" s="515">
        <f>C64/C65</f>
        <v>37.047619047619051</v>
      </c>
      <c r="D66" s="516">
        <f>D64/D65</f>
        <v>25.72</v>
      </c>
      <c r="E66" s="516">
        <f>E64/E65</f>
        <v>33</v>
      </c>
      <c r="F66" s="516">
        <f>F64/F65</f>
        <v>22</v>
      </c>
      <c r="G66" s="516">
        <f>G64/G65</f>
        <v>36.512195121951223</v>
      </c>
      <c r="H66" s="320"/>
      <c r="I66" s="320"/>
      <c r="J66" s="321"/>
      <c r="K66" s="322">
        <f>K64/K65</f>
        <v>33.991666666666667</v>
      </c>
      <c r="L66" s="40"/>
      <c r="S66" s="40"/>
    </row>
    <row r="67" spans="1:19" ht="3.75" hidden="1" customHeight="1" thickBot="1" x14ac:dyDescent="0.3">
      <c r="A67" s="187"/>
      <c r="B67" s="188"/>
      <c r="C67" s="318"/>
      <c r="D67" s="189"/>
      <c r="E67" s="189"/>
      <c r="F67" s="189"/>
      <c r="G67" s="189"/>
      <c r="H67" s="189"/>
      <c r="I67" s="189"/>
      <c r="J67" s="319"/>
      <c r="K67" s="663"/>
    </row>
    <row r="68" spans="1:19" ht="21.75" hidden="1" customHeight="1" x14ac:dyDescent="0.25">
      <c r="A68" s="1789" t="s">
        <v>113</v>
      </c>
      <c r="B68" s="307" t="s">
        <v>54</v>
      </c>
      <c r="C68" s="511">
        <v>5299</v>
      </c>
      <c r="D68" s="512">
        <v>2156</v>
      </c>
      <c r="E68" s="512">
        <v>1342</v>
      </c>
      <c r="F68" s="512">
        <v>379</v>
      </c>
      <c r="G68" s="512">
        <v>4529</v>
      </c>
      <c r="H68" s="512">
        <v>39</v>
      </c>
      <c r="I68" s="512">
        <v>2</v>
      </c>
      <c r="J68" s="517">
        <v>36</v>
      </c>
      <c r="K68" s="311">
        <f>SUM(C68:J68)</f>
        <v>13782</v>
      </c>
      <c r="L68" s="40"/>
      <c r="S68" s="40"/>
    </row>
    <row r="69" spans="1:19" ht="21.75" hidden="1" customHeight="1" x14ac:dyDescent="0.25">
      <c r="A69" s="1790"/>
      <c r="B69" s="308" t="s">
        <v>53</v>
      </c>
      <c r="C69" s="948">
        <v>235</v>
      </c>
      <c r="D69" s="949">
        <v>136</v>
      </c>
      <c r="E69" s="949">
        <v>71</v>
      </c>
      <c r="F69" s="949">
        <v>27</v>
      </c>
      <c r="G69" s="949">
        <v>207</v>
      </c>
      <c r="H69" s="256"/>
      <c r="I69" s="256"/>
      <c r="J69" s="317"/>
      <c r="K69" s="312">
        <f>SUM(C69:J69)</f>
        <v>676</v>
      </c>
      <c r="L69" s="65"/>
      <c r="S69" s="40"/>
    </row>
    <row r="70" spans="1:19" ht="21.75" hidden="1" customHeight="1" thickBot="1" x14ac:dyDescent="0.3">
      <c r="A70" s="1791"/>
      <c r="B70" s="309" t="s">
        <v>52</v>
      </c>
      <c r="C70" s="515">
        <f>C68/C69</f>
        <v>22.548936170212766</v>
      </c>
      <c r="D70" s="516">
        <f>D68/D69</f>
        <v>15.852941176470589</v>
      </c>
      <c r="E70" s="516">
        <f>E68/E69</f>
        <v>18.901408450704224</v>
      </c>
      <c r="F70" s="516">
        <f>F68/F69</f>
        <v>14.037037037037036</v>
      </c>
      <c r="G70" s="516">
        <f>G68/G69</f>
        <v>21.879227053140095</v>
      </c>
      <c r="H70" s="320"/>
      <c r="I70" s="320"/>
      <c r="J70" s="965"/>
      <c r="K70" s="966">
        <f>K68/K69</f>
        <v>20.38757396449704</v>
      </c>
      <c r="L70" s="40"/>
      <c r="S70" s="40"/>
    </row>
    <row r="71" spans="1:19" ht="48" hidden="1" customHeight="1" thickBot="1" x14ac:dyDescent="0.3">
      <c r="A71" s="1792" t="s">
        <v>426</v>
      </c>
      <c r="B71" s="1792"/>
      <c r="C71" s="1792"/>
      <c r="D71" s="1792"/>
      <c r="E71" s="1792"/>
      <c r="F71" s="1792"/>
      <c r="G71" s="1792"/>
      <c r="H71" s="1792"/>
      <c r="I71" s="1792"/>
      <c r="J71" s="1792"/>
      <c r="K71" s="1792"/>
    </row>
    <row r="72" spans="1:19" ht="19.5" hidden="1" thickBot="1" x14ac:dyDescent="0.3">
      <c r="A72" s="1783" t="s">
        <v>773</v>
      </c>
      <c r="B72" s="1784"/>
      <c r="C72" s="1784"/>
      <c r="D72" s="1784"/>
      <c r="E72" s="1784"/>
      <c r="F72" s="1784"/>
      <c r="G72" s="1784"/>
      <c r="H72" s="1784"/>
      <c r="I72" s="1784"/>
      <c r="J72" s="1784"/>
      <c r="K72" s="1785"/>
      <c r="L72" s="37"/>
    </row>
    <row r="73" spans="1:19" ht="20.25" hidden="1" customHeight="1" thickBot="1" x14ac:dyDescent="0.3">
      <c r="A73" s="192"/>
      <c r="B73" s="193"/>
      <c r="C73" s="347" t="s">
        <v>55</v>
      </c>
      <c r="D73" s="346" t="s">
        <v>56</v>
      </c>
      <c r="E73" s="346" t="s">
        <v>57</v>
      </c>
      <c r="F73" s="346" t="s">
        <v>58</v>
      </c>
      <c r="G73" s="346" t="s">
        <v>59</v>
      </c>
      <c r="H73" s="922" t="s">
        <v>430</v>
      </c>
      <c r="I73" s="922" t="s">
        <v>428</v>
      </c>
      <c r="J73" s="923" t="s">
        <v>429</v>
      </c>
      <c r="K73" s="191" t="s">
        <v>21</v>
      </c>
      <c r="L73" s="39"/>
    </row>
    <row r="74" spans="1:19" ht="21.75" hidden="1" customHeight="1" x14ac:dyDescent="0.25">
      <c r="A74" s="1786" t="s">
        <v>51</v>
      </c>
      <c r="B74" s="307" t="s">
        <v>438</v>
      </c>
      <c r="C74" s="511">
        <v>1728</v>
      </c>
      <c r="D74" s="512">
        <v>942</v>
      </c>
      <c r="E74" s="512">
        <v>599</v>
      </c>
      <c r="F74" s="512">
        <v>324</v>
      </c>
      <c r="G74" s="512">
        <v>1610</v>
      </c>
      <c r="H74" s="921"/>
      <c r="I74" s="512">
        <v>581</v>
      </c>
      <c r="J74" s="517">
        <v>87</v>
      </c>
      <c r="K74" s="312">
        <f>SUM(C74:J74)</f>
        <v>5871</v>
      </c>
      <c r="L74" s="40"/>
      <c r="S74" s="40"/>
    </row>
    <row r="75" spans="1:19" ht="21.75" hidden="1" customHeight="1" x14ac:dyDescent="0.25">
      <c r="A75" s="1787"/>
      <c r="B75" s="308" t="s">
        <v>53</v>
      </c>
      <c r="C75" s="513">
        <v>131</v>
      </c>
      <c r="D75" s="514">
        <v>93</v>
      </c>
      <c r="E75" s="514">
        <v>49</v>
      </c>
      <c r="F75" s="514">
        <v>13</v>
      </c>
      <c r="G75" s="514">
        <v>119</v>
      </c>
      <c r="H75" s="256"/>
      <c r="I75" s="514">
        <v>67</v>
      </c>
      <c r="J75" s="518">
        <v>10</v>
      </c>
      <c r="K75" s="312">
        <f>SUM(C75:J75)</f>
        <v>482</v>
      </c>
      <c r="L75" s="65"/>
      <c r="S75" s="40"/>
    </row>
    <row r="76" spans="1:19" ht="21.75" hidden="1" customHeight="1" thickBot="1" x14ac:dyDescent="0.3">
      <c r="A76" s="1788"/>
      <c r="B76" s="309" t="s">
        <v>52</v>
      </c>
      <c r="C76" s="515">
        <f>C74/C75</f>
        <v>13.190839694656489</v>
      </c>
      <c r="D76" s="516">
        <f>D74/D75</f>
        <v>10.129032258064516</v>
      </c>
      <c r="E76" s="516">
        <f>E74/E75</f>
        <v>12.224489795918368</v>
      </c>
      <c r="F76" s="516">
        <f>F74/F75</f>
        <v>24.923076923076923</v>
      </c>
      <c r="G76" s="516">
        <f>G74/G75</f>
        <v>13.529411764705882</v>
      </c>
      <c r="H76" s="320"/>
      <c r="I76" s="516">
        <f>I74/I75</f>
        <v>8.6716417910447756</v>
      </c>
      <c r="J76" s="519">
        <f>J74/J75</f>
        <v>8.6999999999999993</v>
      </c>
      <c r="K76" s="322">
        <f>K74/K75</f>
        <v>12.180497925311203</v>
      </c>
      <c r="L76" s="40"/>
      <c r="S76" s="40"/>
    </row>
    <row r="77" spans="1:19" ht="3.75" hidden="1" customHeight="1" thickBot="1" x14ac:dyDescent="0.3">
      <c r="A77" s="867"/>
      <c r="B77" s="868"/>
      <c r="C77" s="869"/>
      <c r="D77" s="870"/>
      <c r="E77" s="870"/>
      <c r="F77" s="870"/>
      <c r="G77" s="870"/>
      <c r="H77" s="870"/>
      <c r="I77" s="870"/>
      <c r="J77" s="871"/>
      <c r="K77" s="872"/>
      <c r="L77" s="40"/>
      <c r="S77" s="40"/>
    </row>
    <row r="78" spans="1:19" s="41" customFormat="1" ht="21.75" hidden="1" customHeight="1" x14ac:dyDescent="0.25">
      <c r="A78" s="1790" t="s">
        <v>353</v>
      </c>
      <c r="B78" s="865" t="s">
        <v>54</v>
      </c>
      <c r="C78" s="513">
        <v>1264</v>
      </c>
      <c r="D78" s="514">
        <v>561</v>
      </c>
      <c r="E78" s="514">
        <v>316</v>
      </c>
      <c r="F78" s="514">
        <v>108</v>
      </c>
      <c r="G78" s="514">
        <v>1224</v>
      </c>
      <c r="H78" s="514">
        <v>1</v>
      </c>
      <c r="I78" s="514">
        <v>27</v>
      </c>
      <c r="J78" s="316"/>
      <c r="K78" s="866">
        <f>SUM(C78:J78)</f>
        <v>3501</v>
      </c>
      <c r="L78" s="40"/>
      <c r="S78" s="40"/>
    </row>
    <row r="79" spans="1:19" s="41" customFormat="1" ht="21.75" hidden="1" customHeight="1" x14ac:dyDescent="0.25">
      <c r="A79" s="1790"/>
      <c r="B79" s="308" t="s">
        <v>53</v>
      </c>
      <c r="C79" s="513">
        <v>47</v>
      </c>
      <c r="D79" s="514">
        <v>29</v>
      </c>
      <c r="E79" s="514">
        <v>15</v>
      </c>
      <c r="F79" s="514">
        <v>8</v>
      </c>
      <c r="G79" s="514">
        <v>51</v>
      </c>
      <c r="H79" s="256"/>
      <c r="I79" s="256"/>
      <c r="J79" s="317"/>
      <c r="K79" s="312">
        <f>SUM(C79:J79)</f>
        <v>150</v>
      </c>
      <c r="L79" s="65"/>
      <c r="S79" s="40"/>
    </row>
    <row r="80" spans="1:19" s="41" customFormat="1" ht="21.75" hidden="1" customHeight="1" thickBot="1" x14ac:dyDescent="0.3">
      <c r="A80" s="1791"/>
      <c r="B80" s="309" t="s">
        <v>52</v>
      </c>
      <c r="C80" s="515">
        <f>C78/C79</f>
        <v>26.893617021276597</v>
      </c>
      <c r="D80" s="516">
        <f>D78/D79</f>
        <v>19.344827586206897</v>
      </c>
      <c r="E80" s="516">
        <f>E78/E79</f>
        <v>21.066666666666666</v>
      </c>
      <c r="F80" s="516">
        <f>F78/F79</f>
        <v>13.5</v>
      </c>
      <c r="G80" s="516">
        <f>G78/G79</f>
        <v>24</v>
      </c>
      <c r="H80" s="320"/>
      <c r="I80" s="320"/>
      <c r="J80" s="321"/>
      <c r="K80" s="322">
        <f>K78/K79</f>
        <v>23.34</v>
      </c>
      <c r="L80" s="40"/>
      <c r="S80" s="40"/>
    </row>
    <row r="81" spans="1:19" ht="3.75" hidden="1" customHeight="1" thickBot="1" x14ac:dyDescent="0.3">
      <c r="A81" s="187"/>
      <c r="B81" s="188"/>
      <c r="C81" s="318"/>
      <c r="D81" s="189"/>
      <c r="E81" s="189"/>
      <c r="F81" s="189"/>
      <c r="G81" s="189"/>
      <c r="H81" s="189"/>
      <c r="I81" s="189"/>
      <c r="J81" s="319"/>
      <c r="K81" s="663"/>
    </row>
    <row r="82" spans="1:19" ht="21.75" hidden="1" customHeight="1" x14ac:dyDescent="0.25">
      <c r="A82" s="1789" t="s">
        <v>113</v>
      </c>
      <c r="B82" s="307" t="s">
        <v>54</v>
      </c>
      <c r="C82" s="511">
        <v>5786</v>
      </c>
      <c r="D82" s="512">
        <v>2317</v>
      </c>
      <c r="E82" s="512">
        <v>1215</v>
      </c>
      <c r="F82" s="512">
        <v>392</v>
      </c>
      <c r="G82" s="512">
        <v>4663</v>
      </c>
      <c r="H82" s="512">
        <v>86</v>
      </c>
      <c r="I82" s="512">
        <v>3</v>
      </c>
      <c r="J82" s="517">
        <v>29</v>
      </c>
      <c r="K82" s="311">
        <f>SUM(C82:J82)</f>
        <v>14491</v>
      </c>
      <c r="L82" s="40"/>
      <c r="S82" s="40"/>
    </row>
    <row r="83" spans="1:19" ht="21.75" hidden="1" customHeight="1" x14ac:dyDescent="0.25">
      <c r="A83" s="1790"/>
      <c r="B83" s="308" t="s">
        <v>53</v>
      </c>
      <c r="C83" s="513">
        <v>168</v>
      </c>
      <c r="D83" s="514">
        <v>169</v>
      </c>
      <c r="E83" s="514">
        <v>49</v>
      </c>
      <c r="F83" s="514">
        <v>24</v>
      </c>
      <c r="G83" s="514">
        <v>160</v>
      </c>
      <c r="H83" s="256"/>
      <c r="I83" s="256"/>
      <c r="J83" s="317"/>
      <c r="K83" s="312">
        <f>SUM(C83:J83)</f>
        <v>570</v>
      </c>
      <c r="L83" s="65"/>
      <c r="S83" s="40"/>
    </row>
    <row r="84" spans="1:19" ht="21.75" hidden="1" customHeight="1" thickBot="1" x14ac:dyDescent="0.3">
      <c r="A84" s="1791"/>
      <c r="B84" s="309" t="s">
        <v>52</v>
      </c>
      <c r="C84" s="515">
        <f>C82/C83</f>
        <v>34.44047619047619</v>
      </c>
      <c r="D84" s="516">
        <f>D82/D83</f>
        <v>13.710059171597633</v>
      </c>
      <c r="E84" s="516">
        <f>E82/E83</f>
        <v>24.795918367346939</v>
      </c>
      <c r="F84" s="516">
        <f>F82/F83</f>
        <v>16.333333333333332</v>
      </c>
      <c r="G84" s="516">
        <f>G82/G83</f>
        <v>29.143750000000001</v>
      </c>
      <c r="H84" s="320"/>
      <c r="I84" s="320"/>
      <c r="J84" s="965"/>
      <c r="K84" s="966">
        <f>K82/K83</f>
        <v>25.42280701754386</v>
      </c>
      <c r="L84" s="40"/>
      <c r="S84" s="40"/>
    </row>
    <row r="85" spans="1:19" ht="27.75" hidden="1" customHeight="1" thickBot="1" x14ac:dyDescent="0.3">
      <c r="A85" s="1792" t="s">
        <v>426</v>
      </c>
      <c r="B85" s="1792"/>
      <c r="C85" s="1792"/>
      <c r="D85" s="1792"/>
      <c r="E85" s="1792"/>
      <c r="F85" s="1792"/>
      <c r="G85" s="1792"/>
      <c r="H85" s="1792"/>
      <c r="I85" s="1792"/>
      <c r="J85" s="1792"/>
      <c r="K85" s="1792"/>
    </row>
    <row r="86" spans="1:19" ht="16.5" hidden="1" thickBot="1" x14ac:dyDescent="0.3">
      <c r="A86" s="1783" t="s">
        <v>355</v>
      </c>
      <c r="B86" s="1784"/>
      <c r="C86" s="1784"/>
      <c r="D86" s="1784"/>
      <c r="E86" s="1784"/>
      <c r="F86" s="1784"/>
      <c r="G86" s="1784"/>
      <c r="H86" s="1784"/>
      <c r="I86" s="1784"/>
      <c r="J86" s="1784"/>
      <c r="K86" s="1785"/>
    </row>
    <row r="87" spans="1:19" ht="21.75" hidden="1" customHeight="1" thickBot="1" x14ac:dyDescent="0.3">
      <c r="A87" s="192"/>
      <c r="B87" s="306"/>
      <c r="C87" s="313" t="s">
        <v>55</v>
      </c>
      <c r="D87" s="314" t="s">
        <v>56</v>
      </c>
      <c r="E87" s="314" t="s">
        <v>57</v>
      </c>
      <c r="F87" s="314" t="s">
        <v>58</v>
      </c>
      <c r="G87" s="314" t="s">
        <v>59</v>
      </c>
      <c r="H87" s="185" t="s">
        <v>427</v>
      </c>
      <c r="I87" s="185" t="s">
        <v>428</v>
      </c>
      <c r="J87" s="315" t="s">
        <v>429</v>
      </c>
      <c r="K87" s="310" t="s">
        <v>21</v>
      </c>
    </row>
    <row r="88" spans="1:19" ht="22.5" hidden="1" customHeight="1" x14ac:dyDescent="0.25">
      <c r="A88" s="1786" t="s">
        <v>51</v>
      </c>
      <c r="B88" s="307" t="s">
        <v>439</v>
      </c>
      <c r="C88" s="511">
        <v>1542</v>
      </c>
      <c r="D88" s="512">
        <v>541</v>
      </c>
      <c r="E88" s="512">
        <v>304</v>
      </c>
      <c r="F88" s="512">
        <v>111</v>
      </c>
      <c r="G88" s="512">
        <v>1021</v>
      </c>
      <c r="H88" s="255"/>
      <c r="I88" s="255"/>
      <c r="J88" s="316"/>
      <c r="K88" s="601">
        <f>SUM(C88:H88)</f>
        <v>3519</v>
      </c>
    </row>
    <row r="89" spans="1:19" ht="22.5" hidden="1" customHeight="1" x14ac:dyDescent="0.25">
      <c r="A89" s="1787"/>
      <c r="B89" s="308" t="s">
        <v>53</v>
      </c>
      <c r="C89" s="513">
        <v>108</v>
      </c>
      <c r="D89" s="514">
        <v>38</v>
      </c>
      <c r="E89" s="514">
        <v>21</v>
      </c>
      <c r="F89" s="514">
        <v>7</v>
      </c>
      <c r="G89" s="514">
        <v>71</v>
      </c>
      <c r="H89" s="256"/>
      <c r="I89" s="256"/>
      <c r="J89" s="317"/>
      <c r="K89" s="602">
        <f>SUM(C89:H89)</f>
        <v>245</v>
      </c>
    </row>
    <row r="90" spans="1:19" ht="22.5" hidden="1" customHeight="1" thickBot="1" x14ac:dyDescent="0.3">
      <c r="A90" s="1788"/>
      <c r="B90" s="309" t="s">
        <v>52</v>
      </c>
      <c r="C90" s="515">
        <f>C88/C89</f>
        <v>14.277777777777779</v>
      </c>
      <c r="D90" s="516">
        <f>D88/D89</f>
        <v>14.236842105263158</v>
      </c>
      <c r="E90" s="516">
        <f>E88/E89</f>
        <v>14.476190476190476</v>
      </c>
      <c r="F90" s="516">
        <f>F88/F89</f>
        <v>15.857142857142858</v>
      </c>
      <c r="G90" s="516">
        <f>G88/G89</f>
        <v>14.380281690140846</v>
      </c>
      <c r="H90" s="320"/>
      <c r="I90" s="320"/>
      <c r="J90" s="321"/>
      <c r="K90" s="603">
        <f>K88/K89</f>
        <v>14.363265306122448</v>
      </c>
    </row>
    <row r="91" spans="1:19" ht="3.75" hidden="1" customHeight="1" thickBot="1" x14ac:dyDescent="0.3">
      <c r="A91" s="187"/>
      <c r="B91" s="188"/>
      <c r="C91" s="318"/>
      <c r="D91" s="189"/>
      <c r="E91" s="189"/>
      <c r="F91" s="189"/>
      <c r="G91" s="189"/>
      <c r="H91" s="189"/>
      <c r="I91" s="189"/>
      <c r="J91" s="319"/>
      <c r="K91" s="190"/>
    </row>
    <row r="92" spans="1:19" ht="22.5" hidden="1" customHeight="1" x14ac:dyDescent="0.25">
      <c r="A92" s="1789" t="s">
        <v>353</v>
      </c>
      <c r="B92" s="307" t="s">
        <v>354</v>
      </c>
      <c r="C92" s="511">
        <v>1595</v>
      </c>
      <c r="D92" s="512">
        <v>1091</v>
      </c>
      <c r="E92" s="512">
        <v>469</v>
      </c>
      <c r="F92" s="512">
        <v>254</v>
      </c>
      <c r="G92" s="512">
        <v>1646</v>
      </c>
      <c r="H92" s="255"/>
      <c r="I92" s="255"/>
      <c r="J92" s="316"/>
      <c r="K92" s="601">
        <f>SUM(C92:J92)</f>
        <v>5055</v>
      </c>
    </row>
    <row r="93" spans="1:19" ht="22.5" hidden="1" customHeight="1" x14ac:dyDescent="0.25">
      <c r="A93" s="1790"/>
      <c r="B93" s="308" t="s">
        <v>53</v>
      </c>
      <c r="C93" s="513">
        <v>50</v>
      </c>
      <c r="D93" s="514">
        <v>34</v>
      </c>
      <c r="E93" s="514">
        <v>15</v>
      </c>
      <c r="F93" s="514">
        <v>8</v>
      </c>
      <c r="G93" s="514">
        <v>52</v>
      </c>
      <c r="H93" s="256"/>
      <c r="I93" s="256"/>
      <c r="J93" s="317"/>
      <c r="K93" s="602">
        <f>SUM(C93:J93)</f>
        <v>159</v>
      </c>
    </row>
    <row r="94" spans="1:19" ht="22.5" hidden="1" customHeight="1" thickBot="1" x14ac:dyDescent="0.3">
      <c r="A94" s="1791"/>
      <c r="B94" s="309" t="s">
        <v>52</v>
      </c>
      <c r="C94" s="515">
        <f>C92/C93</f>
        <v>31.9</v>
      </c>
      <c r="D94" s="516">
        <f>D92/D93</f>
        <v>32.088235294117645</v>
      </c>
      <c r="E94" s="516">
        <f>E92/E93</f>
        <v>31.266666666666666</v>
      </c>
      <c r="F94" s="516">
        <f>F92/F93</f>
        <v>31.75</v>
      </c>
      <c r="G94" s="516">
        <f>G92/G93</f>
        <v>31.653846153846153</v>
      </c>
      <c r="H94" s="320"/>
      <c r="I94" s="320"/>
      <c r="J94" s="321"/>
      <c r="K94" s="603">
        <f>K92/K93</f>
        <v>31.79245283018868</v>
      </c>
    </row>
    <row r="95" spans="1:19" ht="3.75" hidden="1" customHeight="1" thickBot="1" x14ac:dyDescent="0.3">
      <c r="A95" s="187"/>
      <c r="B95" s="188"/>
      <c r="C95" s="318"/>
      <c r="D95" s="189"/>
      <c r="E95" s="189"/>
      <c r="F95" s="189"/>
      <c r="G95" s="189"/>
      <c r="H95" s="189"/>
      <c r="I95" s="189"/>
      <c r="J95" s="319"/>
      <c r="K95" s="190"/>
    </row>
    <row r="96" spans="1:19" ht="22.5" hidden="1" customHeight="1" x14ac:dyDescent="0.25">
      <c r="A96" s="1789" t="s">
        <v>113</v>
      </c>
      <c r="B96" s="307" t="s">
        <v>54</v>
      </c>
      <c r="C96" s="511">
        <v>5995</v>
      </c>
      <c r="D96" s="512">
        <v>2558</v>
      </c>
      <c r="E96" s="512">
        <v>1228</v>
      </c>
      <c r="F96" s="512">
        <v>419</v>
      </c>
      <c r="G96" s="512">
        <v>4981</v>
      </c>
      <c r="H96" s="512">
        <v>19</v>
      </c>
      <c r="I96" s="512">
        <v>8</v>
      </c>
      <c r="J96" s="517">
        <v>15</v>
      </c>
      <c r="K96" s="601">
        <f>SUM(C96:J96)</f>
        <v>15223</v>
      </c>
      <c r="M96" s="323"/>
    </row>
    <row r="97" spans="1:11" ht="22.5" hidden="1" customHeight="1" x14ac:dyDescent="0.25">
      <c r="A97" s="1790"/>
      <c r="B97" s="308" t="s">
        <v>53</v>
      </c>
      <c r="C97" s="513">
        <v>247</v>
      </c>
      <c r="D97" s="514">
        <v>105</v>
      </c>
      <c r="E97" s="514">
        <v>50</v>
      </c>
      <c r="F97" s="514">
        <v>17</v>
      </c>
      <c r="G97" s="514">
        <v>205</v>
      </c>
      <c r="H97" s="514">
        <v>1</v>
      </c>
      <c r="I97" s="256"/>
      <c r="J97" s="518">
        <v>1</v>
      </c>
      <c r="K97" s="602">
        <f>SUM(C97:J97)</f>
        <v>626</v>
      </c>
    </row>
    <row r="98" spans="1:11" ht="22.5" hidden="1" customHeight="1" thickBot="1" x14ac:dyDescent="0.3">
      <c r="A98" s="1791"/>
      <c r="B98" s="309" t="s">
        <v>52</v>
      </c>
      <c r="C98" s="515">
        <f t="shared" ref="C98:H98" si="0">C96/C97</f>
        <v>24.271255060728745</v>
      </c>
      <c r="D98" s="516">
        <f t="shared" si="0"/>
        <v>24.361904761904761</v>
      </c>
      <c r="E98" s="516">
        <f t="shared" si="0"/>
        <v>24.56</v>
      </c>
      <c r="F98" s="516">
        <f t="shared" si="0"/>
        <v>24.647058823529413</v>
      </c>
      <c r="G98" s="516">
        <f t="shared" si="0"/>
        <v>24.297560975609755</v>
      </c>
      <c r="H98" s="516">
        <f t="shared" si="0"/>
        <v>19</v>
      </c>
      <c r="I98" s="320"/>
      <c r="J98" s="519">
        <f>J96/J97</f>
        <v>15</v>
      </c>
      <c r="K98" s="603">
        <f>K96/K97</f>
        <v>24.317891373801917</v>
      </c>
    </row>
    <row r="99" spans="1:11" ht="18.75" hidden="1" customHeight="1" x14ac:dyDescent="0.25">
      <c r="A99" s="1780" t="s">
        <v>451</v>
      </c>
      <c r="B99" s="1781"/>
      <c r="C99" s="1781"/>
      <c r="D99" s="1781"/>
      <c r="E99" s="1781"/>
      <c r="F99" s="1781"/>
      <c r="G99" s="1781"/>
      <c r="H99" s="1781"/>
      <c r="I99" s="1781"/>
      <c r="J99" s="1781"/>
      <c r="K99" s="1782"/>
    </row>
  </sheetData>
  <sheetProtection algorithmName="SHA-512" hashValue="5Db6S2MbxV6P1FAUV/dJLiDjRai9LFHJj3dQrK930fzMHZZQsKTCO7C6apZtA/F/MpzfWJBjW2RXFqb5niQd4A==" saltValue="TWCHxit4Ze2kEtS0XieHJg==" spinCount="100000" sheet="1" objects="1" scenarios="1"/>
  <mergeCells count="36">
    <mergeCell ref="A16:K16"/>
    <mergeCell ref="A18:A20"/>
    <mergeCell ref="A22:A24"/>
    <mergeCell ref="A26:A28"/>
    <mergeCell ref="A29:K29"/>
    <mergeCell ref="A30:K30"/>
    <mergeCell ref="A32:A34"/>
    <mergeCell ref="A36:A38"/>
    <mergeCell ref="A40:A42"/>
    <mergeCell ref="A43:K43"/>
    <mergeCell ref="A44:K44"/>
    <mergeCell ref="A46:A48"/>
    <mergeCell ref="A50:A52"/>
    <mergeCell ref="A54:A56"/>
    <mergeCell ref="A57:K57"/>
    <mergeCell ref="A85:K85"/>
    <mergeCell ref="A1:K1"/>
    <mergeCell ref="A72:K72"/>
    <mergeCell ref="A74:A76"/>
    <mergeCell ref="A78:A80"/>
    <mergeCell ref="A82:A84"/>
    <mergeCell ref="A58:K58"/>
    <mergeCell ref="A60:A62"/>
    <mergeCell ref="A64:A66"/>
    <mergeCell ref="A68:A70"/>
    <mergeCell ref="A71:K71"/>
    <mergeCell ref="A2:K2"/>
    <mergeCell ref="A4:A6"/>
    <mergeCell ref="A8:A10"/>
    <mergeCell ref="A12:A14"/>
    <mergeCell ref="A15:K15"/>
    <mergeCell ref="A99:K99"/>
    <mergeCell ref="A86:K86"/>
    <mergeCell ref="A88:A90"/>
    <mergeCell ref="A92:A94"/>
    <mergeCell ref="A96:A98"/>
  </mergeCells>
  <printOptions horizontalCentered="1"/>
  <pageMargins left="1" right="1" top="1" bottom="1" header="0.5" footer="0.5"/>
  <pageSetup scale="81" firstPageNumber="26" fitToHeight="2" orientation="landscape" useFirstPageNumber="1" r:id="rId1"/>
  <headerFooter>
    <oddHeader>&amp;L&amp;9
Semi-Annual Child Welfare Report&amp;C&amp;"-,Bold"&amp;14ARIZONA DEPARTMENT of CHILD SAFETY&amp;R&amp;9
January 1, 2020 through June 30, 2020</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283"/>
  <sheetViews>
    <sheetView showGridLines="0" showWhiteSpace="0" zoomScaleNormal="100" zoomScalePageLayoutView="85" workbookViewId="0">
      <selection activeCell="D50" sqref="D50"/>
    </sheetView>
  </sheetViews>
  <sheetFormatPr defaultColWidth="9.140625" defaultRowHeight="15" x14ac:dyDescent="0.25"/>
  <cols>
    <col min="1" max="1" width="5.42578125" style="11" customWidth="1"/>
    <col min="2" max="2" width="18.140625" style="38" customWidth="1"/>
    <col min="3" max="3" width="15.4257812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86" customFormat="1" ht="25.5" customHeight="1" thickBot="1" x14ac:dyDescent="0.4">
      <c r="A1" s="1830" t="s">
        <v>744</v>
      </c>
      <c r="B1" s="1830"/>
      <c r="C1" s="1830"/>
      <c r="D1" s="1830"/>
      <c r="E1" s="1830"/>
      <c r="F1" s="1830"/>
      <c r="G1" s="1830"/>
      <c r="H1" s="1830"/>
      <c r="I1" s="1830"/>
      <c r="J1" s="1830"/>
      <c r="K1" s="1831"/>
    </row>
    <row r="2" spans="1:11" ht="15.75" hidden="1" thickBot="1" x14ac:dyDescent="0.3">
      <c r="A2" s="1815" t="s">
        <v>512</v>
      </c>
      <c r="B2" s="1816"/>
      <c r="C2" s="1816"/>
      <c r="D2" s="1816"/>
      <c r="E2" s="1816"/>
      <c r="F2" s="1816"/>
      <c r="G2" s="1816"/>
      <c r="H2" s="1816"/>
      <c r="I2" s="1816"/>
      <c r="J2" s="1816"/>
      <c r="K2" s="1817"/>
    </row>
    <row r="3" spans="1:11" ht="18" hidden="1" thickBot="1" x14ac:dyDescent="0.3">
      <c r="A3" s="1832"/>
      <c r="B3" s="1833"/>
      <c r="C3" s="1834"/>
      <c r="D3" s="347" t="s">
        <v>55</v>
      </c>
      <c r="E3" s="346" t="s">
        <v>56</v>
      </c>
      <c r="F3" s="346" t="s">
        <v>57</v>
      </c>
      <c r="G3" s="346" t="s">
        <v>58</v>
      </c>
      <c r="H3" s="346" t="s">
        <v>59</v>
      </c>
      <c r="I3" s="346" t="s">
        <v>371</v>
      </c>
      <c r="J3" s="346" t="s">
        <v>60</v>
      </c>
      <c r="K3" s="196" t="s">
        <v>27</v>
      </c>
    </row>
    <row r="4" spans="1:11" hidden="1" x14ac:dyDescent="0.25">
      <c r="A4" s="1835" t="s">
        <v>61</v>
      </c>
      <c r="B4" s="1836"/>
      <c r="C4" s="1836"/>
      <c r="D4" s="542"/>
      <c r="E4" s="543"/>
      <c r="F4" s="543"/>
      <c r="G4" s="543"/>
      <c r="H4" s="543"/>
      <c r="I4" s="543"/>
      <c r="J4" s="544"/>
      <c r="K4" s="545">
        <f>SUM(D4:J4)</f>
        <v>0</v>
      </c>
    </row>
    <row r="5" spans="1:11" ht="17.25" hidden="1" x14ac:dyDescent="0.25">
      <c r="A5" s="1804" t="s">
        <v>370</v>
      </c>
      <c r="B5" s="1837"/>
      <c r="C5" s="1837"/>
      <c r="D5" s="546"/>
      <c r="E5" s="547"/>
      <c r="F5" s="547"/>
      <c r="G5" s="547"/>
      <c r="H5" s="547"/>
      <c r="I5" s="547"/>
      <c r="J5" s="548"/>
      <c r="K5" s="549">
        <f>SUM(D5:J5)</f>
        <v>0</v>
      </c>
    </row>
    <row r="6" spans="1:11" ht="15" hidden="1" customHeight="1" x14ac:dyDescent="0.25">
      <c r="A6" s="1838" t="s">
        <v>62</v>
      </c>
      <c r="B6" s="1839"/>
      <c r="C6" s="1839"/>
      <c r="D6" s="546"/>
      <c r="E6" s="547"/>
      <c r="F6" s="547"/>
      <c r="G6" s="547"/>
      <c r="H6" s="547"/>
      <c r="I6" s="547"/>
      <c r="J6" s="548"/>
      <c r="K6" s="549">
        <f>SUM(D6:J6)</f>
        <v>0</v>
      </c>
    </row>
    <row r="7" spans="1:11" ht="15.75" hidden="1" thickBot="1" x14ac:dyDescent="0.3">
      <c r="A7" s="1804" t="s">
        <v>369</v>
      </c>
      <c r="B7" s="1837"/>
      <c r="C7" s="1837"/>
      <c r="D7" s="993">
        <f>SUM(D5:D6)</f>
        <v>0</v>
      </c>
      <c r="E7" s="994">
        <f t="shared" ref="E7:J7" si="0">SUM(E5:E6)</f>
        <v>0</v>
      </c>
      <c r="F7" s="994">
        <f t="shared" si="0"/>
        <v>0</v>
      </c>
      <c r="G7" s="994">
        <f t="shared" si="0"/>
        <v>0</v>
      </c>
      <c r="H7" s="994">
        <f t="shared" si="0"/>
        <v>0</v>
      </c>
      <c r="I7" s="994">
        <f t="shared" si="0"/>
        <v>0</v>
      </c>
      <c r="J7" s="995">
        <f t="shared" si="0"/>
        <v>0</v>
      </c>
      <c r="K7" s="553">
        <f>K5+K6</f>
        <v>0</v>
      </c>
    </row>
    <row r="8" spans="1:11" ht="18" hidden="1" customHeight="1" thickBot="1" x14ac:dyDescent="0.3">
      <c r="A8" s="1840" t="s">
        <v>63</v>
      </c>
      <c r="B8" s="1841"/>
      <c r="C8" s="1841"/>
      <c r="D8" s="554">
        <f t="shared" ref="D8:K8" si="1">D4-D7</f>
        <v>0</v>
      </c>
      <c r="E8" s="555">
        <f t="shared" si="1"/>
        <v>0</v>
      </c>
      <c r="F8" s="555">
        <f t="shared" si="1"/>
        <v>0</v>
      </c>
      <c r="G8" s="555">
        <f t="shared" si="1"/>
        <v>0</v>
      </c>
      <c r="H8" s="555">
        <f t="shared" si="1"/>
        <v>0</v>
      </c>
      <c r="I8" s="604">
        <f t="shared" si="1"/>
        <v>0</v>
      </c>
      <c r="J8" s="605">
        <f t="shared" si="1"/>
        <v>0</v>
      </c>
      <c r="K8" s="606">
        <f t="shared" si="1"/>
        <v>0</v>
      </c>
    </row>
    <row r="9" spans="1:11" ht="7.5" hidden="1" customHeight="1" x14ac:dyDescent="0.25">
      <c r="A9" s="149"/>
      <c r="B9" s="150"/>
      <c r="C9" s="150"/>
      <c r="D9" s="146"/>
      <c r="E9" s="146"/>
      <c r="F9" s="146"/>
      <c r="G9" s="146"/>
      <c r="H9" s="146"/>
      <c r="I9" s="146"/>
      <c r="J9" s="146"/>
      <c r="K9" s="147"/>
    </row>
    <row r="10" spans="1:11" ht="15.75" hidden="1" thickBot="1" x14ac:dyDescent="0.3">
      <c r="A10" s="1842" t="s">
        <v>64</v>
      </c>
      <c r="B10" s="1842"/>
      <c r="C10" s="1842"/>
      <c r="D10" s="1842"/>
      <c r="E10" s="1842"/>
      <c r="F10" s="1842"/>
      <c r="G10" s="1842"/>
      <c r="H10" s="1842"/>
      <c r="I10" s="1842"/>
      <c r="J10" s="1842"/>
      <c r="K10" s="1843"/>
    </row>
    <row r="11" spans="1:11" ht="15.75" hidden="1" thickBot="1" x14ac:dyDescent="0.3">
      <c r="A11" s="1815" t="s">
        <v>513</v>
      </c>
      <c r="B11" s="1816"/>
      <c r="C11" s="1816"/>
      <c r="D11" s="1816"/>
      <c r="E11" s="1816"/>
      <c r="F11" s="1816"/>
      <c r="G11" s="1816"/>
      <c r="H11" s="1816"/>
      <c r="I11" s="1816"/>
      <c r="J11" s="1816"/>
      <c r="K11" s="1817"/>
    </row>
    <row r="12" spans="1:11" ht="15.75" hidden="1" thickBot="1" x14ac:dyDescent="0.3">
      <c r="A12" s="1832"/>
      <c r="B12" s="1833"/>
      <c r="C12" s="1834"/>
      <c r="D12" s="194" t="s">
        <v>55</v>
      </c>
      <c r="E12" s="195" t="s">
        <v>56</v>
      </c>
      <c r="F12" s="195" t="s">
        <v>57</v>
      </c>
      <c r="G12" s="195" t="s">
        <v>58</v>
      </c>
      <c r="H12" s="195" t="s">
        <v>59</v>
      </c>
      <c r="I12" s="195" t="s">
        <v>65</v>
      </c>
      <c r="J12" s="195" t="s">
        <v>60</v>
      </c>
      <c r="K12" s="196" t="s">
        <v>27</v>
      </c>
    </row>
    <row r="13" spans="1:11" ht="15" hidden="1" customHeight="1" x14ac:dyDescent="0.25">
      <c r="A13" s="151"/>
      <c r="B13" s="1822" t="s">
        <v>66</v>
      </c>
      <c r="C13" s="1823"/>
      <c r="D13" s="532"/>
      <c r="E13" s="532"/>
      <c r="F13" s="532"/>
      <c r="G13" s="532"/>
      <c r="H13" s="532"/>
      <c r="I13" s="532"/>
      <c r="J13" s="762"/>
      <c r="K13" s="765">
        <f>SUM(D13:J13)</f>
        <v>0</v>
      </c>
    </row>
    <row r="14" spans="1:11" ht="15" hidden="1" customHeight="1" x14ac:dyDescent="0.25">
      <c r="A14" s="152"/>
      <c r="B14" s="1818" t="s">
        <v>258</v>
      </c>
      <c r="C14" s="1819"/>
      <c r="D14" s="532"/>
      <c r="E14" s="532"/>
      <c r="F14" s="532"/>
      <c r="G14" s="532"/>
      <c r="H14" s="532"/>
      <c r="I14" s="532"/>
      <c r="J14" s="762"/>
      <c r="K14" s="766">
        <f>SUM(D14:I14)</f>
        <v>0</v>
      </c>
    </row>
    <row r="15" spans="1:11" ht="15" hidden="1" customHeight="1" x14ac:dyDescent="0.25">
      <c r="A15" s="1824" t="s">
        <v>259</v>
      </c>
      <c r="B15" s="1818"/>
      <c r="C15" s="1819"/>
      <c r="D15" s="532"/>
      <c r="E15" s="532"/>
      <c r="F15" s="532"/>
      <c r="G15" s="532"/>
      <c r="H15" s="532"/>
      <c r="I15" s="532"/>
      <c r="J15" s="762"/>
      <c r="K15" s="766">
        <f>SUM(D15:I15)</f>
        <v>0</v>
      </c>
    </row>
    <row r="16" spans="1:11" ht="15" hidden="1" customHeight="1" x14ac:dyDescent="0.25">
      <c r="A16" s="1824" t="s">
        <v>368</v>
      </c>
      <c r="B16" s="1818"/>
      <c r="C16" s="1819"/>
      <c r="D16" s="532"/>
      <c r="E16" s="532"/>
      <c r="F16" s="532"/>
      <c r="G16" s="532"/>
      <c r="H16" s="532"/>
      <c r="I16" s="532"/>
      <c r="J16" s="762"/>
      <c r="K16" s="766">
        <f>SUM(D16:J16)</f>
        <v>0</v>
      </c>
    </row>
    <row r="17" spans="1:11" ht="15.75" hidden="1" thickBot="1" x14ac:dyDescent="0.3">
      <c r="A17" s="1825" t="s">
        <v>67</v>
      </c>
      <c r="B17" s="1826"/>
      <c r="C17" s="1827"/>
      <c r="D17" s="538"/>
      <c r="E17" s="539"/>
      <c r="F17" s="539"/>
      <c r="G17" s="539"/>
      <c r="H17" s="539"/>
      <c r="I17" s="539"/>
      <c r="J17" s="763"/>
      <c r="K17" s="767">
        <f>SUM(D17:J17)</f>
        <v>0</v>
      </c>
    </row>
    <row r="18" spans="1:11" ht="16.5" hidden="1" customHeight="1" thickTop="1" thickBot="1" x14ac:dyDescent="0.3">
      <c r="A18" s="197"/>
      <c r="B18" s="1828" t="s">
        <v>68</v>
      </c>
      <c r="C18" s="1829"/>
      <c r="D18" s="540">
        <f t="shared" ref="D18:K18" si="2">SUM(D13:D17)</f>
        <v>0</v>
      </c>
      <c r="E18" s="541">
        <f t="shared" si="2"/>
        <v>0</v>
      </c>
      <c r="F18" s="541">
        <f t="shared" si="2"/>
        <v>0</v>
      </c>
      <c r="G18" s="541">
        <f t="shared" si="2"/>
        <v>0</v>
      </c>
      <c r="H18" s="541">
        <f t="shared" si="2"/>
        <v>0</v>
      </c>
      <c r="I18" s="541">
        <f t="shared" si="2"/>
        <v>0</v>
      </c>
      <c r="J18" s="764">
        <f t="shared" si="2"/>
        <v>0</v>
      </c>
      <c r="K18" s="768">
        <f t="shared" si="2"/>
        <v>0</v>
      </c>
    </row>
    <row r="19" spans="1:11" ht="7.5" hidden="1" customHeight="1" thickBot="1" x14ac:dyDescent="0.3">
      <c r="A19" s="149"/>
      <c r="B19" s="150"/>
      <c r="C19" s="150"/>
      <c r="D19" s="146"/>
      <c r="E19" s="146"/>
      <c r="F19" s="146"/>
      <c r="G19" s="146"/>
      <c r="H19" s="146"/>
      <c r="I19" s="146"/>
      <c r="J19" s="146"/>
      <c r="K19" s="147"/>
    </row>
    <row r="20" spans="1:11" ht="15.75" hidden="1" thickBot="1" x14ac:dyDescent="0.3">
      <c r="A20" s="1812" t="s">
        <v>69</v>
      </c>
      <c r="B20" s="1813"/>
      <c r="C20" s="1813"/>
      <c r="D20" s="1813"/>
      <c r="E20" s="1813"/>
      <c r="F20" s="1813"/>
      <c r="G20" s="1813"/>
      <c r="H20" s="1813"/>
      <c r="I20" s="1813"/>
      <c r="J20" s="1813"/>
      <c r="K20" s="1814"/>
    </row>
    <row r="21" spans="1:11" ht="15.75" hidden="1" thickBot="1" x14ac:dyDescent="0.3">
      <c r="A21" s="1815" t="s">
        <v>513</v>
      </c>
      <c r="B21" s="1816"/>
      <c r="C21" s="1816"/>
      <c r="D21" s="1816"/>
      <c r="E21" s="1816"/>
      <c r="F21" s="1816"/>
      <c r="G21" s="1816"/>
      <c r="H21" s="1816"/>
      <c r="I21" s="1816"/>
      <c r="J21" s="1816"/>
      <c r="K21" s="1817"/>
    </row>
    <row r="22" spans="1:11" ht="15.75" hidden="1" thickBot="1" x14ac:dyDescent="0.3">
      <c r="A22" s="1799"/>
      <c r="B22" s="1800"/>
      <c r="C22" s="1801"/>
      <c r="D22" s="194" t="s">
        <v>55</v>
      </c>
      <c r="E22" s="195" t="s">
        <v>56</v>
      </c>
      <c r="F22" s="195" t="s">
        <v>57</v>
      </c>
      <c r="G22" s="195" t="s">
        <v>58</v>
      </c>
      <c r="H22" s="195" t="s">
        <v>59</v>
      </c>
      <c r="I22" s="195" t="s">
        <v>65</v>
      </c>
      <c r="J22" s="195" t="s">
        <v>60</v>
      </c>
      <c r="K22" s="196" t="s">
        <v>27</v>
      </c>
    </row>
    <row r="23" spans="1:11" ht="15" hidden="1" customHeight="1" x14ac:dyDescent="0.25">
      <c r="A23" s="823"/>
      <c r="B23" s="1822" t="s">
        <v>70</v>
      </c>
      <c r="C23" s="1823"/>
      <c r="D23" s="529"/>
      <c r="E23" s="530"/>
      <c r="F23" s="530"/>
      <c r="G23" s="530"/>
      <c r="H23" s="530"/>
      <c r="I23" s="530"/>
      <c r="J23" s="769"/>
      <c r="K23" s="765">
        <f>SUM(D23:J23)</f>
        <v>0</v>
      </c>
    </row>
    <row r="24" spans="1:11" ht="15" hidden="1" customHeight="1" x14ac:dyDescent="0.25">
      <c r="A24" s="154"/>
      <c r="B24" s="1818" t="s">
        <v>71</v>
      </c>
      <c r="C24" s="1819"/>
      <c r="D24" s="531"/>
      <c r="E24" s="532"/>
      <c r="F24" s="532"/>
      <c r="G24" s="532"/>
      <c r="H24" s="532"/>
      <c r="I24" s="532"/>
      <c r="J24" s="762"/>
      <c r="K24" s="771">
        <f>SUM(D24:J24)</f>
        <v>0</v>
      </c>
    </row>
    <row r="25" spans="1:11" ht="15" hidden="1" customHeight="1" x14ac:dyDescent="0.25">
      <c r="A25" s="1824" t="s">
        <v>367</v>
      </c>
      <c r="B25" s="1818"/>
      <c r="C25" s="1819"/>
      <c r="D25" s="531"/>
      <c r="E25" s="532"/>
      <c r="F25" s="532"/>
      <c r="G25" s="532"/>
      <c r="H25" s="532"/>
      <c r="I25" s="532"/>
      <c r="J25" s="762"/>
      <c r="K25" s="771">
        <f>SUM(D25:J25)</f>
        <v>0</v>
      </c>
    </row>
    <row r="26" spans="1:11" ht="15" hidden="1" customHeight="1" x14ac:dyDescent="0.25">
      <c r="A26" s="154"/>
      <c r="B26" s="1818" t="s">
        <v>366</v>
      </c>
      <c r="C26" s="1819"/>
      <c r="D26" s="531"/>
      <c r="E26" s="532"/>
      <c r="F26" s="532"/>
      <c r="G26" s="532"/>
      <c r="H26" s="532"/>
      <c r="I26" s="532"/>
      <c r="J26" s="762"/>
      <c r="K26" s="771">
        <f>SUM(D26:J26)</f>
        <v>0</v>
      </c>
    </row>
    <row r="27" spans="1:11" ht="15.75" hidden="1" customHeight="1" thickBot="1" x14ac:dyDescent="0.3">
      <c r="A27" s="154"/>
      <c r="B27" s="1818" t="s">
        <v>365</v>
      </c>
      <c r="C27" s="1819"/>
      <c r="D27" s="533"/>
      <c r="E27" s="534"/>
      <c r="F27" s="534"/>
      <c r="G27" s="534"/>
      <c r="H27" s="534"/>
      <c r="I27" s="534"/>
      <c r="J27" s="770"/>
      <c r="K27" s="767">
        <f>SUM(D27:J27)</f>
        <v>0</v>
      </c>
    </row>
    <row r="28" spans="1:11" ht="16.5" hidden="1" customHeight="1" thickTop="1" thickBot="1" x14ac:dyDescent="0.3">
      <c r="A28" s="822"/>
      <c r="B28" s="1820" t="s">
        <v>72</v>
      </c>
      <c r="C28" s="1821"/>
      <c r="D28" s="535">
        <f t="shared" ref="D28:K28" si="3">SUM(D23:D27)</f>
        <v>0</v>
      </c>
      <c r="E28" s="536">
        <f t="shared" si="3"/>
        <v>0</v>
      </c>
      <c r="F28" s="536">
        <f t="shared" si="3"/>
        <v>0</v>
      </c>
      <c r="G28" s="536">
        <f t="shared" si="3"/>
        <v>0</v>
      </c>
      <c r="H28" s="536">
        <f t="shared" si="3"/>
        <v>0</v>
      </c>
      <c r="I28" s="536">
        <f t="shared" si="3"/>
        <v>0</v>
      </c>
      <c r="J28" s="536">
        <f t="shared" si="3"/>
        <v>0</v>
      </c>
      <c r="K28" s="537">
        <f t="shared" si="3"/>
        <v>0</v>
      </c>
    </row>
    <row r="29" spans="1:11" ht="7.5" hidden="1" customHeight="1" thickBot="1" x14ac:dyDescent="0.3">
      <c r="A29" s="149"/>
      <c r="B29" s="150"/>
      <c r="C29" s="150"/>
      <c r="D29" s="146"/>
      <c r="E29" s="146"/>
      <c r="F29" s="146"/>
      <c r="G29" s="146"/>
      <c r="H29" s="146"/>
      <c r="I29" s="146"/>
      <c r="J29" s="146"/>
      <c r="K29" s="148"/>
    </row>
    <row r="30" spans="1:11" ht="15.75" hidden="1" thickBot="1" x14ac:dyDescent="0.3">
      <c r="A30" s="1812" t="s">
        <v>489</v>
      </c>
      <c r="B30" s="1813"/>
      <c r="C30" s="1813"/>
      <c r="D30" s="1813"/>
      <c r="E30" s="1813"/>
      <c r="F30" s="1813"/>
      <c r="G30" s="1813"/>
      <c r="H30" s="1813"/>
      <c r="I30" s="1813"/>
      <c r="J30" s="1813"/>
      <c r="K30" s="1814"/>
    </row>
    <row r="31" spans="1:11" ht="15.75" hidden="1" thickBot="1" x14ac:dyDescent="0.3">
      <c r="A31" s="1815" t="s">
        <v>512</v>
      </c>
      <c r="B31" s="1816"/>
      <c r="C31" s="1816"/>
      <c r="D31" s="1816"/>
      <c r="E31" s="1816"/>
      <c r="F31" s="1816"/>
      <c r="G31" s="1816"/>
      <c r="H31" s="1816"/>
      <c r="I31" s="1816"/>
      <c r="J31" s="1816"/>
      <c r="K31" s="1817"/>
    </row>
    <row r="32" spans="1:11" ht="15.75" hidden="1" thickBot="1" x14ac:dyDescent="0.3">
      <c r="A32" s="1799"/>
      <c r="B32" s="1800"/>
      <c r="C32" s="1801"/>
      <c r="D32" s="347" t="s">
        <v>55</v>
      </c>
      <c r="E32" s="346" t="s">
        <v>56</v>
      </c>
      <c r="F32" s="346" t="s">
        <v>57</v>
      </c>
      <c r="G32" s="346" t="s">
        <v>58</v>
      </c>
      <c r="H32" s="346" t="s">
        <v>59</v>
      </c>
      <c r="I32" s="346" t="s">
        <v>65</v>
      </c>
      <c r="J32" s="772" t="s">
        <v>60</v>
      </c>
      <c r="K32" s="775" t="s">
        <v>27</v>
      </c>
    </row>
    <row r="33" spans="1:11" hidden="1" x14ac:dyDescent="0.25">
      <c r="A33" s="1808" t="s">
        <v>73</v>
      </c>
      <c r="B33" s="1809"/>
      <c r="C33" s="1809"/>
      <c r="D33" s="525" t="e">
        <f t="shared" ref="D33:K33" si="4">1-D34</f>
        <v>#DIV/0!</v>
      </c>
      <c r="E33" s="526" t="e">
        <f t="shared" si="4"/>
        <v>#DIV/0!</v>
      </c>
      <c r="F33" s="526" t="e">
        <f t="shared" si="4"/>
        <v>#DIV/0!</v>
      </c>
      <c r="G33" s="526" t="e">
        <f t="shared" si="4"/>
        <v>#DIV/0!</v>
      </c>
      <c r="H33" s="526" t="e">
        <f t="shared" si="4"/>
        <v>#DIV/0!</v>
      </c>
      <c r="I33" s="526" t="e">
        <f t="shared" si="4"/>
        <v>#DIV/0!</v>
      </c>
      <c r="J33" s="773" t="e">
        <f t="shared" si="4"/>
        <v>#DIV/0!</v>
      </c>
      <c r="K33" s="776" t="e">
        <f t="shared" si="4"/>
        <v>#DIV/0!</v>
      </c>
    </row>
    <row r="34" spans="1:11" ht="18" hidden="1" thickBot="1" x14ac:dyDescent="0.3">
      <c r="A34" s="1810" t="s">
        <v>364</v>
      </c>
      <c r="B34" s="1811"/>
      <c r="C34" s="1811"/>
      <c r="D34" s="527" t="e">
        <f t="shared" ref="D34:K34" si="5">D28/D7*2</f>
        <v>#DIV/0!</v>
      </c>
      <c r="E34" s="528" t="e">
        <f t="shared" si="5"/>
        <v>#DIV/0!</v>
      </c>
      <c r="F34" s="528" t="e">
        <f t="shared" si="5"/>
        <v>#DIV/0!</v>
      </c>
      <c r="G34" s="528" t="e">
        <f t="shared" si="5"/>
        <v>#DIV/0!</v>
      </c>
      <c r="H34" s="528" t="e">
        <f t="shared" si="5"/>
        <v>#DIV/0!</v>
      </c>
      <c r="I34" s="528" t="e">
        <f t="shared" si="5"/>
        <v>#DIV/0!</v>
      </c>
      <c r="J34" s="774" t="e">
        <f t="shared" si="5"/>
        <v>#DIV/0!</v>
      </c>
      <c r="K34" s="777" t="e">
        <f t="shared" si="5"/>
        <v>#DIV/0!</v>
      </c>
    </row>
    <row r="35" spans="1:11" ht="15.75" hidden="1" x14ac:dyDescent="0.25">
      <c r="A35" s="2" t="s">
        <v>431</v>
      </c>
      <c r="B35" s="144"/>
      <c r="C35" s="143"/>
      <c r="D35" s="143"/>
      <c r="E35" s="143"/>
      <c r="F35" s="143"/>
      <c r="G35" s="143"/>
      <c r="H35" s="143"/>
      <c r="I35" s="143"/>
      <c r="J35" s="143"/>
      <c r="K35" s="143"/>
    </row>
    <row r="36" spans="1:11" ht="15.75" hidden="1" x14ac:dyDescent="0.25">
      <c r="A36" s="2" t="s">
        <v>432</v>
      </c>
      <c r="B36" s="143"/>
      <c r="C36" s="143"/>
      <c r="D36" s="143"/>
      <c r="E36" s="143"/>
      <c r="F36" s="143"/>
      <c r="G36" s="143"/>
      <c r="H36" s="143"/>
      <c r="I36" s="143"/>
      <c r="J36" s="143"/>
      <c r="K36" s="143"/>
    </row>
    <row r="37" spans="1:11" ht="15.75" hidden="1" x14ac:dyDescent="0.25">
      <c r="A37" s="2" t="s">
        <v>433</v>
      </c>
      <c r="B37" s="143"/>
      <c r="C37" s="143"/>
      <c r="D37" s="143"/>
      <c r="E37" s="143"/>
      <c r="F37" s="143"/>
      <c r="G37" s="143"/>
      <c r="H37" s="143"/>
      <c r="I37" s="143"/>
      <c r="J37" s="143"/>
      <c r="K37" s="143"/>
    </row>
    <row r="38" spans="1:11" hidden="1" x14ac:dyDescent="0.25">
      <c r="A38" s="635" t="s">
        <v>434</v>
      </c>
      <c r="B38" s="143"/>
      <c r="C38" s="143"/>
      <c r="D38" s="143"/>
      <c r="E38" s="143"/>
      <c r="F38" s="143"/>
      <c r="G38" s="143"/>
      <c r="H38" s="143"/>
      <c r="I38" s="143"/>
      <c r="J38" s="143"/>
      <c r="K38" s="143"/>
    </row>
    <row r="39" spans="1:11" ht="9.75" hidden="1" customHeight="1" thickBot="1" x14ac:dyDescent="0.3">
      <c r="A39" s="145"/>
      <c r="B39" s="145"/>
      <c r="C39" s="145"/>
      <c r="D39" s="142"/>
      <c r="E39" s="142"/>
      <c r="F39" s="142"/>
      <c r="G39" s="142"/>
      <c r="H39" s="142"/>
      <c r="I39" s="142"/>
      <c r="J39" s="142"/>
      <c r="K39" s="145"/>
    </row>
    <row r="40" spans="1:11" ht="15.75" hidden="1" thickBot="1" x14ac:dyDescent="0.3">
      <c r="A40" s="1812" t="s">
        <v>74</v>
      </c>
      <c r="B40" s="1813"/>
      <c r="C40" s="1813"/>
      <c r="D40" s="1813"/>
      <c r="E40" s="1813"/>
      <c r="F40" s="1813"/>
      <c r="G40" s="1813"/>
      <c r="H40" s="1813"/>
      <c r="I40" s="1813"/>
      <c r="J40" s="1813"/>
      <c r="K40" s="1814"/>
    </row>
    <row r="41" spans="1:11" ht="15.75" hidden="1" thickBot="1" x14ac:dyDescent="0.3">
      <c r="A41" s="1815" t="s">
        <v>512</v>
      </c>
      <c r="B41" s="1816"/>
      <c r="C41" s="1816"/>
      <c r="D41" s="1816"/>
      <c r="E41" s="1816"/>
      <c r="F41" s="1816"/>
      <c r="G41" s="1816"/>
      <c r="H41" s="1816"/>
      <c r="I41" s="1816"/>
      <c r="J41" s="1816"/>
      <c r="K41" s="1817"/>
    </row>
    <row r="42" spans="1:11" ht="15.75" hidden="1" thickBot="1" x14ac:dyDescent="0.3">
      <c r="A42" s="1799"/>
      <c r="B42" s="1800"/>
      <c r="C42" s="1801"/>
      <c r="D42" s="194" t="s">
        <v>55</v>
      </c>
      <c r="E42" s="195" t="s">
        <v>56</v>
      </c>
      <c r="F42" s="195" t="s">
        <v>57</v>
      </c>
      <c r="G42" s="195" t="s">
        <v>58</v>
      </c>
      <c r="H42" s="195" t="s">
        <v>59</v>
      </c>
      <c r="I42" s="195" t="s">
        <v>65</v>
      </c>
      <c r="J42" s="778" t="s">
        <v>60</v>
      </c>
      <c r="K42" s="782" t="s">
        <v>27</v>
      </c>
    </row>
    <row r="43" spans="1:11" hidden="1" x14ac:dyDescent="0.25">
      <c r="A43" s="1802" t="s">
        <v>61</v>
      </c>
      <c r="B43" s="1803"/>
      <c r="C43" s="1803"/>
      <c r="D43" s="520"/>
      <c r="E43" s="521"/>
      <c r="F43" s="521"/>
      <c r="G43" s="521"/>
      <c r="H43" s="521"/>
      <c r="I43" s="521"/>
      <c r="J43" s="779"/>
      <c r="K43" s="783">
        <f>SUM(D43:J43)</f>
        <v>0</v>
      </c>
    </row>
    <row r="44" spans="1:11" hidden="1" x14ac:dyDescent="0.25">
      <c r="A44" s="1804" t="s">
        <v>75</v>
      </c>
      <c r="B44" s="1805"/>
      <c r="C44" s="1805"/>
      <c r="D44" s="522"/>
      <c r="E44" s="523"/>
      <c r="F44" s="523"/>
      <c r="G44" s="523"/>
      <c r="H44" s="523"/>
      <c r="I44" s="523"/>
      <c r="J44" s="780"/>
      <c r="K44" s="766">
        <f>SUM(D44:J44)</f>
        <v>0</v>
      </c>
    </row>
    <row r="45" spans="1:11" ht="15.75" hidden="1" thickBot="1" x14ac:dyDescent="0.3">
      <c r="A45" s="1806" t="s">
        <v>63</v>
      </c>
      <c r="B45" s="1807"/>
      <c r="C45" s="1807"/>
      <c r="D45" s="524"/>
      <c r="E45" s="415"/>
      <c r="F45" s="415"/>
      <c r="G45" s="415"/>
      <c r="H45" s="415"/>
      <c r="I45" s="415"/>
      <c r="J45" s="781"/>
      <c r="K45" s="784">
        <f>SUM(K43-K44)</f>
        <v>0</v>
      </c>
    </row>
    <row r="46" spans="1:11" hidden="1" x14ac:dyDescent="0.25">
      <c r="A46" s="4" t="s">
        <v>363</v>
      </c>
      <c r="B46" s="5"/>
      <c r="C46" s="6"/>
      <c r="D46" s="7"/>
      <c r="E46" s="8"/>
      <c r="F46" s="42"/>
      <c r="G46" s="7"/>
      <c r="H46" s="7"/>
      <c r="I46" s="7"/>
      <c r="J46" s="7"/>
      <c r="K46" s="7"/>
    </row>
    <row r="47" spans="1:11" hidden="1" x14ac:dyDescent="0.25">
      <c r="A47" s="4" t="s">
        <v>362</v>
      </c>
      <c r="B47" s="4"/>
      <c r="C47" s="6"/>
      <c r="D47" s="3"/>
      <c r="E47" s="7"/>
      <c r="F47" s="9"/>
      <c r="G47" s="3"/>
      <c r="H47" s="3"/>
      <c r="I47" s="3"/>
      <c r="J47" s="3"/>
      <c r="K47" s="3"/>
    </row>
    <row r="48" spans="1:11" ht="15.75" hidden="1" thickBot="1" x14ac:dyDescent="0.3">
      <c r="A48" s="4"/>
      <c r="B48" s="4"/>
      <c r="C48" s="6"/>
      <c r="D48" s="3"/>
      <c r="E48" s="7"/>
      <c r="F48" s="9"/>
      <c r="G48" s="3"/>
      <c r="H48" s="3"/>
      <c r="I48" s="3"/>
      <c r="J48" s="3"/>
      <c r="K48" s="3"/>
    </row>
    <row r="49" spans="1:11" ht="15.75" thickBot="1" x14ac:dyDescent="0.3">
      <c r="A49" s="1815" t="s">
        <v>754</v>
      </c>
      <c r="B49" s="1816"/>
      <c r="C49" s="1816"/>
      <c r="D49" s="1816"/>
      <c r="E49" s="1816"/>
      <c r="F49" s="1816"/>
      <c r="G49" s="1816"/>
      <c r="H49" s="1816"/>
      <c r="I49" s="1816"/>
      <c r="J49" s="1816"/>
      <c r="K49" s="1817"/>
    </row>
    <row r="50" spans="1:11" ht="18" thickBot="1" x14ac:dyDescent="0.3">
      <c r="A50" s="1832"/>
      <c r="B50" s="1833"/>
      <c r="C50" s="1834"/>
      <c r="D50" s="347" t="s">
        <v>55</v>
      </c>
      <c r="E50" s="346" t="s">
        <v>56</v>
      </c>
      <c r="F50" s="346" t="s">
        <v>57</v>
      </c>
      <c r="G50" s="346" t="s">
        <v>58</v>
      </c>
      <c r="H50" s="346" t="s">
        <v>59</v>
      </c>
      <c r="I50" s="346" t="s">
        <v>371</v>
      </c>
      <c r="J50" s="346" t="s">
        <v>60</v>
      </c>
      <c r="K50" s="196" t="s">
        <v>27</v>
      </c>
    </row>
    <row r="51" spans="1:11" x14ac:dyDescent="0.25">
      <c r="A51" s="1835" t="s">
        <v>61</v>
      </c>
      <c r="B51" s="1836"/>
      <c r="C51" s="1836"/>
      <c r="D51" s="542">
        <v>345</v>
      </c>
      <c r="E51" s="543">
        <v>337</v>
      </c>
      <c r="F51" s="543">
        <v>113</v>
      </c>
      <c r="G51" s="543">
        <v>116</v>
      </c>
      <c r="H51" s="543">
        <v>379</v>
      </c>
      <c r="I51" s="543">
        <v>90</v>
      </c>
      <c r="J51" s="544">
        <v>26</v>
      </c>
      <c r="K51" s="545">
        <f>SUM(D51:J51)</f>
        <v>1406</v>
      </c>
    </row>
    <row r="52" spans="1:11" ht="17.25" x14ac:dyDescent="0.25">
      <c r="A52" s="1804" t="s">
        <v>370</v>
      </c>
      <c r="B52" s="1837"/>
      <c r="C52" s="1837"/>
      <c r="D52" s="546">
        <v>276</v>
      </c>
      <c r="E52" s="547">
        <v>269</v>
      </c>
      <c r="F52" s="547">
        <v>80</v>
      </c>
      <c r="G52" s="547">
        <v>93</v>
      </c>
      <c r="H52" s="547">
        <v>295</v>
      </c>
      <c r="I52" s="547">
        <v>80</v>
      </c>
      <c r="J52" s="548">
        <v>27</v>
      </c>
      <c r="K52" s="549">
        <f>SUM(D52:J52)</f>
        <v>1120</v>
      </c>
    </row>
    <row r="53" spans="1:11" ht="15" customHeight="1" x14ac:dyDescent="0.25">
      <c r="A53" s="1838" t="s">
        <v>62</v>
      </c>
      <c r="B53" s="1839"/>
      <c r="C53" s="1839"/>
      <c r="D53" s="546">
        <v>67</v>
      </c>
      <c r="E53" s="547">
        <v>41</v>
      </c>
      <c r="F53" s="547">
        <v>18</v>
      </c>
      <c r="G53" s="547">
        <v>18</v>
      </c>
      <c r="H53" s="547">
        <v>66</v>
      </c>
      <c r="I53" s="547">
        <v>10</v>
      </c>
      <c r="J53" s="548">
        <v>0</v>
      </c>
      <c r="K53" s="549">
        <f>SUM(D53:J53)</f>
        <v>220</v>
      </c>
    </row>
    <row r="54" spans="1:11" ht="15.75" thickBot="1" x14ac:dyDescent="0.3">
      <c r="A54" s="1846" t="s">
        <v>369</v>
      </c>
      <c r="B54" s="1847"/>
      <c r="C54" s="1848"/>
      <c r="D54" s="550">
        <f>SUM(D52:D53)</f>
        <v>343</v>
      </c>
      <c r="E54" s="551">
        <f t="shared" ref="E54:J54" si="6">SUM(E52:E53)</f>
        <v>310</v>
      </c>
      <c r="F54" s="551">
        <f t="shared" si="6"/>
        <v>98</v>
      </c>
      <c r="G54" s="551">
        <f t="shared" si="6"/>
        <v>111</v>
      </c>
      <c r="H54" s="551">
        <f t="shared" si="6"/>
        <v>361</v>
      </c>
      <c r="I54" s="551">
        <f t="shared" si="6"/>
        <v>90</v>
      </c>
      <c r="J54" s="552">
        <f t="shared" si="6"/>
        <v>27</v>
      </c>
      <c r="K54" s="553">
        <f>K52+K53</f>
        <v>1340</v>
      </c>
    </row>
    <row r="55" spans="1:11" ht="18" customHeight="1" thickTop="1" thickBot="1" x14ac:dyDescent="0.3">
      <c r="A55" s="1849" t="s">
        <v>63</v>
      </c>
      <c r="B55" s="1850"/>
      <c r="C55" s="1850"/>
      <c r="D55" s="554">
        <f t="shared" ref="D55:K55" si="7">D51-D54</f>
        <v>2</v>
      </c>
      <c r="E55" s="555">
        <f t="shared" si="7"/>
        <v>27</v>
      </c>
      <c r="F55" s="555">
        <f t="shared" si="7"/>
        <v>15</v>
      </c>
      <c r="G55" s="555">
        <f t="shared" si="7"/>
        <v>5</v>
      </c>
      <c r="H55" s="555">
        <f t="shared" si="7"/>
        <v>18</v>
      </c>
      <c r="I55" s="555">
        <f t="shared" si="7"/>
        <v>0</v>
      </c>
      <c r="J55" s="1976">
        <f t="shared" si="7"/>
        <v>-1</v>
      </c>
      <c r="K55" s="1977">
        <f t="shared" si="7"/>
        <v>66</v>
      </c>
    </row>
    <row r="56" spans="1:11" ht="7.5" customHeight="1" x14ac:dyDescent="0.25">
      <c r="A56" s="149"/>
      <c r="B56" s="150"/>
      <c r="C56" s="150"/>
      <c r="D56" s="146"/>
      <c r="E56" s="146"/>
      <c r="F56" s="146"/>
      <c r="G56" s="146"/>
      <c r="H56" s="146"/>
      <c r="I56" s="146"/>
      <c r="J56" s="146"/>
      <c r="K56" s="147"/>
    </row>
    <row r="57" spans="1:11" ht="15.75" thickBot="1" x14ac:dyDescent="0.3">
      <c r="A57" s="1842" t="s">
        <v>64</v>
      </c>
      <c r="B57" s="1842"/>
      <c r="C57" s="1842"/>
      <c r="D57" s="1842"/>
      <c r="E57" s="1842"/>
      <c r="F57" s="1842"/>
      <c r="G57" s="1842"/>
      <c r="H57" s="1842"/>
      <c r="I57" s="1842"/>
      <c r="J57" s="1842"/>
      <c r="K57" s="1843"/>
    </row>
    <row r="58" spans="1:11" ht="15.75" thickBot="1" x14ac:dyDescent="0.3">
      <c r="A58" s="1815" t="s">
        <v>750</v>
      </c>
      <c r="B58" s="1816"/>
      <c r="C58" s="1816"/>
      <c r="D58" s="1816"/>
      <c r="E58" s="1816"/>
      <c r="F58" s="1816"/>
      <c r="G58" s="1816"/>
      <c r="H58" s="1816"/>
      <c r="I58" s="1816"/>
      <c r="J58" s="1816"/>
      <c r="K58" s="1817"/>
    </row>
    <row r="59" spans="1:11" ht="15.75" thickBot="1" x14ac:dyDescent="0.3">
      <c r="A59" s="1832"/>
      <c r="B59" s="1833"/>
      <c r="C59" s="1834"/>
      <c r="D59" s="194" t="s">
        <v>55</v>
      </c>
      <c r="E59" s="195" t="s">
        <v>56</v>
      </c>
      <c r="F59" s="195" t="s">
        <v>57</v>
      </c>
      <c r="G59" s="195" t="s">
        <v>58</v>
      </c>
      <c r="H59" s="195" t="s">
        <v>59</v>
      </c>
      <c r="I59" s="195" t="s">
        <v>65</v>
      </c>
      <c r="J59" s="195" t="s">
        <v>60</v>
      </c>
      <c r="K59" s="196" t="s">
        <v>27</v>
      </c>
    </row>
    <row r="60" spans="1:11" ht="15" customHeight="1" x14ac:dyDescent="0.25">
      <c r="A60" s="151"/>
      <c r="B60" s="1822" t="s">
        <v>66</v>
      </c>
      <c r="C60" s="1823"/>
      <c r="D60" s="1978">
        <v>75</v>
      </c>
      <c r="E60" s="1978">
        <v>55</v>
      </c>
      <c r="F60" s="1978">
        <v>21</v>
      </c>
      <c r="G60" s="1978">
        <v>19</v>
      </c>
      <c r="H60" s="1978">
        <v>74</v>
      </c>
      <c r="I60" s="859">
        <v>12</v>
      </c>
      <c r="J60" s="860">
        <v>0</v>
      </c>
      <c r="K60" s="765">
        <f>SUM(D60:J60)</f>
        <v>256</v>
      </c>
    </row>
    <row r="61" spans="1:11" ht="15" customHeight="1" x14ac:dyDescent="0.25">
      <c r="A61" s="152"/>
      <c r="B61" s="1818" t="s">
        <v>258</v>
      </c>
      <c r="C61" s="1819"/>
      <c r="D61" s="864">
        <v>0</v>
      </c>
      <c r="E61" s="859">
        <v>0</v>
      </c>
      <c r="F61" s="859">
        <v>0</v>
      </c>
      <c r="G61" s="859">
        <v>0</v>
      </c>
      <c r="H61" s="859">
        <v>0</v>
      </c>
      <c r="I61" s="859">
        <v>0</v>
      </c>
      <c r="J61" s="860">
        <v>0</v>
      </c>
      <c r="K61" s="766">
        <f>SUM(D61:I61)</f>
        <v>0</v>
      </c>
    </row>
    <row r="62" spans="1:11" ht="15" customHeight="1" x14ac:dyDescent="0.25">
      <c r="A62" s="1824" t="s">
        <v>259</v>
      </c>
      <c r="B62" s="1818"/>
      <c r="C62" s="1819"/>
      <c r="D62" s="864">
        <v>4</v>
      </c>
      <c r="E62" s="859">
        <v>1</v>
      </c>
      <c r="F62" s="859">
        <v>0</v>
      </c>
      <c r="G62" s="859">
        <v>0</v>
      </c>
      <c r="H62" s="859">
        <v>5</v>
      </c>
      <c r="I62" s="859">
        <v>1</v>
      </c>
      <c r="J62" s="860">
        <v>0</v>
      </c>
      <c r="K62" s="766">
        <f>SUM(D62:I62)</f>
        <v>11</v>
      </c>
    </row>
    <row r="63" spans="1:11" ht="15" customHeight="1" x14ac:dyDescent="0.25">
      <c r="A63" s="1824" t="s">
        <v>368</v>
      </c>
      <c r="B63" s="1818"/>
      <c r="C63" s="1819"/>
      <c r="D63" s="864">
        <v>0</v>
      </c>
      <c r="E63" s="859">
        <v>0</v>
      </c>
      <c r="F63" s="859">
        <v>0</v>
      </c>
      <c r="G63" s="859">
        <v>0</v>
      </c>
      <c r="H63" s="859">
        <v>0</v>
      </c>
      <c r="I63" s="859">
        <v>0</v>
      </c>
      <c r="J63" s="860">
        <v>0</v>
      </c>
      <c r="K63" s="766">
        <f>SUM(D63:J63)</f>
        <v>0</v>
      </c>
    </row>
    <row r="64" spans="1:11" ht="15.75" thickBot="1" x14ac:dyDescent="0.3">
      <c r="A64" s="1825" t="s">
        <v>67</v>
      </c>
      <c r="B64" s="1826"/>
      <c r="C64" s="1827"/>
      <c r="D64" s="538">
        <v>0</v>
      </c>
      <c r="E64" s="539">
        <v>0</v>
      </c>
      <c r="F64" s="539">
        <v>0</v>
      </c>
      <c r="G64" s="539">
        <v>0</v>
      </c>
      <c r="H64" s="539">
        <v>0</v>
      </c>
      <c r="I64" s="539">
        <v>0</v>
      </c>
      <c r="J64" s="763">
        <v>0</v>
      </c>
      <c r="K64" s="767">
        <f>SUM(D64:J64)</f>
        <v>0</v>
      </c>
    </row>
    <row r="65" spans="1:11" ht="16.5" customHeight="1" thickTop="1" thickBot="1" x14ac:dyDescent="0.3">
      <c r="A65" s="197"/>
      <c r="B65" s="1828" t="s">
        <v>68</v>
      </c>
      <c r="C65" s="1829"/>
      <c r="D65" s="540">
        <f t="shared" ref="D65:K65" si="8">SUM(D60:D64)</f>
        <v>79</v>
      </c>
      <c r="E65" s="541">
        <f t="shared" si="8"/>
        <v>56</v>
      </c>
      <c r="F65" s="541">
        <f t="shared" si="8"/>
        <v>21</v>
      </c>
      <c r="G65" s="541">
        <f t="shared" si="8"/>
        <v>19</v>
      </c>
      <c r="H65" s="541">
        <f t="shared" si="8"/>
        <v>79</v>
      </c>
      <c r="I65" s="541">
        <f t="shared" si="8"/>
        <v>13</v>
      </c>
      <c r="J65" s="764">
        <f t="shared" si="8"/>
        <v>0</v>
      </c>
      <c r="K65" s="768">
        <f t="shared" si="8"/>
        <v>267</v>
      </c>
    </row>
    <row r="66" spans="1:11" ht="7.5" customHeight="1" thickBot="1" x14ac:dyDescent="0.3">
      <c r="A66" s="149"/>
      <c r="B66" s="150"/>
      <c r="C66" s="150"/>
      <c r="D66" s="146"/>
      <c r="E66" s="146"/>
      <c r="F66" s="146"/>
      <c r="G66" s="146"/>
      <c r="H66" s="146"/>
      <c r="I66" s="146"/>
      <c r="J66" s="146"/>
      <c r="K66" s="147"/>
    </row>
    <row r="67" spans="1:11" ht="15.75" thickBot="1" x14ac:dyDescent="0.3">
      <c r="A67" s="1812" t="s">
        <v>69</v>
      </c>
      <c r="B67" s="1813"/>
      <c r="C67" s="1813"/>
      <c r="D67" s="1813"/>
      <c r="E67" s="1813"/>
      <c r="F67" s="1813"/>
      <c r="G67" s="1813"/>
      <c r="H67" s="1813"/>
      <c r="I67" s="1813"/>
      <c r="J67" s="1813"/>
      <c r="K67" s="1814"/>
    </row>
    <row r="68" spans="1:11" ht="15.75" thickBot="1" x14ac:dyDescent="0.3">
      <c r="A68" s="1815" t="s">
        <v>750</v>
      </c>
      <c r="B68" s="1816"/>
      <c r="C68" s="1816"/>
      <c r="D68" s="1816"/>
      <c r="E68" s="1816"/>
      <c r="F68" s="1816"/>
      <c r="G68" s="1816"/>
      <c r="H68" s="1816"/>
      <c r="I68" s="1816"/>
      <c r="J68" s="1816"/>
      <c r="K68" s="1817"/>
    </row>
    <row r="69" spans="1:11" ht="15.75" thickBot="1" x14ac:dyDescent="0.3">
      <c r="A69" s="1799"/>
      <c r="B69" s="1800"/>
      <c r="C69" s="1801"/>
      <c r="D69" s="194" t="s">
        <v>55</v>
      </c>
      <c r="E69" s="195" t="s">
        <v>56</v>
      </c>
      <c r="F69" s="195" t="s">
        <v>57</v>
      </c>
      <c r="G69" s="195" t="s">
        <v>58</v>
      </c>
      <c r="H69" s="195" t="s">
        <v>59</v>
      </c>
      <c r="I69" s="195" t="s">
        <v>65</v>
      </c>
      <c r="J69" s="195" t="s">
        <v>60</v>
      </c>
      <c r="K69" s="196" t="s">
        <v>27</v>
      </c>
    </row>
    <row r="70" spans="1:11" ht="15" customHeight="1" x14ac:dyDescent="0.25">
      <c r="A70" s="1420"/>
      <c r="B70" s="1822" t="s">
        <v>70</v>
      </c>
      <c r="C70" s="1823"/>
      <c r="D70" s="861">
        <v>52</v>
      </c>
      <c r="E70" s="862">
        <v>44</v>
      </c>
      <c r="F70" s="862">
        <v>23</v>
      </c>
      <c r="G70" s="862">
        <v>16</v>
      </c>
      <c r="H70" s="862">
        <v>66</v>
      </c>
      <c r="I70" s="862">
        <v>11</v>
      </c>
      <c r="J70" s="863">
        <v>0</v>
      </c>
      <c r="K70" s="765">
        <f>SUM(D70:J70)</f>
        <v>212</v>
      </c>
    </row>
    <row r="71" spans="1:11" ht="15" customHeight="1" x14ac:dyDescent="0.25">
      <c r="A71" s="154"/>
      <c r="B71" s="1818" t="s">
        <v>71</v>
      </c>
      <c r="C71" s="1819"/>
      <c r="D71" s="864">
        <v>3</v>
      </c>
      <c r="E71" s="859">
        <v>4</v>
      </c>
      <c r="F71" s="859">
        <v>2</v>
      </c>
      <c r="G71" s="859">
        <v>0</v>
      </c>
      <c r="H71" s="859">
        <v>5</v>
      </c>
      <c r="I71" s="859">
        <v>1</v>
      </c>
      <c r="J71" s="860">
        <v>0</v>
      </c>
      <c r="K71" s="771">
        <f>SUM(D71:J71)</f>
        <v>15</v>
      </c>
    </row>
    <row r="72" spans="1:11" ht="15" customHeight="1" x14ac:dyDescent="0.25">
      <c r="A72" s="1824" t="s">
        <v>367</v>
      </c>
      <c r="B72" s="1818"/>
      <c r="C72" s="1819"/>
      <c r="D72" s="1979">
        <v>0</v>
      </c>
      <c r="E72" s="859">
        <v>0</v>
      </c>
      <c r="F72" s="859">
        <v>0</v>
      </c>
      <c r="G72" s="859">
        <v>0</v>
      </c>
      <c r="H72" s="859">
        <v>0</v>
      </c>
      <c r="I72" s="859">
        <v>0</v>
      </c>
      <c r="J72" s="1980">
        <v>0</v>
      </c>
      <c r="K72" s="771">
        <f>SUM(D72:J72)</f>
        <v>0</v>
      </c>
    </row>
    <row r="73" spans="1:11" ht="15" customHeight="1" x14ac:dyDescent="0.25">
      <c r="A73" s="154"/>
      <c r="B73" s="1818" t="s">
        <v>366</v>
      </c>
      <c r="C73" s="1819"/>
      <c r="D73" s="1979">
        <v>0</v>
      </c>
      <c r="E73" s="859">
        <v>0</v>
      </c>
      <c r="F73" s="859">
        <v>0</v>
      </c>
      <c r="G73" s="859">
        <v>0</v>
      </c>
      <c r="H73" s="859">
        <v>0</v>
      </c>
      <c r="I73" s="859">
        <v>0</v>
      </c>
      <c r="J73" s="1980">
        <v>0</v>
      </c>
      <c r="K73" s="771">
        <f>SUM(D73:J73)</f>
        <v>0</v>
      </c>
    </row>
    <row r="74" spans="1:11" ht="15.75" customHeight="1" thickBot="1" x14ac:dyDescent="0.3">
      <c r="A74" s="154"/>
      <c r="B74" s="1826" t="s">
        <v>365</v>
      </c>
      <c r="C74" s="1827"/>
      <c r="D74" s="1981">
        <v>0</v>
      </c>
      <c r="E74" s="539">
        <v>0</v>
      </c>
      <c r="F74" s="539">
        <v>0</v>
      </c>
      <c r="G74" s="539">
        <v>0</v>
      </c>
      <c r="H74" s="539">
        <v>0</v>
      </c>
      <c r="I74" s="539">
        <v>0</v>
      </c>
      <c r="J74" s="1982">
        <v>0</v>
      </c>
      <c r="K74" s="767">
        <f>SUM(D74:J74)</f>
        <v>0</v>
      </c>
    </row>
    <row r="75" spans="1:11" ht="16.5" customHeight="1" thickTop="1" thickBot="1" x14ac:dyDescent="0.3">
      <c r="A75" s="1419"/>
      <c r="B75" s="1828" t="s">
        <v>72</v>
      </c>
      <c r="C75" s="1829"/>
      <c r="D75" s="535">
        <f t="shared" ref="D75:K75" si="9">SUM(D70:D74)</f>
        <v>55</v>
      </c>
      <c r="E75" s="536">
        <f t="shared" si="9"/>
        <v>48</v>
      </c>
      <c r="F75" s="536">
        <f t="shared" si="9"/>
        <v>25</v>
      </c>
      <c r="G75" s="536">
        <f t="shared" si="9"/>
        <v>16</v>
      </c>
      <c r="H75" s="536">
        <f t="shared" si="9"/>
        <v>71</v>
      </c>
      <c r="I75" s="536">
        <f t="shared" si="9"/>
        <v>12</v>
      </c>
      <c r="J75" s="536">
        <f t="shared" si="9"/>
        <v>0</v>
      </c>
      <c r="K75" s="768">
        <f t="shared" si="9"/>
        <v>227</v>
      </c>
    </row>
    <row r="76" spans="1:11" ht="7.5" customHeight="1" thickBot="1" x14ac:dyDescent="0.3">
      <c r="A76" s="149"/>
      <c r="B76" s="150"/>
      <c r="C76" s="150"/>
      <c r="D76" s="146"/>
      <c r="E76" s="146"/>
      <c r="F76" s="146"/>
      <c r="G76" s="146"/>
      <c r="H76" s="146"/>
      <c r="I76" s="146"/>
      <c r="J76" s="146"/>
      <c r="K76" s="148"/>
    </row>
    <row r="77" spans="1:11" ht="15.75" thickBot="1" x14ac:dyDescent="0.3">
      <c r="A77" s="1812" t="s">
        <v>489</v>
      </c>
      <c r="B77" s="1813"/>
      <c r="C77" s="1813"/>
      <c r="D77" s="1813"/>
      <c r="E77" s="1813"/>
      <c r="F77" s="1813"/>
      <c r="G77" s="1813"/>
      <c r="H77" s="1813"/>
      <c r="I77" s="1813"/>
      <c r="J77" s="1813"/>
      <c r="K77" s="1814"/>
    </row>
    <row r="78" spans="1:11" ht="15.75" thickBot="1" x14ac:dyDescent="0.3">
      <c r="A78" s="1815" t="s">
        <v>754</v>
      </c>
      <c r="B78" s="1816"/>
      <c r="C78" s="1816"/>
      <c r="D78" s="1816"/>
      <c r="E78" s="1816"/>
      <c r="F78" s="1816"/>
      <c r="G78" s="1816"/>
      <c r="H78" s="1816"/>
      <c r="I78" s="1816"/>
      <c r="J78" s="1816"/>
      <c r="K78" s="1817"/>
    </row>
    <row r="79" spans="1:11" ht="15.75" thickBot="1" x14ac:dyDescent="0.3">
      <c r="A79" s="1799"/>
      <c r="B79" s="1800"/>
      <c r="C79" s="1801"/>
      <c r="D79" s="347" t="s">
        <v>55</v>
      </c>
      <c r="E79" s="346" t="s">
        <v>56</v>
      </c>
      <c r="F79" s="346" t="s">
        <v>57</v>
      </c>
      <c r="G79" s="346" t="s">
        <v>58</v>
      </c>
      <c r="H79" s="346" t="s">
        <v>59</v>
      </c>
      <c r="I79" s="346" t="s">
        <v>65</v>
      </c>
      <c r="J79" s="772" t="s">
        <v>60</v>
      </c>
      <c r="K79" s="775" t="s">
        <v>27</v>
      </c>
    </row>
    <row r="80" spans="1:11" x14ac:dyDescent="0.25">
      <c r="A80" s="1808" t="s">
        <v>73</v>
      </c>
      <c r="B80" s="1809"/>
      <c r="C80" s="1809"/>
      <c r="D80" s="525">
        <f t="shared" ref="D80:K80" si="10">1-D81</f>
        <v>0.67930029154518956</v>
      </c>
      <c r="E80" s="526">
        <f t="shared" si="10"/>
        <v>0.69032258064516128</v>
      </c>
      <c r="F80" s="526">
        <f t="shared" si="10"/>
        <v>0.48979591836734693</v>
      </c>
      <c r="G80" s="526">
        <f t="shared" si="10"/>
        <v>0.71171171171171177</v>
      </c>
      <c r="H80" s="526">
        <f t="shared" si="10"/>
        <v>0.60664819944598336</v>
      </c>
      <c r="I80" s="526">
        <f t="shared" si="10"/>
        <v>0.73333333333333339</v>
      </c>
      <c r="J80" s="773">
        <f t="shared" si="10"/>
        <v>1</v>
      </c>
      <c r="K80" s="776">
        <f t="shared" si="10"/>
        <v>0.66119402985074627</v>
      </c>
    </row>
    <row r="81" spans="1:11" ht="18" thickBot="1" x14ac:dyDescent="0.3">
      <c r="A81" s="1810" t="s">
        <v>364</v>
      </c>
      <c r="B81" s="1811"/>
      <c r="C81" s="1811"/>
      <c r="D81" s="527">
        <f t="shared" ref="D81:K81" si="11">D75/D54*2</f>
        <v>0.32069970845481049</v>
      </c>
      <c r="E81" s="528">
        <f t="shared" si="11"/>
        <v>0.30967741935483872</v>
      </c>
      <c r="F81" s="528">
        <f t="shared" si="11"/>
        <v>0.51020408163265307</v>
      </c>
      <c r="G81" s="528">
        <f t="shared" si="11"/>
        <v>0.28828828828828829</v>
      </c>
      <c r="H81" s="528">
        <f t="shared" si="11"/>
        <v>0.39335180055401664</v>
      </c>
      <c r="I81" s="528">
        <f t="shared" si="11"/>
        <v>0.26666666666666666</v>
      </c>
      <c r="J81" s="774">
        <f t="shared" si="11"/>
        <v>0</v>
      </c>
      <c r="K81" s="777">
        <f t="shared" si="11"/>
        <v>0.33880597014925373</v>
      </c>
    </row>
    <row r="82" spans="1:11" ht="15.75" x14ac:dyDescent="0.25">
      <c r="A82" s="2" t="s">
        <v>431</v>
      </c>
      <c r="B82" s="144"/>
      <c r="C82" s="143"/>
      <c r="D82" s="143"/>
      <c r="E82" s="143"/>
      <c r="F82" s="143"/>
      <c r="G82" s="143"/>
      <c r="H82" s="143"/>
      <c r="I82" s="143"/>
      <c r="J82" s="143"/>
      <c r="K82" s="143"/>
    </row>
    <row r="83" spans="1:11" ht="15.75" x14ac:dyDescent="0.25">
      <c r="A83" s="2" t="s">
        <v>432</v>
      </c>
      <c r="B83" s="143"/>
      <c r="C83" s="143"/>
      <c r="D83" s="143"/>
      <c r="E83" s="143"/>
      <c r="F83" s="143"/>
      <c r="G83" s="143"/>
      <c r="H83" s="143"/>
      <c r="I83" s="143"/>
      <c r="J83" s="143"/>
      <c r="K83" s="143"/>
    </row>
    <row r="84" spans="1:11" ht="15.75" x14ac:dyDescent="0.25">
      <c r="A84" s="2" t="s">
        <v>433</v>
      </c>
      <c r="B84" s="143"/>
      <c r="C84" s="143"/>
      <c r="D84" s="143"/>
      <c r="E84" s="143"/>
      <c r="F84" s="143"/>
      <c r="G84" s="143"/>
      <c r="H84" s="143"/>
      <c r="I84" s="143"/>
      <c r="J84" s="143"/>
      <c r="K84" s="143"/>
    </row>
    <row r="85" spans="1:11" x14ac:dyDescent="0.25">
      <c r="A85" s="635" t="s">
        <v>434</v>
      </c>
      <c r="B85" s="143"/>
      <c r="C85" s="143"/>
      <c r="D85" s="143"/>
      <c r="E85" s="143"/>
      <c r="F85" s="143"/>
      <c r="G85" s="143"/>
      <c r="H85" s="143"/>
      <c r="I85" s="143"/>
      <c r="J85" s="143"/>
      <c r="K85" s="143"/>
    </row>
    <row r="86" spans="1:11" ht="9.75" customHeight="1" thickBot="1" x14ac:dyDescent="0.3">
      <c r="A86" s="145"/>
      <c r="B86" s="145"/>
      <c r="C86" s="145"/>
      <c r="D86" s="142"/>
      <c r="E86" s="142"/>
      <c r="F86" s="142"/>
      <c r="G86" s="142"/>
      <c r="H86" s="142"/>
      <c r="I86" s="142"/>
      <c r="J86" s="142"/>
      <c r="K86" s="145"/>
    </row>
    <row r="87" spans="1:11" ht="15.75" thickBot="1" x14ac:dyDescent="0.3">
      <c r="A87" s="1812" t="s">
        <v>74</v>
      </c>
      <c r="B87" s="1813"/>
      <c r="C87" s="1813"/>
      <c r="D87" s="1813"/>
      <c r="E87" s="1813"/>
      <c r="F87" s="1813"/>
      <c r="G87" s="1813"/>
      <c r="H87" s="1813"/>
      <c r="I87" s="1813"/>
      <c r="J87" s="1813"/>
      <c r="K87" s="1814"/>
    </row>
    <row r="88" spans="1:11" ht="15.75" thickBot="1" x14ac:dyDescent="0.3">
      <c r="A88" s="1815" t="s">
        <v>754</v>
      </c>
      <c r="B88" s="1816"/>
      <c r="C88" s="1816"/>
      <c r="D88" s="1816"/>
      <c r="E88" s="1816"/>
      <c r="F88" s="1816"/>
      <c r="G88" s="1816"/>
      <c r="H88" s="1816"/>
      <c r="I88" s="1816"/>
      <c r="J88" s="1816"/>
      <c r="K88" s="1817"/>
    </row>
    <row r="89" spans="1:11" ht="15.75" thickBot="1" x14ac:dyDescent="0.3">
      <c r="A89" s="1799"/>
      <c r="B89" s="1800"/>
      <c r="C89" s="1801"/>
      <c r="D89" s="194" t="s">
        <v>55</v>
      </c>
      <c r="E89" s="195" t="s">
        <v>56</v>
      </c>
      <c r="F89" s="195" t="s">
        <v>57</v>
      </c>
      <c r="G89" s="195" t="s">
        <v>58</v>
      </c>
      <c r="H89" s="195" t="s">
        <v>59</v>
      </c>
      <c r="I89" s="195" t="s">
        <v>65</v>
      </c>
      <c r="J89" s="778" t="s">
        <v>60</v>
      </c>
      <c r="K89" s="782" t="s">
        <v>27</v>
      </c>
    </row>
    <row r="90" spans="1:11" x14ac:dyDescent="0.25">
      <c r="A90" s="1802" t="s">
        <v>61</v>
      </c>
      <c r="B90" s="1803"/>
      <c r="C90" s="1803"/>
      <c r="D90" s="520">
        <v>52</v>
      </c>
      <c r="E90" s="521">
        <v>57</v>
      </c>
      <c r="F90" s="521">
        <v>20</v>
      </c>
      <c r="G90" s="521">
        <v>21</v>
      </c>
      <c r="H90" s="521">
        <v>58</v>
      </c>
      <c r="I90" s="521">
        <v>15</v>
      </c>
      <c r="J90" s="779">
        <v>6</v>
      </c>
      <c r="K90" s="783">
        <f>SUM(D90:J90)</f>
        <v>229</v>
      </c>
    </row>
    <row r="91" spans="1:11" x14ac:dyDescent="0.25">
      <c r="A91" s="1804" t="s">
        <v>75</v>
      </c>
      <c r="B91" s="1805"/>
      <c r="C91" s="1805"/>
      <c r="D91" s="522">
        <v>51</v>
      </c>
      <c r="E91" s="523">
        <v>55</v>
      </c>
      <c r="F91" s="523">
        <v>18</v>
      </c>
      <c r="G91" s="523">
        <v>20</v>
      </c>
      <c r="H91" s="523">
        <v>58</v>
      </c>
      <c r="I91" s="523">
        <v>15</v>
      </c>
      <c r="J91" s="780">
        <v>6</v>
      </c>
      <c r="K91" s="766">
        <f>SUM(D91:J91)</f>
        <v>223</v>
      </c>
    </row>
    <row r="92" spans="1:11" ht="15.75" thickBot="1" x14ac:dyDescent="0.3">
      <c r="A92" s="1806" t="s">
        <v>63</v>
      </c>
      <c r="B92" s="1807"/>
      <c r="C92" s="1807"/>
      <c r="D92" s="524">
        <v>1</v>
      </c>
      <c r="E92" s="415">
        <v>2</v>
      </c>
      <c r="F92" s="1983">
        <v>2</v>
      </c>
      <c r="G92" s="415">
        <v>1</v>
      </c>
      <c r="H92" s="415">
        <v>0</v>
      </c>
      <c r="I92" s="1983">
        <v>0</v>
      </c>
      <c r="J92" s="1983">
        <v>0</v>
      </c>
      <c r="K92" s="1984">
        <f>SUM(K90-K91)</f>
        <v>6</v>
      </c>
    </row>
    <row r="93" spans="1:11" x14ac:dyDescent="0.25">
      <c r="A93" s="4" t="s">
        <v>363</v>
      </c>
      <c r="B93" s="5"/>
      <c r="C93" s="6"/>
      <c r="D93" s="7"/>
      <c r="E93" s="8"/>
      <c r="F93" s="42"/>
      <c r="G93" s="7"/>
      <c r="H93" s="7"/>
      <c r="I93" s="7"/>
      <c r="J93" s="7"/>
      <c r="K93" s="7"/>
    </row>
    <row r="94" spans="1:11" x14ac:dyDescent="0.25">
      <c r="A94" s="4" t="s">
        <v>362</v>
      </c>
      <c r="B94" s="4"/>
      <c r="C94" s="6"/>
      <c r="D94" s="3"/>
      <c r="E94" s="7"/>
      <c r="F94" s="9"/>
      <c r="G94" s="3"/>
      <c r="H94" s="3"/>
      <c r="I94" s="3"/>
      <c r="J94" s="3"/>
      <c r="K94" s="3"/>
    </row>
    <row r="95" spans="1:11" ht="15.75" hidden="1" thickBot="1" x14ac:dyDescent="0.3">
      <c r="A95" s="4"/>
      <c r="B95" s="4"/>
      <c r="C95" s="6"/>
      <c r="D95" s="3"/>
      <c r="E95" s="7"/>
      <c r="F95" s="9"/>
      <c r="G95" s="3"/>
      <c r="H95" s="3"/>
      <c r="I95" s="3"/>
      <c r="J95" s="3"/>
      <c r="K95" s="3"/>
    </row>
    <row r="96" spans="1:11" ht="15.75" hidden="1" thickBot="1" x14ac:dyDescent="0.3">
      <c r="A96" s="1815" t="s">
        <v>650</v>
      </c>
      <c r="B96" s="1816"/>
      <c r="C96" s="1816"/>
      <c r="D96" s="1816"/>
      <c r="E96" s="1816"/>
      <c r="F96" s="1816"/>
      <c r="G96" s="1816"/>
      <c r="H96" s="1816"/>
      <c r="I96" s="1816"/>
      <c r="J96" s="1816"/>
      <c r="K96" s="1817"/>
    </row>
    <row r="97" spans="1:11" ht="15.75" hidden="1" thickBot="1" x14ac:dyDescent="0.3">
      <c r="A97" s="1832"/>
      <c r="B97" s="1833"/>
      <c r="C97" s="1834"/>
      <c r="D97" s="347" t="s">
        <v>678</v>
      </c>
      <c r="E97" s="346" t="s">
        <v>596</v>
      </c>
      <c r="F97" s="346" t="s">
        <v>597</v>
      </c>
      <c r="G97" s="346" t="s">
        <v>598</v>
      </c>
      <c r="H97" s="346" t="s">
        <v>599</v>
      </c>
      <c r="I97" s="346" t="s">
        <v>682</v>
      </c>
      <c r="J97" s="346" t="s">
        <v>60</v>
      </c>
      <c r="K97" s="196" t="s">
        <v>27</v>
      </c>
    </row>
    <row r="98" spans="1:11" hidden="1" x14ac:dyDescent="0.25">
      <c r="A98" s="1835" t="s">
        <v>61</v>
      </c>
      <c r="B98" s="1836"/>
      <c r="C98" s="1836"/>
      <c r="D98" s="1254">
        <v>345</v>
      </c>
      <c r="E98" s="1255">
        <v>337</v>
      </c>
      <c r="F98" s="1255">
        <v>113</v>
      </c>
      <c r="G98" s="1255">
        <v>116</v>
      </c>
      <c r="H98" s="1255">
        <v>379</v>
      </c>
      <c r="I98" s="1255">
        <v>90</v>
      </c>
      <c r="J98" s="1256">
        <v>26</v>
      </c>
      <c r="K98" s="1376">
        <f>SUM(D98:J98)</f>
        <v>1406</v>
      </c>
    </row>
    <row r="99" spans="1:11" ht="17.25" hidden="1" x14ac:dyDescent="0.25">
      <c r="A99" s="1804" t="s">
        <v>370</v>
      </c>
      <c r="B99" s="1837"/>
      <c r="C99" s="1837"/>
      <c r="D99" s="1257">
        <v>264</v>
      </c>
      <c r="E99" s="1258">
        <v>266</v>
      </c>
      <c r="F99" s="1258">
        <v>80</v>
      </c>
      <c r="G99" s="1258">
        <v>82</v>
      </c>
      <c r="H99" s="1258">
        <v>272</v>
      </c>
      <c r="I99" s="1258">
        <v>76</v>
      </c>
      <c r="J99" s="1259">
        <v>23</v>
      </c>
      <c r="K99" s="1377">
        <f>SUM(D99:J99)</f>
        <v>1063</v>
      </c>
    </row>
    <row r="100" spans="1:11" ht="15" hidden="1" customHeight="1" x14ac:dyDescent="0.25">
      <c r="A100" s="1838" t="s">
        <v>62</v>
      </c>
      <c r="B100" s="1839"/>
      <c r="C100" s="1839"/>
      <c r="D100" s="1257">
        <v>63</v>
      </c>
      <c r="E100" s="1258">
        <v>43</v>
      </c>
      <c r="F100" s="1258">
        <v>25</v>
      </c>
      <c r="G100" s="1258">
        <v>25</v>
      </c>
      <c r="H100" s="1258">
        <v>89</v>
      </c>
      <c r="I100" s="1258">
        <v>8</v>
      </c>
      <c r="J100" s="1259">
        <v>4</v>
      </c>
      <c r="K100" s="1377">
        <f>SUM(D100:J100)</f>
        <v>257</v>
      </c>
    </row>
    <row r="101" spans="1:11" ht="15.75" hidden="1" thickBot="1" x14ac:dyDescent="0.3">
      <c r="A101" s="1804" t="s">
        <v>369</v>
      </c>
      <c r="B101" s="1837"/>
      <c r="C101" s="1837"/>
      <c r="D101" s="1378">
        <f>SUM(D99:D100)</f>
        <v>327</v>
      </c>
      <c r="E101" s="1379">
        <f t="shared" ref="E101:J101" si="12">SUM(E99:E100)</f>
        <v>309</v>
      </c>
      <c r="F101" s="1379">
        <f t="shared" si="12"/>
        <v>105</v>
      </c>
      <c r="G101" s="1379">
        <f t="shared" si="12"/>
        <v>107</v>
      </c>
      <c r="H101" s="1379">
        <f t="shared" si="12"/>
        <v>361</v>
      </c>
      <c r="I101" s="1379">
        <f t="shared" si="12"/>
        <v>84</v>
      </c>
      <c r="J101" s="1380">
        <f t="shared" si="12"/>
        <v>27</v>
      </c>
      <c r="K101" s="1381">
        <f>K99+K100</f>
        <v>1320</v>
      </c>
    </row>
    <row r="102" spans="1:11" ht="18" hidden="1" customHeight="1" thickTop="1" thickBot="1" x14ac:dyDescent="0.3">
      <c r="A102" s="1840" t="s">
        <v>63</v>
      </c>
      <c r="B102" s="1841"/>
      <c r="C102" s="1841"/>
      <c r="D102" s="1263">
        <f t="shared" ref="D102:J102" si="13">D98-D101</f>
        <v>18</v>
      </c>
      <c r="E102" s="604">
        <f t="shared" si="13"/>
        <v>28</v>
      </c>
      <c r="F102" s="604">
        <f t="shared" si="13"/>
        <v>8</v>
      </c>
      <c r="G102" s="604">
        <f t="shared" si="13"/>
        <v>9</v>
      </c>
      <c r="H102" s="604">
        <f t="shared" si="13"/>
        <v>18</v>
      </c>
      <c r="I102" s="604">
        <f t="shared" si="13"/>
        <v>6</v>
      </c>
      <c r="J102" s="605">
        <f t="shared" si="13"/>
        <v>-1</v>
      </c>
      <c r="K102" s="606">
        <f>K98-K101</f>
        <v>86</v>
      </c>
    </row>
    <row r="103" spans="1:11" ht="7.5" hidden="1" customHeight="1" x14ac:dyDescent="0.25">
      <c r="A103" s="149"/>
      <c r="B103" s="150"/>
      <c r="C103" s="150"/>
      <c r="D103" s="146"/>
      <c r="E103" s="146"/>
      <c r="F103" s="146"/>
      <c r="G103" s="146"/>
      <c r="H103" s="146"/>
      <c r="I103" s="146"/>
      <c r="J103" s="146"/>
      <c r="K103" s="147"/>
    </row>
    <row r="104" spans="1:11" ht="15.75" hidden="1" thickBot="1" x14ac:dyDescent="0.3">
      <c r="A104" s="1842" t="s">
        <v>64</v>
      </c>
      <c r="B104" s="1842"/>
      <c r="C104" s="1842"/>
      <c r="D104" s="1842"/>
      <c r="E104" s="1842"/>
      <c r="F104" s="1842"/>
      <c r="G104" s="1842"/>
      <c r="H104" s="1842"/>
      <c r="I104" s="1842"/>
      <c r="J104" s="1842"/>
      <c r="K104" s="1843"/>
    </row>
    <row r="105" spans="1:11" ht="15.75" hidden="1" thickBot="1" x14ac:dyDescent="0.3">
      <c r="A105" s="1815" t="s">
        <v>761</v>
      </c>
      <c r="B105" s="1816"/>
      <c r="C105" s="1816"/>
      <c r="D105" s="1816"/>
      <c r="E105" s="1816"/>
      <c r="F105" s="1816"/>
      <c r="G105" s="1816"/>
      <c r="H105" s="1816"/>
      <c r="I105" s="1816"/>
      <c r="J105" s="1816"/>
      <c r="K105" s="1817"/>
    </row>
    <row r="106" spans="1:11" ht="15.75" hidden="1" thickBot="1" x14ac:dyDescent="0.3">
      <c r="A106" s="1832"/>
      <c r="B106" s="1833"/>
      <c r="C106" s="1834"/>
      <c r="D106" s="347" t="s">
        <v>678</v>
      </c>
      <c r="E106" s="346" t="s">
        <v>596</v>
      </c>
      <c r="F106" s="346" t="s">
        <v>597</v>
      </c>
      <c r="G106" s="346" t="s">
        <v>598</v>
      </c>
      <c r="H106" s="346" t="s">
        <v>599</v>
      </c>
      <c r="I106" s="195" t="s">
        <v>681</v>
      </c>
      <c r="J106" s="195" t="s">
        <v>60</v>
      </c>
      <c r="K106" s="196" t="s">
        <v>27</v>
      </c>
    </row>
    <row r="107" spans="1:11" ht="15" hidden="1" customHeight="1" x14ac:dyDescent="0.25">
      <c r="A107" s="151"/>
      <c r="B107" s="1822" t="s">
        <v>66</v>
      </c>
      <c r="C107" s="1823"/>
      <c r="D107" s="1382">
        <v>95</v>
      </c>
      <c r="E107" s="1382">
        <v>57</v>
      </c>
      <c r="F107" s="1382">
        <v>31</v>
      </c>
      <c r="G107" s="1382">
        <v>30</v>
      </c>
      <c r="H107" s="1382">
        <v>97</v>
      </c>
      <c r="I107" s="1382">
        <v>12</v>
      </c>
      <c r="J107" s="1383">
        <v>3</v>
      </c>
      <c r="K107" s="1237">
        <f>SUM(D107:J107)</f>
        <v>325</v>
      </c>
    </row>
    <row r="108" spans="1:11" ht="15" hidden="1" customHeight="1" x14ac:dyDescent="0.25">
      <c r="A108" s="152"/>
      <c r="B108" s="1818" t="s">
        <v>258</v>
      </c>
      <c r="C108" s="1819"/>
      <c r="D108" s="1382">
        <v>0</v>
      </c>
      <c r="E108" s="1382">
        <v>0</v>
      </c>
      <c r="F108" s="1382">
        <v>0</v>
      </c>
      <c r="G108" s="1382">
        <v>0</v>
      </c>
      <c r="H108" s="1382">
        <v>0</v>
      </c>
      <c r="I108" s="1382">
        <v>0</v>
      </c>
      <c r="J108" s="1383">
        <v>0</v>
      </c>
      <c r="K108" s="1248">
        <f>SUM(D108:I108)</f>
        <v>0</v>
      </c>
    </row>
    <row r="109" spans="1:11" ht="15" hidden="1" customHeight="1" x14ac:dyDescent="0.25">
      <c r="A109" s="1824" t="s">
        <v>259</v>
      </c>
      <c r="B109" s="1818"/>
      <c r="C109" s="1819"/>
      <c r="D109" s="1382">
        <v>2</v>
      </c>
      <c r="E109" s="1382">
        <v>2</v>
      </c>
      <c r="F109" s="1382">
        <v>1</v>
      </c>
      <c r="G109" s="1382">
        <v>1</v>
      </c>
      <c r="H109" s="1382">
        <v>1</v>
      </c>
      <c r="I109" s="1382">
        <v>0</v>
      </c>
      <c r="J109" s="1383">
        <v>0</v>
      </c>
      <c r="K109" s="1248">
        <f>SUM(D109:I109)</f>
        <v>7</v>
      </c>
    </row>
    <row r="110" spans="1:11" ht="15" hidden="1" customHeight="1" x14ac:dyDescent="0.25">
      <c r="A110" s="1824" t="s">
        <v>368</v>
      </c>
      <c r="B110" s="1818"/>
      <c r="C110" s="1819"/>
      <c r="D110" s="1382">
        <v>0</v>
      </c>
      <c r="E110" s="1382">
        <v>0</v>
      </c>
      <c r="F110" s="1382">
        <v>0</v>
      </c>
      <c r="G110" s="1382">
        <v>0</v>
      </c>
      <c r="H110" s="1382">
        <v>0</v>
      </c>
      <c r="I110" s="1382">
        <v>0</v>
      </c>
      <c r="J110" s="1383">
        <v>0</v>
      </c>
      <c r="K110" s="1248">
        <f>SUM(D110:J110)</f>
        <v>0</v>
      </c>
    </row>
    <row r="111" spans="1:11" ht="15.75" hidden="1" thickBot="1" x14ac:dyDescent="0.3">
      <c r="A111" s="1825" t="s">
        <v>67</v>
      </c>
      <c r="B111" s="1826"/>
      <c r="C111" s="1827"/>
      <c r="D111" s="1242">
        <v>0</v>
      </c>
      <c r="E111" s="1243">
        <v>0</v>
      </c>
      <c r="F111" s="1243">
        <v>0</v>
      </c>
      <c r="G111" s="1243">
        <v>0</v>
      </c>
      <c r="H111" s="1243">
        <v>0</v>
      </c>
      <c r="I111" s="1243">
        <v>0</v>
      </c>
      <c r="J111" s="1244">
        <v>0</v>
      </c>
      <c r="K111" s="1245">
        <f>SUM(D111:J111)</f>
        <v>0</v>
      </c>
    </row>
    <row r="112" spans="1:11" ht="16.5" hidden="1" customHeight="1" thickTop="1" thickBot="1" x14ac:dyDescent="0.3">
      <c r="A112" s="197"/>
      <c r="B112" s="1828" t="s">
        <v>68</v>
      </c>
      <c r="C112" s="1829"/>
      <c r="D112" s="1249">
        <f t="shared" ref="D112:K112" si="14">SUM(D107:D111)</f>
        <v>97</v>
      </c>
      <c r="E112" s="850">
        <f t="shared" si="14"/>
        <v>59</v>
      </c>
      <c r="F112" s="850">
        <f t="shared" si="14"/>
        <v>32</v>
      </c>
      <c r="G112" s="850">
        <f t="shared" si="14"/>
        <v>31</v>
      </c>
      <c r="H112" s="850">
        <f t="shared" si="14"/>
        <v>98</v>
      </c>
      <c r="I112" s="850">
        <f t="shared" si="14"/>
        <v>12</v>
      </c>
      <c r="J112" s="1250">
        <f t="shared" si="14"/>
        <v>3</v>
      </c>
      <c r="K112" s="1251">
        <f t="shared" si="14"/>
        <v>332</v>
      </c>
    </row>
    <row r="113" spans="1:11" ht="7.5" hidden="1" customHeight="1" thickBot="1" x14ac:dyDescent="0.3">
      <c r="A113" s="149"/>
      <c r="B113" s="150"/>
      <c r="C113" s="150"/>
      <c r="D113" s="146"/>
      <c r="E113" s="146"/>
      <c r="F113" s="146"/>
      <c r="G113" s="146"/>
      <c r="H113" s="146"/>
      <c r="I113" s="146"/>
      <c r="J113" s="146"/>
      <c r="K113" s="147"/>
    </row>
    <row r="114" spans="1:11" ht="15.75" hidden="1" thickBot="1" x14ac:dyDescent="0.3">
      <c r="A114" s="1812" t="s">
        <v>69</v>
      </c>
      <c r="B114" s="1813"/>
      <c r="C114" s="1813"/>
      <c r="D114" s="1813"/>
      <c r="E114" s="1813"/>
      <c r="F114" s="1813"/>
      <c r="G114" s="1813"/>
      <c r="H114" s="1813"/>
      <c r="I114" s="1813"/>
      <c r="J114" s="1813"/>
      <c r="K114" s="1814"/>
    </row>
    <row r="115" spans="1:11" ht="15.75" hidden="1" thickBot="1" x14ac:dyDescent="0.3">
      <c r="A115" s="1815" t="s">
        <v>761</v>
      </c>
      <c r="B115" s="1816"/>
      <c r="C115" s="1816"/>
      <c r="D115" s="1816"/>
      <c r="E115" s="1816"/>
      <c r="F115" s="1816"/>
      <c r="G115" s="1816"/>
      <c r="H115" s="1816"/>
      <c r="I115" s="1816"/>
      <c r="J115" s="1816"/>
      <c r="K115" s="1817"/>
    </row>
    <row r="116" spans="1:11" ht="15.75" hidden="1" thickBot="1" x14ac:dyDescent="0.3">
      <c r="A116" s="1799"/>
      <c r="B116" s="1800"/>
      <c r="C116" s="1801"/>
      <c r="D116" s="347" t="s">
        <v>678</v>
      </c>
      <c r="E116" s="346" t="s">
        <v>596</v>
      </c>
      <c r="F116" s="346" t="s">
        <v>597</v>
      </c>
      <c r="G116" s="346" t="s">
        <v>598</v>
      </c>
      <c r="H116" s="346" t="s">
        <v>599</v>
      </c>
      <c r="I116" s="195" t="s">
        <v>681</v>
      </c>
      <c r="J116" s="195" t="s">
        <v>60</v>
      </c>
      <c r="K116" s="196" t="s">
        <v>27</v>
      </c>
    </row>
    <row r="117" spans="1:11" ht="15" hidden="1" customHeight="1" x14ac:dyDescent="0.25">
      <c r="A117" s="1289"/>
      <c r="B117" s="1822" t="s">
        <v>70</v>
      </c>
      <c r="C117" s="1823"/>
      <c r="D117" s="1384">
        <v>60</v>
      </c>
      <c r="E117" s="1385">
        <v>52</v>
      </c>
      <c r="F117" s="1385">
        <v>23</v>
      </c>
      <c r="G117" s="1385">
        <v>12</v>
      </c>
      <c r="H117" s="1385">
        <v>61</v>
      </c>
      <c r="I117" s="1385">
        <v>9</v>
      </c>
      <c r="J117" s="1386">
        <v>2</v>
      </c>
      <c r="K117" s="1237">
        <f>SUM(D117:J117)</f>
        <v>219</v>
      </c>
    </row>
    <row r="118" spans="1:11" ht="15" hidden="1" customHeight="1" x14ac:dyDescent="0.25">
      <c r="A118" s="154"/>
      <c r="B118" s="1818" t="s">
        <v>71</v>
      </c>
      <c r="C118" s="1819"/>
      <c r="D118" s="1387">
        <v>2</v>
      </c>
      <c r="E118" s="1382">
        <v>1</v>
      </c>
      <c r="F118" s="1382">
        <v>3</v>
      </c>
      <c r="G118" s="1382">
        <v>0</v>
      </c>
      <c r="H118" s="1382">
        <v>7</v>
      </c>
      <c r="I118" s="1382">
        <v>0</v>
      </c>
      <c r="J118" s="1383">
        <v>1</v>
      </c>
      <c r="K118" s="1241">
        <f>SUM(D118:J118)</f>
        <v>14</v>
      </c>
    </row>
    <row r="119" spans="1:11" ht="15" hidden="1" customHeight="1" x14ac:dyDescent="0.25">
      <c r="A119" s="1824" t="s">
        <v>367</v>
      </c>
      <c r="B119" s="1818"/>
      <c r="C119" s="1819"/>
      <c r="D119" s="1387">
        <v>0</v>
      </c>
      <c r="E119" s="1382">
        <v>0</v>
      </c>
      <c r="F119" s="1382">
        <v>0</v>
      </c>
      <c r="G119" s="1382">
        <v>0</v>
      </c>
      <c r="H119" s="1382">
        <v>0</v>
      </c>
      <c r="I119" s="1382">
        <v>0</v>
      </c>
      <c r="J119" s="1383">
        <v>0</v>
      </c>
      <c r="K119" s="1241">
        <f>SUM(D119:J119)</f>
        <v>0</v>
      </c>
    </row>
    <row r="120" spans="1:11" ht="15" hidden="1" customHeight="1" x14ac:dyDescent="0.25">
      <c r="A120" s="154"/>
      <c r="B120" s="1818" t="s">
        <v>366</v>
      </c>
      <c r="C120" s="1819"/>
      <c r="D120" s="1387">
        <v>0</v>
      </c>
      <c r="E120" s="1382">
        <v>0</v>
      </c>
      <c r="F120" s="1382">
        <v>0</v>
      </c>
      <c r="G120" s="1382">
        <v>0</v>
      </c>
      <c r="H120" s="1382">
        <v>0</v>
      </c>
      <c r="I120" s="1382">
        <v>0</v>
      </c>
      <c r="J120" s="1383">
        <v>0</v>
      </c>
      <c r="K120" s="1241">
        <f>SUM(D120:J120)</f>
        <v>0</v>
      </c>
    </row>
    <row r="121" spans="1:11" ht="15.75" hidden="1" customHeight="1" thickBot="1" x14ac:dyDescent="0.3">
      <c r="A121" s="154"/>
      <c r="B121" s="1818" t="s">
        <v>365</v>
      </c>
      <c r="C121" s="1819"/>
      <c r="D121" s="1388">
        <v>0</v>
      </c>
      <c r="E121" s="1389">
        <v>0</v>
      </c>
      <c r="F121" s="1389">
        <v>0</v>
      </c>
      <c r="G121" s="1389">
        <v>0</v>
      </c>
      <c r="H121" s="1389">
        <v>0</v>
      </c>
      <c r="I121" s="1389">
        <v>0</v>
      </c>
      <c r="J121" s="1390">
        <v>0</v>
      </c>
      <c r="K121" s="1245">
        <f>SUM(D121:J121)</f>
        <v>0</v>
      </c>
    </row>
    <row r="122" spans="1:11" ht="16.5" hidden="1" customHeight="1" thickTop="1" thickBot="1" x14ac:dyDescent="0.3">
      <c r="A122" s="1290"/>
      <c r="B122" s="1820" t="s">
        <v>72</v>
      </c>
      <c r="C122" s="1821"/>
      <c r="D122" s="1246">
        <f t="shared" ref="D122:K122" si="15">SUM(D117:D121)</f>
        <v>62</v>
      </c>
      <c r="E122" s="1247">
        <f t="shared" si="15"/>
        <v>53</v>
      </c>
      <c r="F122" s="1247">
        <f t="shared" si="15"/>
        <v>26</v>
      </c>
      <c r="G122" s="1247">
        <f t="shared" si="15"/>
        <v>12</v>
      </c>
      <c r="H122" s="1247">
        <f t="shared" si="15"/>
        <v>68</v>
      </c>
      <c r="I122" s="1247">
        <f t="shared" si="15"/>
        <v>9</v>
      </c>
      <c r="J122" s="1391">
        <f t="shared" si="15"/>
        <v>3</v>
      </c>
      <c r="K122" s="1392">
        <f t="shared" si="15"/>
        <v>233</v>
      </c>
    </row>
    <row r="123" spans="1:11" ht="7.5" hidden="1" customHeight="1" thickBot="1" x14ac:dyDescent="0.3">
      <c r="A123" s="149"/>
      <c r="B123" s="150"/>
      <c r="C123" s="150"/>
      <c r="D123" s="146"/>
      <c r="E123" s="146"/>
      <c r="F123" s="146"/>
      <c r="G123" s="146"/>
      <c r="H123" s="146"/>
      <c r="I123" s="146"/>
      <c r="J123" s="146"/>
      <c r="K123" s="148"/>
    </row>
    <row r="124" spans="1:11" ht="15.75" hidden="1" thickBot="1" x14ac:dyDescent="0.3">
      <c r="A124" s="1812" t="s">
        <v>489</v>
      </c>
      <c r="B124" s="1813"/>
      <c r="C124" s="1813"/>
      <c r="D124" s="1813"/>
      <c r="E124" s="1813"/>
      <c r="F124" s="1813"/>
      <c r="G124" s="1813"/>
      <c r="H124" s="1813"/>
      <c r="I124" s="1813"/>
      <c r="J124" s="1813"/>
      <c r="K124" s="1814"/>
    </row>
    <row r="125" spans="1:11" ht="15.75" hidden="1" thickBot="1" x14ac:dyDescent="0.3">
      <c r="A125" s="1815" t="s">
        <v>650</v>
      </c>
      <c r="B125" s="1816"/>
      <c r="C125" s="1816"/>
      <c r="D125" s="1816"/>
      <c r="E125" s="1816"/>
      <c r="F125" s="1816"/>
      <c r="G125" s="1816"/>
      <c r="H125" s="1816"/>
      <c r="I125" s="1816"/>
      <c r="J125" s="1816"/>
      <c r="K125" s="1817"/>
    </row>
    <row r="126" spans="1:11" ht="15.75" hidden="1" thickBot="1" x14ac:dyDescent="0.3">
      <c r="A126" s="1799"/>
      <c r="B126" s="1800"/>
      <c r="C126" s="1801"/>
      <c r="D126" s="347" t="s">
        <v>678</v>
      </c>
      <c r="E126" s="346" t="s">
        <v>596</v>
      </c>
      <c r="F126" s="346" t="s">
        <v>597</v>
      </c>
      <c r="G126" s="346" t="s">
        <v>598</v>
      </c>
      <c r="H126" s="346" t="s">
        <v>599</v>
      </c>
      <c r="I126" s="195" t="s">
        <v>681</v>
      </c>
      <c r="J126" s="772" t="s">
        <v>60</v>
      </c>
      <c r="K126" s="775" t="s">
        <v>27</v>
      </c>
    </row>
    <row r="127" spans="1:11" hidden="1" x14ac:dyDescent="0.25">
      <c r="A127" s="1808" t="s">
        <v>73</v>
      </c>
      <c r="B127" s="1809"/>
      <c r="C127" s="1809"/>
      <c r="D127" s="1226">
        <f t="shared" ref="D127:K127" si="16">1-D128</f>
        <v>0.62079510703363916</v>
      </c>
      <c r="E127" s="1227">
        <f t="shared" si="16"/>
        <v>0.65695792880258908</v>
      </c>
      <c r="F127" s="1227">
        <f t="shared" si="16"/>
        <v>0.50476190476190474</v>
      </c>
      <c r="G127" s="1227">
        <f t="shared" si="16"/>
        <v>0.77570093457943923</v>
      </c>
      <c r="H127" s="1227">
        <f t="shared" si="16"/>
        <v>0.62326869806094187</v>
      </c>
      <c r="I127" s="1227">
        <f t="shared" si="16"/>
        <v>0.7857142857142857</v>
      </c>
      <c r="J127" s="1228">
        <f t="shared" si="16"/>
        <v>0.77777777777777779</v>
      </c>
      <c r="K127" s="1393">
        <f t="shared" si="16"/>
        <v>0.64696969696969697</v>
      </c>
    </row>
    <row r="128" spans="1:11" ht="18" hidden="1" thickBot="1" x14ac:dyDescent="0.3">
      <c r="A128" s="1810" t="s">
        <v>364</v>
      </c>
      <c r="B128" s="1811"/>
      <c r="C128" s="1811"/>
      <c r="D128" s="1230">
        <f t="shared" ref="D128:K128" si="17">D122/D101*2</f>
        <v>0.37920489296636084</v>
      </c>
      <c r="E128" s="1231">
        <f t="shared" si="17"/>
        <v>0.34304207119741098</v>
      </c>
      <c r="F128" s="1231">
        <f t="shared" si="17"/>
        <v>0.49523809523809526</v>
      </c>
      <c r="G128" s="1231">
        <f t="shared" si="17"/>
        <v>0.22429906542056074</v>
      </c>
      <c r="H128" s="1231">
        <f t="shared" si="17"/>
        <v>0.37673130193905818</v>
      </c>
      <c r="I128" s="1231">
        <f t="shared" si="17"/>
        <v>0.21428571428571427</v>
      </c>
      <c r="J128" s="1232">
        <f t="shared" si="17"/>
        <v>0.22222222222222221</v>
      </c>
      <c r="K128" s="1394">
        <f t="shared" si="17"/>
        <v>0.35303030303030303</v>
      </c>
    </row>
    <row r="129" spans="1:11" ht="15.75" hidden="1" x14ac:dyDescent="0.25">
      <c r="A129" s="2" t="s">
        <v>699</v>
      </c>
      <c r="B129" s="144"/>
      <c r="C129" s="143"/>
      <c r="D129" s="143"/>
      <c r="E129" s="143"/>
      <c r="F129" s="143"/>
      <c r="G129" s="143"/>
      <c r="H129" s="143"/>
      <c r="I129" s="143"/>
      <c r="J129" s="143"/>
      <c r="K129" s="143"/>
    </row>
    <row r="130" spans="1:11" ht="15.75" hidden="1" x14ac:dyDescent="0.25">
      <c r="A130" s="2" t="s">
        <v>432</v>
      </c>
      <c r="B130" s="143"/>
      <c r="C130" s="143"/>
      <c r="D130" s="143"/>
      <c r="E130" s="143"/>
      <c r="F130" s="143"/>
      <c r="G130" s="143"/>
      <c r="H130" s="143"/>
      <c r="I130" s="143"/>
      <c r="J130" s="143"/>
      <c r="K130" s="143"/>
    </row>
    <row r="131" spans="1:11" ht="15.75" hidden="1" x14ac:dyDescent="0.25">
      <c r="A131" s="2" t="s">
        <v>433</v>
      </c>
      <c r="B131" s="143"/>
      <c r="C131" s="143"/>
      <c r="D131" s="143"/>
      <c r="E131" s="143"/>
      <c r="F131" s="143"/>
      <c r="G131" s="143"/>
      <c r="H131" s="143"/>
      <c r="I131" s="143"/>
      <c r="J131" s="143"/>
      <c r="K131" s="143"/>
    </row>
    <row r="132" spans="1:11" ht="9.75" hidden="1" customHeight="1" thickBot="1" x14ac:dyDescent="0.3">
      <c r="A132" s="145"/>
      <c r="B132" s="145"/>
      <c r="C132" s="145"/>
      <c r="D132" s="142"/>
      <c r="E132" s="142"/>
      <c r="F132" s="142"/>
      <c r="G132" s="142"/>
      <c r="H132" s="142"/>
      <c r="I132" s="142"/>
      <c r="J132" s="142"/>
      <c r="K132" s="145"/>
    </row>
    <row r="133" spans="1:11" ht="15.75" hidden="1" thickBot="1" x14ac:dyDescent="0.3">
      <c r="A133" s="1812" t="s">
        <v>74</v>
      </c>
      <c r="B133" s="1813"/>
      <c r="C133" s="1813"/>
      <c r="D133" s="1813"/>
      <c r="E133" s="1813"/>
      <c r="F133" s="1813"/>
      <c r="G133" s="1813"/>
      <c r="H133" s="1813"/>
      <c r="I133" s="1813"/>
      <c r="J133" s="1813"/>
      <c r="K133" s="1814"/>
    </row>
    <row r="134" spans="1:11" ht="15.75" hidden="1" thickBot="1" x14ac:dyDescent="0.3">
      <c r="A134" s="1815" t="s">
        <v>650</v>
      </c>
      <c r="B134" s="1816"/>
      <c r="C134" s="1816"/>
      <c r="D134" s="1816"/>
      <c r="E134" s="1816"/>
      <c r="F134" s="1816"/>
      <c r="G134" s="1816"/>
      <c r="H134" s="1816"/>
      <c r="I134" s="1816"/>
      <c r="J134" s="1816"/>
      <c r="K134" s="1817"/>
    </row>
    <row r="135" spans="1:11" ht="15.75" hidden="1" thickBot="1" x14ac:dyDescent="0.3">
      <c r="A135" s="1799"/>
      <c r="B135" s="1800"/>
      <c r="C135" s="1801"/>
      <c r="D135" s="347" t="s">
        <v>678</v>
      </c>
      <c r="E135" s="346" t="s">
        <v>596</v>
      </c>
      <c r="F135" s="346" t="s">
        <v>597</v>
      </c>
      <c r="G135" s="346" t="s">
        <v>598</v>
      </c>
      <c r="H135" s="346" t="s">
        <v>599</v>
      </c>
      <c r="I135" s="195" t="s">
        <v>681</v>
      </c>
      <c r="J135" s="778" t="s">
        <v>60</v>
      </c>
      <c r="K135" s="782" t="s">
        <v>27</v>
      </c>
    </row>
    <row r="136" spans="1:11" hidden="1" x14ac:dyDescent="0.25">
      <c r="A136" s="1802" t="s">
        <v>61</v>
      </c>
      <c r="B136" s="1803"/>
      <c r="C136" s="1803"/>
      <c r="D136" s="1395">
        <v>52</v>
      </c>
      <c r="E136" s="1396">
        <v>57</v>
      </c>
      <c r="F136" s="1396">
        <v>20</v>
      </c>
      <c r="G136" s="1396">
        <v>21</v>
      </c>
      <c r="H136" s="1396">
        <v>58</v>
      </c>
      <c r="I136" s="1396">
        <v>15</v>
      </c>
      <c r="J136" s="1397">
        <v>6</v>
      </c>
      <c r="K136" s="1398">
        <f>SUM(D136:J136)</f>
        <v>229</v>
      </c>
    </row>
    <row r="137" spans="1:11" ht="15.75" hidden="1" thickBot="1" x14ac:dyDescent="0.3">
      <c r="A137" s="1804" t="s">
        <v>75</v>
      </c>
      <c r="B137" s="1805"/>
      <c r="C137" s="1805"/>
      <c r="D137" s="1399">
        <v>50</v>
      </c>
      <c r="E137" s="1400">
        <v>56</v>
      </c>
      <c r="F137" s="1400">
        <v>20</v>
      </c>
      <c r="G137" s="1400">
        <v>20</v>
      </c>
      <c r="H137" s="1400">
        <v>58</v>
      </c>
      <c r="I137" s="1400">
        <v>15</v>
      </c>
      <c r="J137" s="1401">
        <v>6</v>
      </c>
      <c r="K137" s="1245">
        <f>SUM(D137:J137)</f>
        <v>225</v>
      </c>
    </row>
    <row r="138" spans="1:11" ht="16.5" hidden="1" thickTop="1" thickBot="1" x14ac:dyDescent="0.3">
      <c r="A138" s="1806" t="s">
        <v>63</v>
      </c>
      <c r="B138" s="1807"/>
      <c r="C138" s="1807"/>
      <c r="D138" s="1402">
        <v>2</v>
      </c>
      <c r="E138" s="1403">
        <v>1</v>
      </c>
      <c r="F138" s="1403">
        <v>0</v>
      </c>
      <c r="G138" s="1403">
        <v>1</v>
      </c>
      <c r="H138" s="1403">
        <v>0</v>
      </c>
      <c r="I138" s="1403">
        <v>0</v>
      </c>
      <c r="J138" s="1404">
        <v>0</v>
      </c>
      <c r="K138" s="1392">
        <f>SUM(K136-K137)</f>
        <v>4</v>
      </c>
    </row>
    <row r="139" spans="1:11" hidden="1" x14ac:dyDescent="0.25">
      <c r="A139" s="1306" t="s">
        <v>363</v>
      </c>
      <c r="B139" s="1307"/>
      <c r="C139" s="1308"/>
      <c r="D139" s="1309"/>
      <c r="E139" s="1310"/>
      <c r="F139" s="42"/>
      <c r="G139" s="7"/>
      <c r="H139" s="7"/>
      <c r="I139" s="7"/>
      <c r="J139" s="7"/>
      <c r="K139" s="7"/>
    </row>
    <row r="140" spans="1:11" hidden="1" x14ac:dyDescent="0.25">
      <c r="A140" s="1306" t="s">
        <v>362</v>
      </c>
      <c r="B140" s="1306"/>
      <c r="C140" s="1308"/>
      <c r="D140" s="1311"/>
      <c r="E140" s="1309"/>
      <c r="F140" s="9"/>
      <c r="G140" s="3"/>
      <c r="H140" s="3"/>
      <c r="I140" s="3"/>
      <c r="J140" s="3"/>
      <c r="K140" s="3"/>
    </row>
    <row r="141" spans="1:11" ht="16.5" hidden="1" customHeight="1" x14ac:dyDescent="0.25">
      <c r="A141" s="4"/>
      <c r="B141" s="4"/>
      <c r="C141" s="6"/>
      <c r="D141" s="3"/>
      <c r="E141" s="7"/>
      <c r="F141" s="9"/>
      <c r="G141" s="3"/>
      <c r="H141" s="3"/>
      <c r="I141" s="3"/>
      <c r="J141" s="3"/>
      <c r="K141" s="3"/>
    </row>
    <row r="142" spans="1:11" s="186" customFormat="1" ht="26.25" hidden="1" customHeight="1" thickBot="1" x14ac:dyDescent="0.4">
      <c r="A142" s="1830" t="s">
        <v>486</v>
      </c>
      <c r="B142" s="1830"/>
      <c r="C142" s="1830"/>
      <c r="D142" s="1830"/>
      <c r="E142" s="1830"/>
      <c r="F142" s="1830"/>
      <c r="G142" s="1830"/>
      <c r="H142" s="1830"/>
      <c r="I142" s="1830"/>
      <c r="J142" s="1830"/>
      <c r="K142" s="1831"/>
    </row>
    <row r="143" spans="1:11" ht="15.75" hidden="1" thickBot="1" x14ac:dyDescent="0.3">
      <c r="A143" s="1815" t="s">
        <v>756</v>
      </c>
      <c r="B143" s="1816"/>
      <c r="C143" s="1816"/>
      <c r="D143" s="1816"/>
      <c r="E143" s="1816"/>
      <c r="F143" s="1816"/>
      <c r="G143" s="1816"/>
      <c r="H143" s="1816"/>
      <c r="I143" s="1816"/>
      <c r="J143" s="1816"/>
      <c r="K143" s="1817"/>
    </row>
    <row r="144" spans="1:11" ht="18" hidden="1" thickBot="1" x14ac:dyDescent="0.3">
      <c r="A144" s="1832"/>
      <c r="B144" s="1833"/>
      <c r="C144" s="1834"/>
      <c r="D144" s="347" t="s">
        <v>602</v>
      </c>
      <c r="E144" s="346" t="s">
        <v>596</v>
      </c>
      <c r="F144" s="346" t="s">
        <v>597</v>
      </c>
      <c r="G144" s="346" t="s">
        <v>598</v>
      </c>
      <c r="H144" s="346" t="s">
        <v>599</v>
      </c>
      <c r="I144" s="346" t="s">
        <v>371</v>
      </c>
      <c r="J144" s="346" t="s">
        <v>60</v>
      </c>
      <c r="K144" s="196" t="s">
        <v>27</v>
      </c>
    </row>
    <row r="145" spans="1:11" hidden="1" x14ac:dyDescent="0.25">
      <c r="A145" s="1835" t="s">
        <v>61</v>
      </c>
      <c r="B145" s="1836"/>
      <c r="C145" s="1836"/>
      <c r="D145" s="1254">
        <v>344</v>
      </c>
      <c r="E145" s="1255">
        <v>337</v>
      </c>
      <c r="F145" s="1255">
        <v>113</v>
      </c>
      <c r="G145" s="1255">
        <v>116</v>
      </c>
      <c r="H145" s="1255">
        <v>381</v>
      </c>
      <c r="I145" s="1255">
        <v>89</v>
      </c>
      <c r="J145" s="1256">
        <v>26</v>
      </c>
      <c r="K145" s="545">
        <f>SUM(D145:J145)</f>
        <v>1406</v>
      </c>
    </row>
    <row r="146" spans="1:11" ht="17.25" hidden="1" x14ac:dyDescent="0.25">
      <c r="A146" s="1804" t="s">
        <v>370</v>
      </c>
      <c r="B146" s="1837"/>
      <c r="C146" s="1837"/>
      <c r="D146" s="1257">
        <v>260</v>
      </c>
      <c r="E146" s="1258">
        <v>269</v>
      </c>
      <c r="F146" s="1258">
        <v>82</v>
      </c>
      <c r="G146" s="1258">
        <v>87</v>
      </c>
      <c r="H146" s="1258">
        <v>262</v>
      </c>
      <c r="I146" s="1258">
        <v>79</v>
      </c>
      <c r="J146" s="1259">
        <v>23</v>
      </c>
      <c r="K146" s="549">
        <f>SUM(D146:J146)</f>
        <v>1062</v>
      </c>
    </row>
    <row r="147" spans="1:11" ht="15" hidden="1" customHeight="1" x14ac:dyDescent="0.25">
      <c r="A147" s="1838" t="s">
        <v>62</v>
      </c>
      <c r="B147" s="1839"/>
      <c r="C147" s="1839"/>
      <c r="D147" s="1257">
        <v>79</v>
      </c>
      <c r="E147" s="1258">
        <v>48</v>
      </c>
      <c r="F147" s="1258">
        <v>20</v>
      </c>
      <c r="G147" s="1258">
        <v>16</v>
      </c>
      <c r="H147" s="1258">
        <v>88</v>
      </c>
      <c r="I147" s="1258">
        <v>7</v>
      </c>
      <c r="J147" s="1259">
        <v>1</v>
      </c>
      <c r="K147" s="549">
        <f>SUM(D147:J147)</f>
        <v>259</v>
      </c>
    </row>
    <row r="148" spans="1:11" ht="15.75" hidden="1" thickBot="1" x14ac:dyDescent="0.3">
      <c r="A148" s="1846" t="s">
        <v>369</v>
      </c>
      <c r="B148" s="1847"/>
      <c r="C148" s="1848"/>
      <c r="D148" s="1260">
        <f>SUM(D146:D147)</f>
        <v>339</v>
      </c>
      <c r="E148" s="1261">
        <f t="shared" ref="E148:J148" si="18">SUM(E146:E147)</f>
        <v>317</v>
      </c>
      <c r="F148" s="1261">
        <f t="shared" si="18"/>
        <v>102</v>
      </c>
      <c r="G148" s="1261">
        <f t="shared" si="18"/>
        <v>103</v>
      </c>
      <c r="H148" s="1261">
        <f t="shared" si="18"/>
        <v>350</v>
      </c>
      <c r="I148" s="1261">
        <f t="shared" si="18"/>
        <v>86</v>
      </c>
      <c r="J148" s="1262">
        <f t="shared" si="18"/>
        <v>24</v>
      </c>
      <c r="K148" s="553">
        <f>K146+K147</f>
        <v>1321</v>
      </c>
    </row>
    <row r="149" spans="1:11" ht="18" hidden="1" customHeight="1" thickTop="1" thickBot="1" x14ac:dyDescent="0.3">
      <c r="A149" s="1849" t="s">
        <v>63</v>
      </c>
      <c r="B149" s="1850"/>
      <c r="C149" s="1850"/>
      <c r="D149" s="1263">
        <f t="shared" ref="D149:K149" si="19">D145-D148</f>
        <v>5</v>
      </c>
      <c r="E149" s="604">
        <f t="shared" si="19"/>
        <v>20</v>
      </c>
      <c r="F149" s="604">
        <f t="shared" si="19"/>
        <v>11</v>
      </c>
      <c r="G149" s="604">
        <f t="shared" si="19"/>
        <v>13</v>
      </c>
      <c r="H149" s="604">
        <f t="shared" si="19"/>
        <v>31</v>
      </c>
      <c r="I149" s="604">
        <f t="shared" si="19"/>
        <v>3</v>
      </c>
      <c r="J149" s="605">
        <f t="shared" si="19"/>
        <v>2</v>
      </c>
      <c r="K149" s="606">
        <f t="shared" si="19"/>
        <v>85</v>
      </c>
    </row>
    <row r="150" spans="1:11" ht="7.5" hidden="1" customHeight="1" x14ac:dyDescent="0.25">
      <c r="A150" s="1851"/>
      <c r="B150" s="1852"/>
      <c r="C150" s="1852"/>
      <c r="D150" s="1852"/>
      <c r="E150" s="1852"/>
      <c r="F150" s="1852"/>
      <c r="G150" s="1852"/>
      <c r="H150" s="1852"/>
      <c r="I150" s="1852"/>
      <c r="J150" s="1852"/>
      <c r="K150" s="1853"/>
    </row>
    <row r="151" spans="1:11" hidden="1" x14ac:dyDescent="0.25">
      <c r="A151" s="1842" t="s">
        <v>64</v>
      </c>
      <c r="B151" s="1842"/>
      <c r="C151" s="1842"/>
      <c r="D151" s="1842"/>
      <c r="E151" s="1842"/>
      <c r="F151" s="1842"/>
      <c r="G151" s="1842"/>
      <c r="H151" s="1842"/>
      <c r="I151" s="1842"/>
      <c r="J151" s="1842"/>
      <c r="K151" s="1843"/>
    </row>
    <row r="152" spans="1:11" ht="15.75" hidden="1" thickBot="1" x14ac:dyDescent="0.3">
      <c r="A152" s="1815" t="s">
        <v>774</v>
      </c>
      <c r="B152" s="1816"/>
      <c r="C152" s="1816"/>
      <c r="D152" s="1816"/>
      <c r="E152" s="1816"/>
      <c r="F152" s="1816"/>
      <c r="G152" s="1816"/>
      <c r="H152" s="1816"/>
      <c r="I152" s="1816"/>
      <c r="J152" s="1816"/>
      <c r="K152" s="1817"/>
    </row>
    <row r="153" spans="1:11" ht="15.75" hidden="1" thickBot="1" x14ac:dyDescent="0.3">
      <c r="A153" s="1832"/>
      <c r="B153" s="1833"/>
      <c r="C153" s="1834"/>
      <c r="D153" s="347" t="s">
        <v>602</v>
      </c>
      <c r="E153" s="346" t="s">
        <v>596</v>
      </c>
      <c r="F153" s="346" t="s">
        <v>597</v>
      </c>
      <c r="G153" s="346" t="s">
        <v>598</v>
      </c>
      <c r="H153" s="346" t="s">
        <v>599</v>
      </c>
      <c r="I153" s="195" t="s">
        <v>65</v>
      </c>
      <c r="J153" s="195" t="s">
        <v>60</v>
      </c>
      <c r="K153" s="196" t="s">
        <v>27</v>
      </c>
    </row>
    <row r="154" spans="1:11" ht="15" hidden="1" customHeight="1" x14ac:dyDescent="0.25">
      <c r="A154" s="151"/>
      <c r="B154" s="1822" t="s">
        <v>66</v>
      </c>
      <c r="C154" s="1823"/>
      <c r="D154" s="1239">
        <v>47</v>
      </c>
      <c r="E154" s="1239">
        <v>25</v>
      </c>
      <c r="F154" s="1239">
        <v>13</v>
      </c>
      <c r="G154" s="1239">
        <v>6</v>
      </c>
      <c r="H154" s="1239">
        <v>61</v>
      </c>
      <c r="I154" s="1239">
        <v>4</v>
      </c>
      <c r="J154" s="1240">
        <v>1</v>
      </c>
      <c r="K154" s="1237">
        <f>SUM(D154:J154)</f>
        <v>157</v>
      </c>
    </row>
    <row r="155" spans="1:11" ht="15" hidden="1" customHeight="1" x14ac:dyDescent="0.25">
      <c r="A155" s="152"/>
      <c r="B155" s="1818" t="s">
        <v>258</v>
      </c>
      <c r="C155" s="1819"/>
      <c r="D155" s="1238">
        <v>0</v>
      </c>
      <c r="E155" s="1239">
        <v>0</v>
      </c>
      <c r="F155" s="1239">
        <v>0</v>
      </c>
      <c r="G155" s="1239">
        <v>0</v>
      </c>
      <c r="H155" s="1239">
        <v>0</v>
      </c>
      <c r="I155" s="1239">
        <v>0</v>
      </c>
      <c r="J155" s="1240">
        <v>0</v>
      </c>
      <c r="K155" s="1248">
        <f>SUM(D155:I155)</f>
        <v>0</v>
      </c>
    </row>
    <row r="156" spans="1:11" ht="15" hidden="1" customHeight="1" x14ac:dyDescent="0.25">
      <c r="A156" s="1824" t="s">
        <v>259</v>
      </c>
      <c r="B156" s="1818"/>
      <c r="C156" s="1819"/>
      <c r="D156" s="1238">
        <v>0</v>
      </c>
      <c r="E156" s="1239">
        <v>0</v>
      </c>
      <c r="F156" s="1239">
        <v>0</v>
      </c>
      <c r="G156" s="1239">
        <v>0</v>
      </c>
      <c r="H156" s="1239">
        <v>0</v>
      </c>
      <c r="I156" s="1239">
        <v>0</v>
      </c>
      <c r="J156" s="1240">
        <v>0</v>
      </c>
      <c r="K156" s="1248">
        <f>SUM(D156:I156)</f>
        <v>0</v>
      </c>
    </row>
    <row r="157" spans="1:11" ht="15" hidden="1" customHeight="1" x14ac:dyDescent="0.25">
      <c r="A157" s="1824" t="s">
        <v>368</v>
      </c>
      <c r="B157" s="1818"/>
      <c r="C157" s="1819"/>
      <c r="D157" s="1238">
        <v>0</v>
      </c>
      <c r="E157" s="1239">
        <v>0</v>
      </c>
      <c r="F157" s="1239">
        <v>0</v>
      </c>
      <c r="G157" s="1239">
        <v>0</v>
      </c>
      <c r="H157" s="1239">
        <v>0</v>
      </c>
      <c r="I157" s="1239">
        <v>0</v>
      </c>
      <c r="J157" s="1240">
        <v>0</v>
      </c>
      <c r="K157" s="1248">
        <f>SUM(D157:J157)</f>
        <v>0</v>
      </c>
    </row>
    <row r="158" spans="1:11" ht="15.75" hidden="1" thickBot="1" x14ac:dyDescent="0.3">
      <c r="A158" s="1825" t="s">
        <v>67</v>
      </c>
      <c r="B158" s="1826"/>
      <c r="C158" s="1827"/>
      <c r="D158" s="1242">
        <v>0</v>
      </c>
      <c r="E158" s="1243">
        <v>0</v>
      </c>
      <c r="F158" s="1243">
        <v>0</v>
      </c>
      <c r="G158" s="1243">
        <v>0</v>
      </c>
      <c r="H158" s="1243">
        <v>0</v>
      </c>
      <c r="I158" s="1243">
        <v>0</v>
      </c>
      <c r="J158" s="1244">
        <v>0</v>
      </c>
      <c r="K158" s="1245">
        <f>SUM(D158:J158)</f>
        <v>0</v>
      </c>
    </row>
    <row r="159" spans="1:11" ht="16.5" hidden="1" customHeight="1" thickTop="1" thickBot="1" x14ac:dyDescent="0.3">
      <c r="A159" s="197"/>
      <c r="B159" s="1828" t="s">
        <v>68</v>
      </c>
      <c r="C159" s="1829"/>
      <c r="D159" s="1249">
        <f t="shared" ref="D159:K159" si="20">SUM(D154:D158)</f>
        <v>47</v>
      </c>
      <c r="E159" s="850">
        <f t="shared" si="20"/>
        <v>25</v>
      </c>
      <c r="F159" s="850">
        <f t="shared" si="20"/>
        <v>13</v>
      </c>
      <c r="G159" s="850">
        <f t="shared" si="20"/>
        <v>6</v>
      </c>
      <c r="H159" s="850">
        <f t="shared" si="20"/>
        <v>61</v>
      </c>
      <c r="I159" s="850">
        <f t="shared" si="20"/>
        <v>4</v>
      </c>
      <c r="J159" s="1250">
        <f t="shared" si="20"/>
        <v>1</v>
      </c>
      <c r="K159" s="1251">
        <f t="shared" si="20"/>
        <v>157</v>
      </c>
    </row>
    <row r="160" spans="1:11" ht="7.5" hidden="1" customHeight="1" thickBot="1" x14ac:dyDescent="0.3">
      <c r="A160" s="149"/>
      <c r="B160" s="150"/>
      <c r="C160" s="150"/>
      <c r="D160" s="146"/>
      <c r="E160" s="146"/>
      <c r="F160" s="146"/>
      <c r="G160" s="146"/>
      <c r="H160" s="146"/>
      <c r="I160" s="146"/>
      <c r="J160" s="146"/>
      <c r="K160" s="147"/>
    </row>
    <row r="161" spans="1:11" ht="15.75" hidden="1" thickBot="1" x14ac:dyDescent="0.3">
      <c r="A161" s="1812" t="s">
        <v>69</v>
      </c>
      <c r="B161" s="1813"/>
      <c r="C161" s="1813"/>
      <c r="D161" s="1813"/>
      <c r="E161" s="1813"/>
      <c r="F161" s="1813"/>
      <c r="G161" s="1813"/>
      <c r="H161" s="1813"/>
      <c r="I161" s="1813"/>
      <c r="J161" s="1813"/>
      <c r="K161" s="1814"/>
    </row>
    <row r="162" spans="1:11" ht="15.75" hidden="1" thickBot="1" x14ac:dyDescent="0.3">
      <c r="A162" s="1815" t="s">
        <v>774</v>
      </c>
      <c r="B162" s="1816"/>
      <c r="C162" s="1816"/>
      <c r="D162" s="1816"/>
      <c r="E162" s="1816"/>
      <c r="F162" s="1816"/>
      <c r="G162" s="1816"/>
      <c r="H162" s="1816"/>
      <c r="I162" s="1816"/>
      <c r="J162" s="1816"/>
      <c r="K162" s="1817"/>
    </row>
    <row r="163" spans="1:11" ht="15.75" hidden="1" thickBot="1" x14ac:dyDescent="0.3">
      <c r="A163" s="1799"/>
      <c r="B163" s="1800"/>
      <c r="C163" s="1801"/>
      <c r="D163" s="347" t="s">
        <v>602</v>
      </c>
      <c r="E163" s="346" t="s">
        <v>596</v>
      </c>
      <c r="F163" s="346" t="s">
        <v>597</v>
      </c>
      <c r="G163" s="346" t="s">
        <v>598</v>
      </c>
      <c r="H163" s="346" t="s">
        <v>599</v>
      </c>
      <c r="I163" s="195" t="s">
        <v>65</v>
      </c>
      <c r="J163" s="195" t="s">
        <v>60</v>
      </c>
      <c r="K163" s="196" t="s">
        <v>27</v>
      </c>
    </row>
    <row r="164" spans="1:11" ht="15" hidden="1" customHeight="1" x14ac:dyDescent="0.25">
      <c r="A164" s="978"/>
      <c r="B164" s="1822" t="s">
        <v>70</v>
      </c>
      <c r="C164" s="1823"/>
      <c r="D164" s="1234">
        <v>50</v>
      </c>
      <c r="E164" s="1235">
        <v>47</v>
      </c>
      <c r="F164" s="1235">
        <v>19</v>
      </c>
      <c r="G164" s="1235">
        <v>3</v>
      </c>
      <c r="H164" s="1235">
        <v>60</v>
      </c>
      <c r="I164" s="1235">
        <v>4</v>
      </c>
      <c r="J164" s="1236">
        <v>1</v>
      </c>
      <c r="K164" s="1237">
        <f>SUM(D164:J164)</f>
        <v>184</v>
      </c>
    </row>
    <row r="165" spans="1:11" ht="15" hidden="1" customHeight="1" x14ac:dyDescent="0.25">
      <c r="A165" s="154"/>
      <c r="B165" s="1818" t="s">
        <v>71</v>
      </c>
      <c r="C165" s="1819"/>
      <c r="D165" s="1238">
        <v>3</v>
      </c>
      <c r="E165" s="1239">
        <v>2</v>
      </c>
      <c r="F165" s="1239">
        <v>1</v>
      </c>
      <c r="G165" s="1239">
        <v>0</v>
      </c>
      <c r="H165" s="1239">
        <v>1</v>
      </c>
      <c r="I165" s="1239">
        <v>0</v>
      </c>
      <c r="J165" s="1240">
        <v>0</v>
      </c>
      <c r="K165" s="1241">
        <f>SUM(D165:J165)</f>
        <v>7</v>
      </c>
    </row>
    <row r="166" spans="1:11" ht="15" hidden="1" customHeight="1" x14ac:dyDescent="0.25">
      <c r="A166" s="1824" t="s">
        <v>367</v>
      </c>
      <c r="B166" s="1818"/>
      <c r="C166" s="1819"/>
      <c r="D166" s="1238">
        <v>0</v>
      </c>
      <c r="E166" s="1239">
        <v>0</v>
      </c>
      <c r="F166" s="1239">
        <v>0</v>
      </c>
      <c r="G166" s="1239">
        <v>0</v>
      </c>
      <c r="H166" s="1239">
        <v>0</v>
      </c>
      <c r="I166" s="1239">
        <v>0</v>
      </c>
      <c r="J166" s="1240">
        <v>0</v>
      </c>
      <c r="K166" s="1241">
        <f>SUM(D166:J166)</f>
        <v>0</v>
      </c>
    </row>
    <row r="167" spans="1:11" ht="15" hidden="1" customHeight="1" x14ac:dyDescent="0.25">
      <c r="A167" s="154"/>
      <c r="B167" s="1818" t="s">
        <v>366</v>
      </c>
      <c r="C167" s="1819"/>
      <c r="D167" s="1238">
        <v>0</v>
      </c>
      <c r="E167" s="1239">
        <v>0</v>
      </c>
      <c r="F167" s="1239">
        <v>0</v>
      </c>
      <c r="G167" s="1239">
        <v>0</v>
      </c>
      <c r="H167" s="1239">
        <v>0</v>
      </c>
      <c r="I167" s="1239">
        <v>0</v>
      </c>
      <c r="J167" s="1240">
        <v>0</v>
      </c>
      <c r="K167" s="1241">
        <f>SUM(D167:J167)</f>
        <v>0</v>
      </c>
    </row>
    <row r="168" spans="1:11" ht="15.75" hidden="1" customHeight="1" thickBot="1" x14ac:dyDescent="0.3">
      <c r="A168" s="997"/>
      <c r="B168" s="1826" t="s">
        <v>365</v>
      </c>
      <c r="C168" s="1827"/>
      <c r="D168" s="1242">
        <v>0</v>
      </c>
      <c r="E168" s="1243">
        <v>0</v>
      </c>
      <c r="F168" s="1243">
        <v>0</v>
      </c>
      <c r="G168" s="1243">
        <v>0</v>
      </c>
      <c r="H168" s="1243">
        <v>0</v>
      </c>
      <c r="I168" s="1243">
        <v>0</v>
      </c>
      <c r="J168" s="1244">
        <v>0</v>
      </c>
      <c r="K168" s="1245">
        <f>SUM(D168:J168)</f>
        <v>0</v>
      </c>
    </row>
    <row r="169" spans="1:11" ht="16.5" hidden="1" customHeight="1" thickTop="1" thickBot="1" x14ac:dyDescent="0.3">
      <c r="A169" s="996"/>
      <c r="B169" s="1828" t="s">
        <v>72</v>
      </c>
      <c r="C169" s="1829"/>
      <c r="D169" s="1246">
        <f t="shared" ref="D169:K169" si="21">SUM(D164:D168)</f>
        <v>53</v>
      </c>
      <c r="E169" s="1247">
        <f t="shared" si="21"/>
        <v>49</v>
      </c>
      <c r="F169" s="1247">
        <f t="shared" si="21"/>
        <v>20</v>
      </c>
      <c r="G169" s="1247">
        <f t="shared" si="21"/>
        <v>3</v>
      </c>
      <c r="H169" s="1247">
        <f t="shared" si="21"/>
        <v>61</v>
      </c>
      <c r="I169" s="1247">
        <f t="shared" si="21"/>
        <v>4</v>
      </c>
      <c r="J169" s="1252">
        <f t="shared" si="21"/>
        <v>1</v>
      </c>
      <c r="K169" s="1253">
        <f t="shared" si="21"/>
        <v>191</v>
      </c>
    </row>
    <row r="170" spans="1:11" ht="7.5" hidden="1" customHeight="1" thickBot="1" x14ac:dyDescent="0.3">
      <c r="A170" s="149"/>
      <c r="B170" s="150"/>
      <c r="C170" s="150"/>
      <c r="D170" s="146"/>
      <c r="E170" s="146"/>
      <c r="F170" s="146"/>
      <c r="G170" s="146"/>
      <c r="H170" s="146"/>
      <c r="I170" s="146"/>
      <c r="J170" s="146"/>
      <c r="K170" s="148"/>
    </row>
    <row r="171" spans="1:11" ht="15.75" hidden="1" thickBot="1" x14ac:dyDescent="0.3">
      <c r="A171" s="1812" t="s">
        <v>489</v>
      </c>
      <c r="B171" s="1813"/>
      <c r="C171" s="1813"/>
      <c r="D171" s="1813"/>
      <c r="E171" s="1813"/>
      <c r="F171" s="1813"/>
      <c r="G171" s="1813"/>
      <c r="H171" s="1813"/>
      <c r="I171" s="1813"/>
      <c r="J171" s="1813"/>
      <c r="K171" s="1814"/>
    </row>
    <row r="172" spans="1:11" ht="15.75" hidden="1" thickBot="1" x14ac:dyDescent="0.3">
      <c r="A172" s="1815" t="s">
        <v>756</v>
      </c>
      <c r="B172" s="1816"/>
      <c r="C172" s="1816"/>
      <c r="D172" s="1816"/>
      <c r="E172" s="1816"/>
      <c r="F172" s="1816"/>
      <c r="G172" s="1816"/>
      <c r="H172" s="1816"/>
      <c r="I172" s="1816"/>
      <c r="J172" s="1816"/>
      <c r="K172" s="1817"/>
    </row>
    <row r="173" spans="1:11" ht="15.75" hidden="1" thickBot="1" x14ac:dyDescent="0.3">
      <c r="A173" s="1799"/>
      <c r="B173" s="1800"/>
      <c r="C173" s="1801"/>
      <c r="D173" s="347" t="s">
        <v>602</v>
      </c>
      <c r="E173" s="346" t="s">
        <v>596</v>
      </c>
      <c r="F173" s="346" t="s">
        <v>597</v>
      </c>
      <c r="G173" s="346" t="s">
        <v>598</v>
      </c>
      <c r="H173" s="346" t="s">
        <v>599</v>
      </c>
      <c r="I173" s="346" t="s">
        <v>65</v>
      </c>
      <c r="J173" s="772" t="s">
        <v>60</v>
      </c>
      <c r="K173" s="775" t="s">
        <v>27</v>
      </c>
    </row>
    <row r="174" spans="1:11" hidden="1" x14ac:dyDescent="0.25">
      <c r="A174" s="1808" t="s">
        <v>73</v>
      </c>
      <c r="B174" s="1809"/>
      <c r="C174" s="1809"/>
      <c r="D174" s="1226">
        <f t="shared" ref="D174:K174" si="22">1-D175</f>
        <v>0.68731563421828912</v>
      </c>
      <c r="E174" s="1227">
        <f t="shared" si="22"/>
        <v>0.69085173501577279</v>
      </c>
      <c r="F174" s="1227">
        <f t="shared" si="22"/>
        <v>0.60784313725490202</v>
      </c>
      <c r="G174" s="1227">
        <f t="shared" si="22"/>
        <v>0.94174757281553401</v>
      </c>
      <c r="H174" s="1227">
        <f t="shared" si="22"/>
        <v>0.65142857142857147</v>
      </c>
      <c r="I174" s="1227">
        <f t="shared" si="22"/>
        <v>0.90697674418604657</v>
      </c>
      <c r="J174" s="1228">
        <f t="shared" si="22"/>
        <v>0.91666666666666663</v>
      </c>
      <c r="K174" s="1229">
        <f t="shared" si="22"/>
        <v>0.71082513247539736</v>
      </c>
    </row>
    <row r="175" spans="1:11" ht="18" hidden="1" thickBot="1" x14ac:dyDescent="0.3">
      <c r="A175" s="1810" t="s">
        <v>364</v>
      </c>
      <c r="B175" s="1811"/>
      <c r="C175" s="1811"/>
      <c r="D175" s="1230">
        <f>(D169/D148)*2</f>
        <v>0.31268436578171094</v>
      </c>
      <c r="E175" s="1231">
        <f t="shared" ref="E175:K175" si="23">E169/E148*2</f>
        <v>0.30914826498422715</v>
      </c>
      <c r="F175" s="1231">
        <f t="shared" si="23"/>
        <v>0.39215686274509803</v>
      </c>
      <c r="G175" s="1231">
        <f t="shared" si="23"/>
        <v>5.8252427184466021E-2</v>
      </c>
      <c r="H175" s="1231">
        <f t="shared" si="23"/>
        <v>0.34857142857142859</v>
      </c>
      <c r="I175" s="1231">
        <f t="shared" si="23"/>
        <v>9.3023255813953487E-2</v>
      </c>
      <c r="J175" s="1232">
        <f t="shared" si="23"/>
        <v>8.3333333333333329E-2</v>
      </c>
      <c r="K175" s="1233">
        <f t="shared" si="23"/>
        <v>0.28917486752460259</v>
      </c>
    </row>
    <row r="176" spans="1:11" ht="15.75" hidden="1" x14ac:dyDescent="0.25">
      <c r="A176" s="2" t="s">
        <v>431</v>
      </c>
      <c r="B176" s="144"/>
      <c r="C176" s="143"/>
      <c r="D176" s="143"/>
      <c r="E176" s="143"/>
      <c r="F176" s="143"/>
      <c r="G176" s="143"/>
      <c r="H176" s="143"/>
      <c r="I176" s="143"/>
      <c r="J176" s="143"/>
      <c r="K176" s="143"/>
    </row>
    <row r="177" spans="1:11" ht="15.75" hidden="1" x14ac:dyDescent="0.25">
      <c r="A177" s="2" t="s">
        <v>432</v>
      </c>
      <c r="B177" s="143"/>
      <c r="C177" s="143"/>
      <c r="D177" s="143"/>
      <c r="E177" s="143"/>
      <c r="F177" s="143"/>
      <c r="G177" s="143"/>
      <c r="H177" s="143"/>
      <c r="I177" s="143"/>
      <c r="J177" s="143"/>
      <c r="K177" s="143"/>
    </row>
    <row r="178" spans="1:11" ht="15.75" hidden="1" x14ac:dyDescent="0.25">
      <c r="A178" s="2" t="s">
        <v>433</v>
      </c>
      <c r="B178" s="143"/>
      <c r="C178" s="143"/>
      <c r="D178" s="143"/>
      <c r="E178" s="143"/>
      <c r="F178" s="143"/>
      <c r="G178" s="143"/>
      <c r="H178" s="143"/>
      <c r="I178" s="143"/>
      <c r="J178" s="143"/>
      <c r="K178" s="143"/>
    </row>
    <row r="179" spans="1:11" hidden="1" x14ac:dyDescent="0.25">
      <c r="A179" s="635" t="s">
        <v>434</v>
      </c>
      <c r="B179" s="143"/>
      <c r="C179" s="143"/>
      <c r="D179" s="143"/>
      <c r="E179" s="143"/>
      <c r="F179" s="143"/>
      <c r="G179" s="143"/>
      <c r="H179" s="143"/>
      <c r="I179" s="143"/>
      <c r="J179" s="143"/>
      <c r="K179" s="143"/>
    </row>
    <row r="180" spans="1:11" ht="9.75" hidden="1" customHeight="1" thickBot="1" x14ac:dyDescent="0.3">
      <c r="A180" s="145"/>
      <c r="B180" s="145"/>
      <c r="C180" s="145"/>
      <c r="D180" s="142"/>
      <c r="E180" s="142"/>
      <c r="F180" s="142"/>
      <c r="G180" s="142"/>
      <c r="H180" s="142"/>
      <c r="I180" s="142"/>
      <c r="J180" s="142"/>
      <c r="K180" s="145"/>
    </row>
    <row r="181" spans="1:11" ht="15.75" hidden="1" thickBot="1" x14ac:dyDescent="0.3">
      <c r="A181" s="1812" t="s">
        <v>74</v>
      </c>
      <c r="B181" s="1813"/>
      <c r="C181" s="1813"/>
      <c r="D181" s="1813"/>
      <c r="E181" s="1813"/>
      <c r="F181" s="1813"/>
      <c r="G181" s="1813"/>
      <c r="H181" s="1813"/>
      <c r="I181" s="1813"/>
      <c r="J181" s="1813"/>
      <c r="K181" s="1814"/>
    </row>
    <row r="182" spans="1:11" ht="15.75" hidden="1" thickBot="1" x14ac:dyDescent="0.3">
      <c r="A182" s="1815" t="s">
        <v>756</v>
      </c>
      <c r="B182" s="1816"/>
      <c r="C182" s="1816"/>
      <c r="D182" s="1816"/>
      <c r="E182" s="1816"/>
      <c r="F182" s="1816"/>
      <c r="G182" s="1816"/>
      <c r="H182" s="1816"/>
      <c r="I182" s="1816"/>
      <c r="J182" s="1816"/>
      <c r="K182" s="1817"/>
    </row>
    <row r="183" spans="1:11" ht="15.75" hidden="1" thickBot="1" x14ac:dyDescent="0.3">
      <c r="A183" s="1799"/>
      <c r="B183" s="1800"/>
      <c r="C183" s="1801"/>
      <c r="D183" s="347" t="s">
        <v>602</v>
      </c>
      <c r="E183" s="346" t="s">
        <v>596</v>
      </c>
      <c r="F183" s="346" t="s">
        <v>597</v>
      </c>
      <c r="G183" s="346" t="s">
        <v>598</v>
      </c>
      <c r="H183" s="346" t="s">
        <v>599</v>
      </c>
      <c r="I183" s="195" t="s">
        <v>65</v>
      </c>
      <c r="J183" s="778" t="s">
        <v>60</v>
      </c>
      <c r="K183" s="782" t="s">
        <v>27</v>
      </c>
    </row>
    <row r="184" spans="1:11" hidden="1" x14ac:dyDescent="0.25">
      <c r="A184" s="1802" t="s">
        <v>61</v>
      </c>
      <c r="B184" s="1803"/>
      <c r="C184" s="1803"/>
      <c r="D184" s="1218">
        <v>56</v>
      </c>
      <c r="E184" s="1219">
        <v>61</v>
      </c>
      <c r="F184" s="1219">
        <v>22</v>
      </c>
      <c r="G184" s="1219">
        <v>23</v>
      </c>
      <c r="H184" s="1219">
        <v>62</v>
      </c>
      <c r="I184" s="1219">
        <v>16</v>
      </c>
      <c r="J184" s="1220">
        <v>6</v>
      </c>
      <c r="K184" s="783">
        <f>SUM(D184:J184)</f>
        <v>246</v>
      </c>
    </row>
    <row r="185" spans="1:11" hidden="1" x14ac:dyDescent="0.25">
      <c r="A185" s="1804" t="s">
        <v>75</v>
      </c>
      <c r="B185" s="1805"/>
      <c r="C185" s="1805"/>
      <c r="D185" s="1221">
        <v>54</v>
      </c>
      <c r="E185" s="1222">
        <v>57</v>
      </c>
      <c r="F185" s="1222">
        <v>20</v>
      </c>
      <c r="G185" s="1222">
        <v>21</v>
      </c>
      <c r="H185" s="1222">
        <v>58</v>
      </c>
      <c r="I185" s="1222">
        <v>16</v>
      </c>
      <c r="J185" s="1223">
        <v>6</v>
      </c>
      <c r="K185" s="766">
        <f>SUM(D185:J185)</f>
        <v>232</v>
      </c>
    </row>
    <row r="186" spans="1:11" ht="15.75" hidden="1" thickBot="1" x14ac:dyDescent="0.3">
      <c r="A186" s="1806" t="s">
        <v>63</v>
      </c>
      <c r="B186" s="1807"/>
      <c r="C186" s="1807"/>
      <c r="D186" s="1224">
        <v>2</v>
      </c>
      <c r="E186" s="1225">
        <v>4</v>
      </c>
      <c r="F186" s="1225">
        <v>2</v>
      </c>
      <c r="G186" s="1225">
        <v>2</v>
      </c>
      <c r="H186" s="1225">
        <v>4</v>
      </c>
      <c r="I186" s="1225">
        <v>0</v>
      </c>
      <c r="J186" s="781">
        <v>0</v>
      </c>
      <c r="K186" s="784">
        <f>SUM(K184-K185)</f>
        <v>14</v>
      </c>
    </row>
    <row r="187" spans="1:11" hidden="1" x14ac:dyDescent="0.25">
      <c r="A187" s="4" t="s">
        <v>363</v>
      </c>
      <c r="B187" s="5"/>
      <c r="C187" s="6"/>
      <c r="D187" s="7"/>
      <c r="E187" s="8"/>
      <c r="F187" s="42"/>
      <c r="G187" s="7"/>
      <c r="H187" s="7"/>
      <c r="I187" s="7"/>
      <c r="J187" s="7"/>
      <c r="K187" s="7"/>
    </row>
    <row r="188" spans="1:11" hidden="1" x14ac:dyDescent="0.25">
      <c r="A188" s="4" t="s">
        <v>362</v>
      </c>
      <c r="B188" s="4"/>
      <c r="C188" s="6"/>
      <c r="D188" s="3"/>
      <c r="E188" s="7"/>
      <c r="F188" s="9"/>
      <c r="G188" s="3"/>
      <c r="H188" s="3"/>
      <c r="I188" s="3"/>
      <c r="J188" s="3"/>
      <c r="K188" s="3"/>
    </row>
    <row r="189" spans="1:11" s="186" customFormat="1" ht="26.25" hidden="1" customHeight="1" thickBot="1" x14ac:dyDescent="0.4">
      <c r="A189" s="1830" t="s">
        <v>486</v>
      </c>
      <c r="B189" s="1830"/>
      <c r="C189" s="1830"/>
      <c r="D189" s="1830"/>
      <c r="E189" s="1830"/>
      <c r="F189" s="1830"/>
      <c r="G189" s="1830"/>
      <c r="H189" s="1830"/>
      <c r="I189" s="1830"/>
      <c r="J189" s="1830"/>
      <c r="K189" s="1831"/>
    </row>
    <row r="190" spans="1:11" ht="15.75" hidden="1" thickBot="1" x14ac:dyDescent="0.3">
      <c r="A190" s="1815" t="s">
        <v>503</v>
      </c>
      <c r="B190" s="1816"/>
      <c r="C190" s="1816"/>
      <c r="D190" s="1816"/>
      <c r="E190" s="1816"/>
      <c r="F190" s="1816"/>
      <c r="G190" s="1816"/>
      <c r="H190" s="1816"/>
      <c r="I190" s="1816"/>
      <c r="J190" s="1816"/>
      <c r="K190" s="1817"/>
    </row>
    <row r="191" spans="1:11" ht="18" hidden="1" thickBot="1" x14ac:dyDescent="0.3">
      <c r="A191" s="1832"/>
      <c r="B191" s="1833"/>
      <c r="C191" s="1834"/>
      <c r="D191" s="347" t="s">
        <v>55</v>
      </c>
      <c r="E191" s="346" t="s">
        <v>56</v>
      </c>
      <c r="F191" s="346" t="s">
        <v>57</v>
      </c>
      <c r="G191" s="346" t="s">
        <v>58</v>
      </c>
      <c r="H191" s="346" t="s">
        <v>59</v>
      </c>
      <c r="I191" s="346" t="s">
        <v>371</v>
      </c>
      <c r="J191" s="346" t="s">
        <v>60</v>
      </c>
      <c r="K191" s="196" t="s">
        <v>27</v>
      </c>
    </row>
    <row r="192" spans="1:11" hidden="1" x14ac:dyDescent="0.25">
      <c r="A192" s="1835" t="s">
        <v>61</v>
      </c>
      <c r="B192" s="1836"/>
      <c r="C192" s="1836"/>
      <c r="D192" s="542">
        <v>420</v>
      </c>
      <c r="E192" s="543">
        <v>281</v>
      </c>
      <c r="F192" s="543">
        <v>133</v>
      </c>
      <c r="G192" s="543">
        <v>52</v>
      </c>
      <c r="H192" s="543">
        <v>407</v>
      </c>
      <c r="I192" s="543">
        <v>88</v>
      </c>
      <c r="J192" s="544">
        <v>25</v>
      </c>
      <c r="K192" s="545">
        <f>SUM(D192:J192)</f>
        <v>1406</v>
      </c>
    </row>
    <row r="193" spans="1:11" ht="17.25" hidden="1" x14ac:dyDescent="0.25">
      <c r="A193" s="1804" t="s">
        <v>370</v>
      </c>
      <c r="B193" s="1837"/>
      <c r="C193" s="1837"/>
      <c r="D193" s="546">
        <v>327</v>
      </c>
      <c r="E193" s="547">
        <v>229</v>
      </c>
      <c r="F193" s="547">
        <v>98</v>
      </c>
      <c r="G193" s="547">
        <v>39</v>
      </c>
      <c r="H193" s="547">
        <v>329</v>
      </c>
      <c r="I193" s="547">
        <v>80</v>
      </c>
      <c r="J193" s="548">
        <v>23</v>
      </c>
      <c r="K193" s="549">
        <f>SUM(D193:J193)</f>
        <v>1125</v>
      </c>
    </row>
    <row r="194" spans="1:11" ht="15" hidden="1" customHeight="1" x14ac:dyDescent="0.25">
      <c r="A194" s="1838" t="s">
        <v>62</v>
      </c>
      <c r="B194" s="1839"/>
      <c r="C194" s="1839"/>
      <c r="D194" s="546">
        <v>89</v>
      </c>
      <c r="E194" s="547">
        <v>33</v>
      </c>
      <c r="F194" s="547">
        <v>25</v>
      </c>
      <c r="G194" s="547">
        <v>10</v>
      </c>
      <c r="H194" s="547">
        <v>43</v>
      </c>
      <c r="I194" s="547">
        <v>8</v>
      </c>
      <c r="J194" s="548">
        <v>2</v>
      </c>
      <c r="K194" s="549">
        <f>SUM(D194:J194)</f>
        <v>210</v>
      </c>
    </row>
    <row r="195" spans="1:11" ht="15.75" hidden="1" thickBot="1" x14ac:dyDescent="0.3">
      <c r="A195" s="1804" t="s">
        <v>369</v>
      </c>
      <c r="B195" s="1837"/>
      <c r="C195" s="1837"/>
      <c r="D195" s="856">
        <f>SUM(D193:D194)</f>
        <v>416</v>
      </c>
      <c r="E195" s="858">
        <f t="shared" ref="E195:J195" si="24">SUM(E193:E194)</f>
        <v>262</v>
      </c>
      <c r="F195" s="858">
        <f t="shared" si="24"/>
        <v>123</v>
      </c>
      <c r="G195" s="551">
        <f t="shared" si="24"/>
        <v>49</v>
      </c>
      <c r="H195" s="551">
        <f t="shared" si="24"/>
        <v>372</v>
      </c>
      <c r="I195" s="551">
        <f t="shared" si="24"/>
        <v>88</v>
      </c>
      <c r="J195" s="857">
        <f t="shared" si="24"/>
        <v>25</v>
      </c>
      <c r="K195" s="767">
        <f>K193+K194</f>
        <v>1335</v>
      </c>
    </row>
    <row r="196" spans="1:11" ht="18" hidden="1" customHeight="1" thickTop="1" thickBot="1" x14ac:dyDescent="0.3">
      <c r="A196" s="1840" t="s">
        <v>63</v>
      </c>
      <c r="B196" s="1841"/>
      <c r="C196" s="1841"/>
      <c r="D196" s="540">
        <f>D192-D195</f>
        <v>4</v>
      </c>
      <c r="E196" s="541">
        <f t="shared" ref="E196:J196" si="25">E192-E195</f>
        <v>19</v>
      </c>
      <c r="F196" s="541">
        <f t="shared" si="25"/>
        <v>10</v>
      </c>
      <c r="G196" s="541">
        <f t="shared" si="25"/>
        <v>3</v>
      </c>
      <c r="H196" s="541">
        <f t="shared" si="25"/>
        <v>35</v>
      </c>
      <c r="I196" s="850">
        <f t="shared" si="25"/>
        <v>0</v>
      </c>
      <c r="J196" s="851">
        <f t="shared" si="25"/>
        <v>0</v>
      </c>
      <c r="K196" s="606">
        <f>SUM(D196:J196)</f>
        <v>71</v>
      </c>
    </row>
    <row r="197" spans="1:11" ht="7.5" hidden="1" customHeight="1" x14ac:dyDescent="0.25">
      <c r="A197" s="149"/>
      <c r="B197" s="150"/>
      <c r="C197" s="150"/>
      <c r="D197" s="146"/>
      <c r="E197" s="146"/>
      <c r="F197" s="146"/>
      <c r="G197" s="146"/>
      <c r="H197" s="146"/>
      <c r="I197" s="146"/>
      <c r="J197" s="146"/>
      <c r="K197" s="147"/>
    </row>
    <row r="198" spans="1:11" hidden="1" x14ac:dyDescent="0.25">
      <c r="A198" s="1842" t="s">
        <v>64</v>
      </c>
      <c r="B198" s="1842"/>
      <c r="C198" s="1842"/>
      <c r="D198" s="1842"/>
      <c r="E198" s="1842"/>
      <c r="F198" s="1842"/>
      <c r="G198" s="1842"/>
      <c r="H198" s="1842"/>
      <c r="I198" s="1842"/>
      <c r="J198" s="1842"/>
      <c r="K198" s="1843"/>
    </row>
    <row r="199" spans="1:11" ht="15.75" hidden="1" thickBot="1" x14ac:dyDescent="0.3">
      <c r="A199" s="1815" t="s">
        <v>778</v>
      </c>
      <c r="B199" s="1816"/>
      <c r="C199" s="1816"/>
      <c r="D199" s="1816"/>
      <c r="E199" s="1816"/>
      <c r="F199" s="1816"/>
      <c r="G199" s="1816"/>
      <c r="H199" s="1816"/>
      <c r="I199" s="1816"/>
      <c r="J199" s="1816"/>
      <c r="K199" s="1817"/>
    </row>
    <row r="200" spans="1:11" ht="15.75" hidden="1" thickBot="1" x14ac:dyDescent="0.3">
      <c r="A200" s="1832"/>
      <c r="B200" s="1833"/>
      <c r="C200" s="1834"/>
      <c r="D200" s="194" t="s">
        <v>55</v>
      </c>
      <c r="E200" s="195" t="s">
        <v>56</v>
      </c>
      <c r="F200" s="195" t="s">
        <v>57</v>
      </c>
      <c r="G200" s="195" t="s">
        <v>58</v>
      </c>
      <c r="H200" s="195" t="s">
        <v>59</v>
      </c>
      <c r="I200" s="195" t="s">
        <v>65</v>
      </c>
      <c r="J200" s="195" t="s">
        <v>60</v>
      </c>
      <c r="K200" s="196" t="s">
        <v>27</v>
      </c>
    </row>
    <row r="201" spans="1:11" ht="15" hidden="1" customHeight="1" x14ac:dyDescent="0.25">
      <c r="A201" s="151"/>
      <c r="B201" s="1822" t="s">
        <v>66</v>
      </c>
      <c r="C201" s="1823"/>
      <c r="D201" s="859">
        <v>75</v>
      </c>
      <c r="E201" s="859">
        <v>32</v>
      </c>
      <c r="F201" s="859">
        <v>22</v>
      </c>
      <c r="G201" s="859">
        <v>12</v>
      </c>
      <c r="H201" s="859">
        <v>48</v>
      </c>
      <c r="I201" s="859">
        <v>8</v>
      </c>
      <c r="J201" s="860">
        <v>0</v>
      </c>
      <c r="K201" s="765">
        <f>SUM(D201:J201)</f>
        <v>197</v>
      </c>
    </row>
    <row r="202" spans="1:11" ht="15" hidden="1" customHeight="1" x14ac:dyDescent="0.25">
      <c r="A202" s="152"/>
      <c r="B202" s="1818" t="s">
        <v>258</v>
      </c>
      <c r="C202" s="1819"/>
      <c r="D202" s="859">
        <v>0</v>
      </c>
      <c r="E202" s="859">
        <v>0</v>
      </c>
      <c r="F202" s="859">
        <v>0</v>
      </c>
      <c r="G202" s="859">
        <v>0</v>
      </c>
      <c r="H202" s="859">
        <v>0</v>
      </c>
      <c r="I202" s="859">
        <v>0</v>
      </c>
      <c r="J202" s="860">
        <v>0</v>
      </c>
      <c r="K202" s="766">
        <f>SUM(D202:I202)</f>
        <v>0</v>
      </c>
    </row>
    <row r="203" spans="1:11" ht="15" hidden="1" customHeight="1" x14ac:dyDescent="0.25">
      <c r="A203" s="1824" t="s">
        <v>553</v>
      </c>
      <c r="B203" s="1818"/>
      <c r="C203" s="1819"/>
      <c r="D203" s="859">
        <v>0</v>
      </c>
      <c r="E203" s="859">
        <v>0</v>
      </c>
      <c r="F203" s="859">
        <v>0</v>
      </c>
      <c r="G203" s="859">
        <v>0</v>
      </c>
      <c r="H203" s="859">
        <v>0</v>
      </c>
      <c r="I203" s="859">
        <v>0</v>
      </c>
      <c r="J203" s="860">
        <v>0</v>
      </c>
      <c r="K203" s="766">
        <f>SUM(D203:I203)</f>
        <v>0</v>
      </c>
    </row>
    <row r="204" spans="1:11" ht="15" hidden="1" customHeight="1" x14ac:dyDescent="0.25">
      <c r="A204" s="1824" t="s">
        <v>368</v>
      </c>
      <c r="B204" s="1818"/>
      <c r="C204" s="1819"/>
      <c r="D204" s="859">
        <v>0</v>
      </c>
      <c r="E204" s="859">
        <v>0</v>
      </c>
      <c r="F204" s="859">
        <v>0</v>
      </c>
      <c r="G204" s="859">
        <v>0</v>
      </c>
      <c r="H204" s="859">
        <v>0</v>
      </c>
      <c r="I204" s="859">
        <v>0</v>
      </c>
      <c r="J204" s="860">
        <v>0</v>
      </c>
      <c r="K204" s="766">
        <f>SUM(D204:J204)</f>
        <v>0</v>
      </c>
    </row>
    <row r="205" spans="1:11" ht="15.75" hidden="1" thickBot="1" x14ac:dyDescent="0.3">
      <c r="A205" s="1825" t="s">
        <v>67</v>
      </c>
      <c r="B205" s="1826"/>
      <c r="C205" s="1827"/>
      <c r="D205" s="538">
        <v>0</v>
      </c>
      <c r="E205" s="539">
        <v>0</v>
      </c>
      <c r="F205" s="539">
        <v>0</v>
      </c>
      <c r="G205" s="539">
        <v>0</v>
      </c>
      <c r="H205" s="539">
        <v>0</v>
      </c>
      <c r="I205" s="539">
        <v>0</v>
      </c>
      <c r="J205" s="763">
        <v>0</v>
      </c>
      <c r="K205" s="767">
        <f>SUM(D205:J205)</f>
        <v>0</v>
      </c>
    </row>
    <row r="206" spans="1:11" ht="16.5" hidden="1" customHeight="1" thickTop="1" thickBot="1" x14ac:dyDescent="0.3">
      <c r="A206" s="197"/>
      <c r="B206" s="1828" t="s">
        <v>68</v>
      </c>
      <c r="C206" s="1829"/>
      <c r="D206" s="540">
        <f t="shared" ref="D206:K206" si="26">SUM(D201:D205)</f>
        <v>75</v>
      </c>
      <c r="E206" s="541">
        <f t="shared" si="26"/>
        <v>32</v>
      </c>
      <c r="F206" s="541">
        <f t="shared" si="26"/>
        <v>22</v>
      </c>
      <c r="G206" s="541">
        <f t="shared" si="26"/>
        <v>12</v>
      </c>
      <c r="H206" s="541">
        <f t="shared" si="26"/>
        <v>48</v>
      </c>
      <c r="I206" s="541">
        <f t="shared" si="26"/>
        <v>8</v>
      </c>
      <c r="J206" s="764">
        <f t="shared" si="26"/>
        <v>0</v>
      </c>
      <c r="K206" s="768">
        <f t="shared" si="26"/>
        <v>197</v>
      </c>
    </row>
    <row r="207" spans="1:11" ht="15.75" hidden="1" customHeight="1" thickBot="1" x14ac:dyDescent="0.3">
      <c r="A207" s="149"/>
      <c r="B207" s="150"/>
      <c r="C207" s="150"/>
      <c r="D207" s="146"/>
      <c r="E207" s="146"/>
      <c r="F207" s="146"/>
      <c r="G207" s="146"/>
      <c r="H207" s="146"/>
      <c r="I207" s="146"/>
      <c r="J207" s="146"/>
      <c r="K207" s="147"/>
    </row>
    <row r="208" spans="1:11" ht="15.75" hidden="1" thickBot="1" x14ac:dyDescent="0.3">
      <c r="A208" s="1812" t="s">
        <v>69</v>
      </c>
      <c r="B208" s="1813"/>
      <c r="C208" s="1813"/>
      <c r="D208" s="1813"/>
      <c r="E208" s="1813"/>
      <c r="F208" s="1813"/>
      <c r="G208" s="1813"/>
      <c r="H208" s="1813"/>
      <c r="I208" s="1813"/>
      <c r="J208" s="1813"/>
      <c r="K208" s="1814"/>
    </row>
    <row r="209" spans="1:11" ht="15.75" hidden="1" thickBot="1" x14ac:dyDescent="0.3">
      <c r="A209" s="1815" t="s">
        <v>778</v>
      </c>
      <c r="B209" s="1816"/>
      <c r="C209" s="1816"/>
      <c r="D209" s="1816"/>
      <c r="E209" s="1816"/>
      <c r="F209" s="1816"/>
      <c r="G209" s="1816"/>
      <c r="H209" s="1816"/>
      <c r="I209" s="1816"/>
      <c r="J209" s="1816"/>
      <c r="K209" s="1817"/>
    </row>
    <row r="210" spans="1:11" ht="15.75" hidden="1" thickBot="1" x14ac:dyDescent="0.3">
      <c r="A210" s="1799"/>
      <c r="B210" s="1800"/>
      <c r="C210" s="1801"/>
      <c r="D210" s="194" t="s">
        <v>55</v>
      </c>
      <c r="E210" s="195" t="s">
        <v>56</v>
      </c>
      <c r="F210" s="195" t="s">
        <v>57</v>
      </c>
      <c r="G210" s="195" t="s">
        <v>58</v>
      </c>
      <c r="H210" s="195" t="s">
        <v>59</v>
      </c>
      <c r="I210" s="195" t="s">
        <v>65</v>
      </c>
      <c r="J210" s="195" t="s">
        <v>60</v>
      </c>
      <c r="K210" s="196" t="s">
        <v>27</v>
      </c>
    </row>
    <row r="211" spans="1:11" ht="15" hidden="1" customHeight="1" x14ac:dyDescent="0.25">
      <c r="A211" s="823"/>
      <c r="B211" s="1822" t="s">
        <v>70</v>
      </c>
      <c r="C211" s="1823"/>
      <c r="D211" s="861">
        <v>69</v>
      </c>
      <c r="E211" s="862">
        <v>38</v>
      </c>
      <c r="F211" s="862">
        <v>27</v>
      </c>
      <c r="G211" s="862">
        <v>6</v>
      </c>
      <c r="H211" s="862">
        <v>71</v>
      </c>
      <c r="I211" s="862">
        <v>24</v>
      </c>
      <c r="J211" s="863">
        <v>2</v>
      </c>
      <c r="K211" s="765">
        <f t="shared" ref="K211:K216" si="27">SUM(D211:J211)</f>
        <v>237</v>
      </c>
    </row>
    <row r="212" spans="1:11" ht="15" hidden="1" customHeight="1" x14ac:dyDescent="0.25">
      <c r="A212" s="154"/>
      <c r="B212" s="1818" t="s">
        <v>71</v>
      </c>
      <c r="C212" s="1819"/>
      <c r="D212" s="864">
        <v>0</v>
      </c>
      <c r="E212" s="859">
        <v>0</v>
      </c>
      <c r="F212" s="859">
        <v>0</v>
      </c>
      <c r="G212" s="859">
        <v>0</v>
      </c>
      <c r="H212" s="859">
        <v>0</v>
      </c>
      <c r="I212" s="859">
        <v>0</v>
      </c>
      <c r="J212" s="860">
        <v>0</v>
      </c>
      <c r="K212" s="771">
        <f t="shared" si="27"/>
        <v>0</v>
      </c>
    </row>
    <row r="213" spans="1:11" ht="15" hidden="1" customHeight="1" x14ac:dyDescent="0.25">
      <c r="A213" s="1824" t="s">
        <v>367</v>
      </c>
      <c r="B213" s="1818"/>
      <c r="C213" s="1819"/>
      <c r="D213" s="864">
        <v>0</v>
      </c>
      <c r="E213" s="859">
        <v>0</v>
      </c>
      <c r="F213" s="859">
        <v>0</v>
      </c>
      <c r="G213" s="859">
        <v>0</v>
      </c>
      <c r="H213" s="859">
        <v>0</v>
      </c>
      <c r="I213" s="859">
        <v>0</v>
      </c>
      <c r="J213" s="860">
        <v>0</v>
      </c>
      <c r="K213" s="771">
        <f t="shared" si="27"/>
        <v>0</v>
      </c>
    </row>
    <row r="214" spans="1:11" ht="15" hidden="1" customHeight="1" x14ac:dyDescent="0.25">
      <c r="A214" s="154"/>
      <c r="B214" s="1818" t="s">
        <v>366</v>
      </c>
      <c r="C214" s="1819"/>
      <c r="D214" s="864">
        <v>0</v>
      </c>
      <c r="E214" s="859">
        <v>0</v>
      </c>
      <c r="F214" s="859">
        <v>0</v>
      </c>
      <c r="G214" s="859">
        <v>0</v>
      </c>
      <c r="H214" s="859">
        <v>0</v>
      </c>
      <c r="I214" s="859">
        <v>0</v>
      </c>
      <c r="J214" s="860">
        <v>0</v>
      </c>
      <c r="K214" s="771">
        <f t="shared" si="27"/>
        <v>0</v>
      </c>
    </row>
    <row r="215" spans="1:11" ht="15.75" hidden="1" customHeight="1" thickBot="1" x14ac:dyDescent="0.3">
      <c r="A215" s="154"/>
      <c r="B215" s="1818" t="s">
        <v>365</v>
      </c>
      <c r="C215" s="1819"/>
      <c r="D215" s="538">
        <v>0</v>
      </c>
      <c r="E215" s="539">
        <v>0</v>
      </c>
      <c r="F215" s="539">
        <v>0</v>
      </c>
      <c r="G215" s="539">
        <v>0</v>
      </c>
      <c r="H215" s="539">
        <v>0</v>
      </c>
      <c r="I215" s="539">
        <v>0</v>
      </c>
      <c r="J215" s="763">
        <v>0</v>
      </c>
      <c r="K215" s="767">
        <f t="shared" si="27"/>
        <v>0</v>
      </c>
    </row>
    <row r="216" spans="1:11" ht="16.5" hidden="1" customHeight="1" thickTop="1" thickBot="1" x14ac:dyDescent="0.3">
      <c r="A216" s="822"/>
      <c r="B216" s="1820" t="s">
        <v>72</v>
      </c>
      <c r="C216" s="1821"/>
      <c r="D216" s="535">
        <f t="shared" ref="D216:J216" si="28">SUM(D211:D215)</f>
        <v>69</v>
      </c>
      <c r="E216" s="536">
        <f t="shared" si="28"/>
        <v>38</v>
      </c>
      <c r="F216" s="536">
        <f t="shared" si="28"/>
        <v>27</v>
      </c>
      <c r="G216" s="536">
        <f t="shared" si="28"/>
        <v>6</v>
      </c>
      <c r="H216" s="536">
        <f t="shared" si="28"/>
        <v>71</v>
      </c>
      <c r="I216" s="536">
        <f t="shared" si="28"/>
        <v>24</v>
      </c>
      <c r="J216" s="536">
        <f t="shared" si="28"/>
        <v>2</v>
      </c>
      <c r="K216" s="768">
        <f t="shared" si="27"/>
        <v>237</v>
      </c>
    </row>
    <row r="217" spans="1:11" hidden="1" x14ac:dyDescent="0.25">
      <c r="A217" s="969" t="s">
        <v>572</v>
      </c>
      <c r="B217" s="150"/>
      <c r="C217" s="150"/>
      <c r="D217" s="146"/>
      <c r="E217" s="146"/>
      <c r="F217" s="146"/>
      <c r="G217" s="146"/>
      <c r="H217" s="146"/>
      <c r="I217" s="146"/>
      <c r="J217" s="146"/>
      <c r="K217" s="968"/>
    </row>
    <row r="218" spans="1:11" ht="15.75" hidden="1" thickBot="1" x14ac:dyDescent="0.3">
      <c r="A218" s="1844" t="s">
        <v>489</v>
      </c>
      <c r="B218" s="1813"/>
      <c r="C218" s="1813"/>
      <c r="D218" s="1813"/>
      <c r="E218" s="1813"/>
      <c r="F218" s="1813"/>
      <c r="G218" s="1813"/>
      <c r="H218" s="1813"/>
      <c r="I218" s="1813"/>
      <c r="J218" s="1813"/>
      <c r="K218" s="1845"/>
    </row>
    <row r="219" spans="1:11" ht="15.75" hidden="1" thickBot="1" x14ac:dyDescent="0.3">
      <c r="A219" s="1815" t="s">
        <v>503</v>
      </c>
      <c r="B219" s="1816"/>
      <c r="C219" s="1816"/>
      <c r="D219" s="1816"/>
      <c r="E219" s="1816"/>
      <c r="F219" s="1816"/>
      <c r="G219" s="1816"/>
      <c r="H219" s="1816"/>
      <c r="I219" s="1816"/>
      <c r="J219" s="1816"/>
      <c r="K219" s="1817"/>
    </row>
    <row r="220" spans="1:11" ht="15.75" hidden="1" thickBot="1" x14ac:dyDescent="0.3">
      <c r="A220" s="1799"/>
      <c r="B220" s="1800"/>
      <c r="C220" s="1801"/>
      <c r="D220" s="347" t="s">
        <v>55</v>
      </c>
      <c r="E220" s="346" t="s">
        <v>56</v>
      </c>
      <c r="F220" s="346" t="s">
        <v>57</v>
      </c>
      <c r="G220" s="346" t="s">
        <v>58</v>
      </c>
      <c r="H220" s="346" t="s">
        <v>59</v>
      </c>
      <c r="I220" s="346" t="s">
        <v>65</v>
      </c>
      <c r="J220" s="772" t="s">
        <v>60</v>
      </c>
      <c r="K220" s="775" t="s">
        <v>27</v>
      </c>
    </row>
    <row r="221" spans="1:11" hidden="1" x14ac:dyDescent="0.25">
      <c r="A221" s="1808" t="s">
        <v>73</v>
      </c>
      <c r="B221" s="1809"/>
      <c r="C221" s="1809"/>
      <c r="D221" s="525">
        <v>0.66826923076923084</v>
      </c>
      <c r="E221" s="526">
        <v>0.70992366412213737</v>
      </c>
      <c r="F221" s="526">
        <v>0.56097560975609762</v>
      </c>
      <c r="G221" s="526">
        <v>0.75510204081632648</v>
      </c>
      <c r="H221" s="526">
        <v>0.61827956989247312</v>
      </c>
      <c r="I221" s="526">
        <v>0.45454545454545459</v>
      </c>
      <c r="J221" s="773">
        <v>0.84</v>
      </c>
      <c r="K221" s="849">
        <v>0.64494382022471908</v>
      </c>
    </row>
    <row r="222" spans="1:11" ht="18" hidden="1" thickBot="1" x14ac:dyDescent="0.3">
      <c r="A222" s="1810" t="s">
        <v>571</v>
      </c>
      <c r="B222" s="1811"/>
      <c r="C222" s="1811"/>
      <c r="D222" s="527">
        <v>0.33173076923076922</v>
      </c>
      <c r="E222" s="528">
        <v>0.29007633587786258</v>
      </c>
      <c r="F222" s="528">
        <v>0.43902439024390244</v>
      </c>
      <c r="G222" s="528">
        <v>0.24489795918367346</v>
      </c>
      <c r="H222" s="528">
        <v>0.38172043010752688</v>
      </c>
      <c r="I222" s="528">
        <v>0.54545454545454541</v>
      </c>
      <c r="J222" s="774">
        <v>0.16</v>
      </c>
      <c r="K222" s="963">
        <f>(K216/K195)*2</f>
        <v>0.35505617977528092</v>
      </c>
    </row>
    <row r="223" spans="1:11" ht="15.75" hidden="1" x14ac:dyDescent="0.25">
      <c r="A223" s="2" t="s">
        <v>431</v>
      </c>
      <c r="B223" s="144"/>
      <c r="C223" s="143"/>
      <c r="D223" s="143"/>
      <c r="E223" s="143"/>
      <c r="F223" s="143"/>
      <c r="G223" s="143"/>
      <c r="H223" s="143"/>
      <c r="I223" s="143"/>
      <c r="J223" s="143"/>
      <c r="K223" s="143"/>
    </row>
    <row r="224" spans="1:11" ht="15.75" hidden="1" x14ac:dyDescent="0.25">
      <c r="A224" s="2" t="s">
        <v>432</v>
      </c>
      <c r="B224" s="143"/>
      <c r="C224" s="143"/>
      <c r="D224" s="143"/>
      <c r="E224" s="143"/>
      <c r="F224" s="143"/>
      <c r="G224" s="143"/>
      <c r="H224" s="143"/>
      <c r="I224" s="143"/>
      <c r="J224" s="143"/>
      <c r="K224" s="143"/>
    </row>
    <row r="225" spans="1:11" ht="15.75" hidden="1" x14ac:dyDescent="0.25">
      <c r="A225" s="2" t="s">
        <v>570</v>
      </c>
      <c r="B225" s="143"/>
      <c r="C225" s="143"/>
      <c r="D225" s="143"/>
      <c r="E225" s="143"/>
      <c r="F225" s="143"/>
      <c r="G225" s="143"/>
      <c r="H225" s="143"/>
      <c r="I225" s="143"/>
      <c r="J225" s="143"/>
      <c r="K225" s="143"/>
    </row>
    <row r="226" spans="1:11" hidden="1" x14ac:dyDescent="0.25">
      <c r="A226" s="635" t="s">
        <v>434</v>
      </c>
      <c r="B226" s="143"/>
      <c r="C226" s="143"/>
      <c r="D226" s="143"/>
      <c r="E226" s="143"/>
      <c r="F226" s="143"/>
      <c r="G226" s="143"/>
      <c r="H226" s="143"/>
      <c r="I226" s="143"/>
      <c r="J226" s="143"/>
      <c r="K226" s="143"/>
    </row>
    <row r="227" spans="1:11" ht="9.75" hidden="1" customHeight="1" thickBot="1" x14ac:dyDescent="0.3">
      <c r="A227" s="145"/>
      <c r="B227" s="145"/>
      <c r="C227" s="145"/>
      <c r="D227" s="142"/>
      <c r="E227" s="142"/>
      <c r="F227" s="142"/>
      <c r="G227" s="142"/>
      <c r="H227" s="142"/>
      <c r="I227" s="142"/>
      <c r="J227" s="142"/>
      <c r="K227" s="145"/>
    </row>
    <row r="228" spans="1:11" ht="15.75" hidden="1" thickBot="1" x14ac:dyDescent="0.3">
      <c r="A228" s="1812" t="s">
        <v>74</v>
      </c>
      <c r="B228" s="1813"/>
      <c r="C228" s="1813"/>
      <c r="D228" s="1813"/>
      <c r="E228" s="1813"/>
      <c r="F228" s="1813"/>
      <c r="G228" s="1813"/>
      <c r="H228" s="1813"/>
      <c r="I228" s="1813"/>
      <c r="J228" s="1813"/>
      <c r="K228" s="1814"/>
    </row>
    <row r="229" spans="1:11" ht="15.75" hidden="1" thickBot="1" x14ac:dyDescent="0.3">
      <c r="A229" s="1815" t="s">
        <v>503</v>
      </c>
      <c r="B229" s="1816"/>
      <c r="C229" s="1816"/>
      <c r="D229" s="1816"/>
      <c r="E229" s="1816"/>
      <c r="F229" s="1816"/>
      <c r="G229" s="1816"/>
      <c r="H229" s="1816"/>
      <c r="I229" s="1816"/>
      <c r="J229" s="1816"/>
      <c r="K229" s="1817"/>
    </row>
    <row r="230" spans="1:11" ht="15.75" hidden="1" thickBot="1" x14ac:dyDescent="0.3">
      <c r="A230" s="1799"/>
      <c r="B230" s="1800"/>
      <c r="C230" s="1801"/>
      <c r="D230" s="194" t="s">
        <v>55</v>
      </c>
      <c r="E230" s="195" t="s">
        <v>56</v>
      </c>
      <c r="F230" s="195" t="s">
        <v>57</v>
      </c>
      <c r="G230" s="195" t="s">
        <v>58</v>
      </c>
      <c r="H230" s="195" t="s">
        <v>59</v>
      </c>
      <c r="I230" s="195" t="s">
        <v>65</v>
      </c>
      <c r="J230" s="778" t="s">
        <v>60</v>
      </c>
      <c r="K230" s="782" t="s">
        <v>27</v>
      </c>
    </row>
    <row r="231" spans="1:11" hidden="1" x14ac:dyDescent="0.25">
      <c r="A231" s="1802" t="s">
        <v>61</v>
      </c>
      <c r="B231" s="1803"/>
      <c r="C231" s="1803"/>
      <c r="D231" s="842">
        <v>70</v>
      </c>
      <c r="E231" s="843">
        <v>51</v>
      </c>
      <c r="F231" s="843">
        <v>23</v>
      </c>
      <c r="G231" s="843">
        <v>9</v>
      </c>
      <c r="H231" s="843">
        <v>65</v>
      </c>
      <c r="I231" s="843">
        <v>15</v>
      </c>
      <c r="J231" s="844">
        <v>3</v>
      </c>
      <c r="K231" s="783">
        <f>SUM(D231:J231)</f>
        <v>236</v>
      </c>
    </row>
    <row r="232" spans="1:11" hidden="1" x14ac:dyDescent="0.25">
      <c r="A232" s="1804" t="s">
        <v>75</v>
      </c>
      <c r="B232" s="1805"/>
      <c r="C232" s="1805"/>
      <c r="D232" s="546">
        <v>63</v>
      </c>
      <c r="E232" s="547">
        <v>43</v>
      </c>
      <c r="F232" s="547">
        <v>23</v>
      </c>
      <c r="G232" s="547">
        <v>8</v>
      </c>
      <c r="H232" s="547">
        <v>59</v>
      </c>
      <c r="I232" s="547">
        <v>25</v>
      </c>
      <c r="J232" s="845">
        <v>5</v>
      </c>
      <c r="K232" s="766">
        <f>SUM(D232:J232)</f>
        <v>226</v>
      </c>
    </row>
    <row r="233" spans="1:11" ht="15.75" hidden="1" thickBot="1" x14ac:dyDescent="0.3">
      <c r="A233" s="1806" t="s">
        <v>63</v>
      </c>
      <c r="B233" s="1807"/>
      <c r="C233" s="1807"/>
      <c r="D233" s="846">
        <v>7</v>
      </c>
      <c r="E233" s="847">
        <v>8</v>
      </c>
      <c r="F233" s="847">
        <v>0</v>
      </c>
      <c r="G233" s="847">
        <v>1</v>
      </c>
      <c r="H233" s="847">
        <v>6</v>
      </c>
      <c r="I233" s="847">
        <v>-10</v>
      </c>
      <c r="J233" s="848">
        <v>-2</v>
      </c>
      <c r="K233" s="784">
        <f>SUM(K231-K232)</f>
        <v>10</v>
      </c>
    </row>
    <row r="234" spans="1:11" hidden="1" x14ac:dyDescent="0.25">
      <c r="A234" s="4" t="s">
        <v>363</v>
      </c>
      <c r="B234" s="5"/>
      <c r="C234" s="6"/>
      <c r="D234" s="7"/>
      <c r="E234" s="8"/>
      <c r="F234" s="42"/>
      <c r="G234" s="7"/>
      <c r="H234" s="7"/>
      <c r="I234" s="7"/>
      <c r="J234" s="7"/>
      <c r="K234" s="7"/>
    </row>
    <row r="235" spans="1:11" hidden="1" x14ac:dyDescent="0.25">
      <c r="A235" s="4" t="s">
        <v>554</v>
      </c>
      <c r="B235" s="4"/>
      <c r="C235" s="6"/>
      <c r="D235" s="3"/>
      <c r="E235" s="7"/>
      <c r="F235" s="9"/>
      <c r="G235" s="3"/>
      <c r="H235" s="3"/>
      <c r="I235" s="3"/>
      <c r="J235" s="3"/>
      <c r="K235" s="3"/>
    </row>
    <row r="236" spans="1:11" s="186" customFormat="1" ht="26.25" hidden="1" customHeight="1" thickBot="1" x14ac:dyDescent="0.4">
      <c r="A236" s="837"/>
      <c r="B236" s="837"/>
      <c r="C236" s="837"/>
      <c r="D236" s="1830" t="s">
        <v>486</v>
      </c>
      <c r="E236" s="1830"/>
      <c r="F236" s="1830"/>
      <c r="G236" s="1830"/>
      <c r="H236" s="1830"/>
      <c r="I236" s="1830"/>
      <c r="J236" s="1830"/>
      <c r="K236" s="1831"/>
    </row>
    <row r="237" spans="1:11" ht="15.75" hidden="1" thickBot="1" x14ac:dyDescent="0.3">
      <c r="A237" s="1815" t="s">
        <v>767</v>
      </c>
      <c r="B237" s="1816"/>
      <c r="C237" s="1816"/>
      <c r="D237" s="1816"/>
      <c r="E237" s="1816"/>
      <c r="F237" s="1816"/>
      <c r="G237" s="1816"/>
      <c r="H237" s="1816"/>
      <c r="I237" s="1816"/>
      <c r="J237" s="1816"/>
      <c r="K237" s="1817"/>
    </row>
    <row r="238" spans="1:11" ht="18" hidden="1" thickBot="1" x14ac:dyDescent="0.3">
      <c r="A238" s="1832"/>
      <c r="B238" s="1833"/>
      <c r="C238" s="1834"/>
      <c r="D238" s="347" t="s">
        <v>55</v>
      </c>
      <c r="E238" s="346" t="s">
        <v>56</v>
      </c>
      <c r="F238" s="346" t="s">
        <v>57</v>
      </c>
      <c r="G238" s="346" t="s">
        <v>58</v>
      </c>
      <c r="H238" s="346" t="s">
        <v>59</v>
      </c>
      <c r="I238" s="346" t="s">
        <v>371</v>
      </c>
      <c r="J238" s="346" t="s">
        <v>60</v>
      </c>
      <c r="K238" s="196" t="s">
        <v>27</v>
      </c>
    </row>
    <row r="239" spans="1:11" hidden="1" x14ac:dyDescent="0.25">
      <c r="A239" s="1835" t="s">
        <v>61</v>
      </c>
      <c r="B239" s="1836"/>
      <c r="C239" s="1836"/>
      <c r="D239" s="542">
        <v>420</v>
      </c>
      <c r="E239" s="543">
        <v>285</v>
      </c>
      <c r="F239" s="543">
        <v>129</v>
      </c>
      <c r="G239" s="543">
        <v>52</v>
      </c>
      <c r="H239" s="543">
        <v>411</v>
      </c>
      <c r="I239" s="543">
        <v>84</v>
      </c>
      <c r="J239" s="544">
        <v>25</v>
      </c>
      <c r="K239" s="545">
        <f>SUM(D239:J239)</f>
        <v>1406</v>
      </c>
    </row>
    <row r="240" spans="1:11" ht="17.25" hidden="1" x14ac:dyDescent="0.25">
      <c r="A240" s="1804" t="s">
        <v>370</v>
      </c>
      <c r="B240" s="1837"/>
      <c r="C240" s="1837"/>
      <c r="D240" s="546">
        <v>323</v>
      </c>
      <c r="E240" s="547">
        <v>245</v>
      </c>
      <c r="F240" s="547">
        <v>96</v>
      </c>
      <c r="G240" s="547">
        <v>34</v>
      </c>
      <c r="H240" s="547">
        <v>328</v>
      </c>
      <c r="I240" s="547">
        <v>76</v>
      </c>
      <c r="J240" s="548">
        <v>21</v>
      </c>
      <c r="K240" s="549">
        <f>SUM(D240:J240)</f>
        <v>1123</v>
      </c>
    </row>
    <row r="241" spans="1:11" ht="15" hidden="1" customHeight="1" x14ac:dyDescent="0.25">
      <c r="A241" s="1838" t="s">
        <v>62</v>
      </c>
      <c r="B241" s="1839"/>
      <c r="C241" s="1839"/>
      <c r="D241" s="546">
        <v>78</v>
      </c>
      <c r="E241" s="547">
        <v>19</v>
      </c>
      <c r="F241" s="547">
        <v>21</v>
      </c>
      <c r="G241" s="547">
        <v>9</v>
      </c>
      <c r="H241" s="547">
        <v>74</v>
      </c>
      <c r="I241" s="547">
        <v>9</v>
      </c>
      <c r="J241" s="548">
        <v>2</v>
      </c>
      <c r="K241" s="549">
        <f>SUM(D241:J241)</f>
        <v>212</v>
      </c>
    </row>
    <row r="242" spans="1:11" ht="15.75" hidden="1" thickBot="1" x14ac:dyDescent="0.3">
      <c r="A242" s="1804" t="s">
        <v>369</v>
      </c>
      <c r="B242" s="1837"/>
      <c r="C242" s="1837"/>
      <c r="D242" s="550">
        <f t="shared" ref="D242:K242" si="29">D240+D241</f>
        <v>401</v>
      </c>
      <c r="E242" s="551">
        <f t="shared" si="29"/>
        <v>264</v>
      </c>
      <c r="F242" s="551">
        <f t="shared" si="29"/>
        <v>117</v>
      </c>
      <c r="G242" s="551">
        <f t="shared" si="29"/>
        <v>43</v>
      </c>
      <c r="H242" s="551">
        <f t="shared" si="29"/>
        <v>402</v>
      </c>
      <c r="I242" s="551">
        <f t="shared" si="29"/>
        <v>85</v>
      </c>
      <c r="J242" s="552">
        <f t="shared" si="29"/>
        <v>23</v>
      </c>
      <c r="K242" s="553">
        <f t="shared" si="29"/>
        <v>1335</v>
      </c>
    </row>
    <row r="243" spans="1:11" ht="18" hidden="1" customHeight="1" thickTop="1" thickBot="1" x14ac:dyDescent="0.3">
      <c r="A243" s="1840" t="s">
        <v>63</v>
      </c>
      <c r="B243" s="1841"/>
      <c r="C243" s="1841"/>
      <c r="D243" s="554">
        <f t="shared" ref="D243:K243" si="30">D239-D242</f>
        <v>19</v>
      </c>
      <c r="E243" s="555">
        <f t="shared" si="30"/>
        <v>21</v>
      </c>
      <c r="F243" s="555">
        <f t="shared" si="30"/>
        <v>12</v>
      </c>
      <c r="G243" s="555">
        <f t="shared" si="30"/>
        <v>9</v>
      </c>
      <c r="H243" s="555">
        <f t="shared" si="30"/>
        <v>9</v>
      </c>
      <c r="I243" s="604">
        <f t="shared" si="30"/>
        <v>-1</v>
      </c>
      <c r="J243" s="605">
        <f t="shared" si="30"/>
        <v>2</v>
      </c>
      <c r="K243" s="606">
        <f t="shared" si="30"/>
        <v>71</v>
      </c>
    </row>
    <row r="244" spans="1:11" ht="7.5" hidden="1" customHeight="1" x14ac:dyDescent="0.25">
      <c r="A244" s="149"/>
      <c r="B244" s="150"/>
      <c r="C244" s="150"/>
      <c r="D244" s="146"/>
      <c r="E244" s="146"/>
      <c r="F244" s="146"/>
      <c r="G244" s="146"/>
      <c r="H244" s="146"/>
      <c r="I244" s="146"/>
      <c r="J244" s="146"/>
      <c r="K244" s="147"/>
    </row>
    <row r="245" spans="1:11" hidden="1" x14ac:dyDescent="0.25">
      <c r="A245" s="1842" t="s">
        <v>64</v>
      </c>
      <c r="B245" s="1842"/>
      <c r="C245" s="1842"/>
      <c r="D245" s="1842"/>
      <c r="E245" s="1842"/>
      <c r="F245" s="1842"/>
      <c r="G245" s="1842"/>
      <c r="H245" s="1842"/>
      <c r="I245" s="1842"/>
      <c r="J245" s="1842"/>
      <c r="K245" s="1843"/>
    </row>
    <row r="246" spans="1:11" ht="15.75" hidden="1" thickBot="1" x14ac:dyDescent="0.3">
      <c r="A246" s="1815" t="s">
        <v>766</v>
      </c>
      <c r="B246" s="1816"/>
      <c r="C246" s="1816"/>
      <c r="D246" s="1816"/>
      <c r="E246" s="1816"/>
      <c r="F246" s="1816"/>
      <c r="G246" s="1816"/>
      <c r="H246" s="1816"/>
      <c r="I246" s="1816"/>
      <c r="J246" s="1816"/>
      <c r="K246" s="1817"/>
    </row>
    <row r="247" spans="1:11" ht="15.75" hidden="1" thickBot="1" x14ac:dyDescent="0.3">
      <c r="A247" s="1832"/>
      <c r="B247" s="1833"/>
      <c r="C247" s="1834"/>
      <c r="D247" s="194" t="s">
        <v>55</v>
      </c>
      <c r="E247" s="195" t="s">
        <v>56</v>
      </c>
      <c r="F247" s="195" t="s">
        <v>57</v>
      </c>
      <c r="G247" s="195" t="s">
        <v>58</v>
      </c>
      <c r="H247" s="195" t="s">
        <v>59</v>
      </c>
      <c r="I247" s="195" t="s">
        <v>65</v>
      </c>
      <c r="J247" s="195" t="s">
        <v>60</v>
      </c>
      <c r="K247" s="196" t="s">
        <v>27</v>
      </c>
    </row>
    <row r="248" spans="1:11" ht="15" hidden="1" customHeight="1" x14ac:dyDescent="0.25">
      <c r="A248" s="151"/>
      <c r="B248" s="1822" t="s">
        <v>66</v>
      </c>
      <c r="C248" s="1823"/>
      <c r="D248" s="532">
        <v>85</v>
      </c>
      <c r="E248" s="532">
        <v>18</v>
      </c>
      <c r="F248" s="532">
        <v>20</v>
      </c>
      <c r="G248" s="532">
        <v>9</v>
      </c>
      <c r="H248" s="532">
        <v>84</v>
      </c>
      <c r="I248" s="532">
        <v>10</v>
      </c>
      <c r="J248" s="762">
        <v>0</v>
      </c>
      <c r="K248" s="765">
        <f>SUM(D248:J248)</f>
        <v>226</v>
      </c>
    </row>
    <row r="249" spans="1:11" ht="15" hidden="1" customHeight="1" x14ac:dyDescent="0.25">
      <c r="A249" s="152"/>
      <c r="B249" s="1818" t="s">
        <v>258</v>
      </c>
      <c r="C249" s="1819"/>
      <c r="D249" s="532">
        <v>0</v>
      </c>
      <c r="E249" s="532">
        <v>0</v>
      </c>
      <c r="F249" s="532">
        <v>0</v>
      </c>
      <c r="G249" s="532">
        <v>0</v>
      </c>
      <c r="H249" s="532">
        <v>0</v>
      </c>
      <c r="I249" s="532">
        <v>0</v>
      </c>
      <c r="J249" s="762">
        <v>0</v>
      </c>
      <c r="K249" s="766">
        <f>SUM(D249:I249)</f>
        <v>0</v>
      </c>
    </row>
    <row r="250" spans="1:11" ht="15" hidden="1" customHeight="1" x14ac:dyDescent="0.25">
      <c r="A250" s="1824" t="s">
        <v>259</v>
      </c>
      <c r="B250" s="1818"/>
      <c r="C250" s="1819"/>
      <c r="D250" s="532">
        <v>0</v>
      </c>
      <c r="E250" s="532">
        <v>0</v>
      </c>
      <c r="F250" s="532">
        <v>0</v>
      </c>
      <c r="G250" s="532">
        <v>0</v>
      </c>
      <c r="H250" s="532">
        <v>0</v>
      </c>
      <c r="I250" s="532">
        <v>0</v>
      </c>
      <c r="J250" s="762">
        <v>0</v>
      </c>
      <c r="K250" s="766">
        <f>SUM(D250:I250)</f>
        <v>0</v>
      </c>
    </row>
    <row r="251" spans="1:11" ht="15" hidden="1" customHeight="1" x14ac:dyDescent="0.25">
      <c r="A251" s="1824" t="s">
        <v>368</v>
      </c>
      <c r="B251" s="1818"/>
      <c r="C251" s="1819"/>
      <c r="D251" s="532">
        <v>16</v>
      </c>
      <c r="E251" s="532">
        <v>11</v>
      </c>
      <c r="F251" s="532">
        <v>8</v>
      </c>
      <c r="G251" s="532">
        <v>0</v>
      </c>
      <c r="H251" s="532">
        <v>17</v>
      </c>
      <c r="I251" s="532">
        <v>0</v>
      </c>
      <c r="J251" s="762">
        <v>2</v>
      </c>
      <c r="K251" s="766">
        <f>SUM(D251:J251)</f>
        <v>54</v>
      </c>
    </row>
    <row r="252" spans="1:11" ht="15.75" hidden="1" thickBot="1" x14ac:dyDescent="0.3">
      <c r="A252" s="1825" t="s">
        <v>67</v>
      </c>
      <c r="B252" s="1826"/>
      <c r="C252" s="1827"/>
      <c r="D252" s="538">
        <v>0</v>
      </c>
      <c r="E252" s="539">
        <v>0</v>
      </c>
      <c r="F252" s="539">
        <v>0</v>
      </c>
      <c r="G252" s="539">
        <v>0</v>
      </c>
      <c r="H252" s="539">
        <v>0</v>
      </c>
      <c r="I252" s="539">
        <v>0</v>
      </c>
      <c r="J252" s="763">
        <v>0</v>
      </c>
      <c r="K252" s="767">
        <f>SUM(D252:J252)</f>
        <v>0</v>
      </c>
    </row>
    <row r="253" spans="1:11" ht="16.5" hidden="1" customHeight="1" thickTop="1" thickBot="1" x14ac:dyDescent="0.3">
      <c r="A253" s="197"/>
      <c r="B253" s="1828" t="s">
        <v>68</v>
      </c>
      <c r="C253" s="1829"/>
      <c r="D253" s="540">
        <f t="shared" ref="D253:K253" si="31">SUM(D248:D252)</f>
        <v>101</v>
      </c>
      <c r="E253" s="541">
        <f t="shared" si="31"/>
        <v>29</v>
      </c>
      <c r="F253" s="541">
        <f t="shared" si="31"/>
        <v>28</v>
      </c>
      <c r="G253" s="541">
        <f t="shared" si="31"/>
        <v>9</v>
      </c>
      <c r="H253" s="541">
        <f t="shared" si="31"/>
        <v>101</v>
      </c>
      <c r="I253" s="541">
        <f t="shared" si="31"/>
        <v>10</v>
      </c>
      <c r="J253" s="764">
        <f t="shared" si="31"/>
        <v>2</v>
      </c>
      <c r="K253" s="768">
        <f t="shared" si="31"/>
        <v>280</v>
      </c>
    </row>
    <row r="254" spans="1:11" ht="7.5" hidden="1" customHeight="1" thickBot="1" x14ac:dyDescent="0.3">
      <c r="A254" s="149"/>
      <c r="B254" s="150"/>
      <c r="C254" s="150"/>
      <c r="D254" s="146"/>
      <c r="E254" s="146"/>
      <c r="F254" s="146"/>
      <c r="G254" s="146"/>
      <c r="H254" s="146"/>
      <c r="I254" s="146"/>
      <c r="J254" s="146"/>
      <c r="K254" s="147"/>
    </row>
    <row r="255" spans="1:11" ht="15.75" hidden="1" thickBot="1" x14ac:dyDescent="0.3">
      <c r="A255" s="1812" t="s">
        <v>69</v>
      </c>
      <c r="B255" s="1813"/>
      <c r="C255" s="1813"/>
      <c r="D255" s="1813"/>
      <c r="E255" s="1813"/>
      <c r="F255" s="1813"/>
      <c r="G255" s="1813"/>
      <c r="H255" s="1813"/>
      <c r="I255" s="1813"/>
      <c r="J255" s="1813"/>
      <c r="K255" s="1814"/>
    </row>
    <row r="256" spans="1:11" ht="15.75" hidden="1" thickBot="1" x14ac:dyDescent="0.3">
      <c r="A256" s="1815" t="s">
        <v>766</v>
      </c>
      <c r="B256" s="1816"/>
      <c r="C256" s="1816"/>
      <c r="D256" s="1816"/>
      <c r="E256" s="1816"/>
      <c r="F256" s="1816"/>
      <c r="G256" s="1816"/>
      <c r="H256" s="1816"/>
      <c r="I256" s="1816"/>
      <c r="J256" s="1816"/>
      <c r="K256" s="1817"/>
    </row>
    <row r="257" spans="1:11" ht="15.75" hidden="1" thickBot="1" x14ac:dyDescent="0.3">
      <c r="A257" s="1799"/>
      <c r="B257" s="1800"/>
      <c r="C257" s="1801"/>
      <c r="D257" s="194" t="s">
        <v>55</v>
      </c>
      <c r="E257" s="195" t="s">
        <v>56</v>
      </c>
      <c r="F257" s="195" t="s">
        <v>57</v>
      </c>
      <c r="G257" s="195" t="s">
        <v>58</v>
      </c>
      <c r="H257" s="195" t="s">
        <v>59</v>
      </c>
      <c r="I257" s="195" t="s">
        <v>65</v>
      </c>
      <c r="J257" s="195" t="s">
        <v>60</v>
      </c>
      <c r="K257" s="196" t="s">
        <v>27</v>
      </c>
    </row>
    <row r="258" spans="1:11" ht="15" hidden="1" customHeight="1" x14ac:dyDescent="0.25">
      <c r="A258" s="153"/>
      <c r="B258" s="1822" t="s">
        <v>70</v>
      </c>
      <c r="C258" s="1823"/>
      <c r="D258" s="529">
        <v>68</v>
      </c>
      <c r="E258" s="530">
        <v>29</v>
      </c>
      <c r="F258" s="530">
        <v>18</v>
      </c>
      <c r="G258" s="530">
        <v>7</v>
      </c>
      <c r="H258" s="530">
        <v>54</v>
      </c>
      <c r="I258" s="530">
        <v>11</v>
      </c>
      <c r="J258" s="769">
        <v>1</v>
      </c>
      <c r="K258" s="765">
        <f>SUM(D258:J258)</f>
        <v>188</v>
      </c>
    </row>
    <row r="259" spans="1:11" ht="15" hidden="1" customHeight="1" x14ac:dyDescent="0.25">
      <c r="A259" s="154"/>
      <c r="B259" s="1818" t="s">
        <v>71</v>
      </c>
      <c r="C259" s="1819"/>
      <c r="D259" s="531">
        <v>1</v>
      </c>
      <c r="E259" s="532">
        <v>0</v>
      </c>
      <c r="F259" s="532">
        <v>1</v>
      </c>
      <c r="G259" s="532">
        <v>1</v>
      </c>
      <c r="H259" s="532">
        <v>0</v>
      </c>
      <c r="I259" s="532">
        <v>0</v>
      </c>
      <c r="J259" s="762">
        <v>0</v>
      </c>
      <c r="K259" s="771">
        <f>SUM(D259:J259)</f>
        <v>3</v>
      </c>
    </row>
    <row r="260" spans="1:11" ht="15" hidden="1" customHeight="1" x14ac:dyDescent="0.25">
      <c r="A260" s="1824" t="s">
        <v>367</v>
      </c>
      <c r="B260" s="1818"/>
      <c r="C260" s="1819"/>
      <c r="D260" s="531">
        <v>0</v>
      </c>
      <c r="E260" s="532">
        <v>0</v>
      </c>
      <c r="F260" s="532">
        <v>0</v>
      </c>
      <c r="G260" s="532">
        <v>0</v>
      </c>
      <c r="H260" s="532">
        <v>0</v>
      </c>
      <c r="I260" s="532">
        <v>0</v>
      </c>
      <c r="J260" s="762">
        <v>0</v>
      </c>
      <c r="K260" s="771">
        <f>SUM(D260:J260)</f>
        <v>0</v>
      </c>
    </row>
    <row r="261" spans="1:11" ht="15" hidden="1" customHeight="1" x14ac:dyDescent="0.25">
      <c r="A261" s="154"/>
      <c r="B261" s="1818" t="s">
        <v>366</v>
      </c>
      <c r="C261" s="1819"/>
      <c r="D261" s="531">
        <v>0</v>
      </c>
      <c r="E261" s="532">
        <v>0</v>
      </c>
      <c r="F261" s="532">
        <v>0</v>
      </c>
      <c r="G261" s="532">
        <v>0</v>
      </c>
      <c r="H261" s="532">
        <v>0</v>
      </c>
      <c r="I261" s="532">
        <v>0</v>
      </c>
      <c r="J261" s="762">
        <v>0</v>
      </c>
      <c r="K261" s="771">
        <f>SUM(D261:J261)</f>
        <v>0</v>
      </c>
    </row>
    <row r="262" spans="1:11" ht="15.75" hidden="1" customHeight="1" thickBot="1" x14ac:dyDescent="0.3">
      <c r="A262" s="154"/>
      <c r="B262" s="1818" t="s">
        <v>365</v>
      </c>
      <c r="C262" s="1819"/>
      <c r="D262" s="533">
        <v>0</v>
      </c>
      <c r="E262" s="534">
        <v>0</v>
      </c>
      <c r="F262" s="534">
        <v>2</v>
      </c>
      <c r="G262" s="534">
        <v>0</v>
      </c>
      <c r="H262" s="534">
        <v>0</v>
      </c>
      <c r="I262" s="534">
        <v>0</v>
      </c>
      <c r="J262" s="770">
        <v>0</v>
      </c>
      <c r="K262" s="767">
        <f>SUM(D262:J262)</f>
        <v>2</v>
      </c>
    </row>
    <row r="263" spans="1:11" ht="16.5" hidden="1" customHeight="1" thickTop="1" thickBot="1" x14ac:dyDescent="0.3">
      <c r="A263" s="198"/>
      <c r="B263" s="1820" t="s">
        <v>72</v>
      </c>
      <c r="C263" s="1821"/>
      <c r="D263" s="535">
        <f t="shared" ref="D263:K263" si="32">SUM(D258:D262)</f>
        <v>69</v>
      </c>
      <c r="E263" s="536">
        <f t="shared" si="32"/>
        <v>29</v>
      </c>
      <c r="F263" s="536">
        <f t="shared" si="32"/>
        <v>21</v>
      </c>
      <c r="G263" s="536">
        <f t="shared" si="32"/>
        <v>8</v>
      </c>
      <c r="H263" s="536">
        <f t="shared" si="32"/>
        <v>54</v>
      </c>
      <c r="I263" s="536">
        <f t="shared" si="32"/>
        <v>11</v>
      </c>
      <c r="J263" s="536">
        <f t="shared" si="32"/>
        <v>1</v>
      </c>
      <c r="K263" s="537">
        <f t="shared" si="32"/>
        <v>193</v>
      </c>
    </row>
    <row r="264" spans="1:11" ht="7.5" hidden="1" customHeight="1" thickBot="1" x14ac:dyDescent="0.3">
      <c r="A264" s="149"/>
      <c r="B264" s="150"/>
      <c r="C264" s="150"/>
      <c r="D264" s="146"/>
      <c r="E264" s="146"/>
      <c r="F264" s="146"/>
      <c r="G264" s="146"/>
      <c r="H264" s="146"/>
      <c r="I264" s="146"/>
      <c r="J264" s="146"/>
      <c r="K264" s="148"/>
    </row>
    <row r="265" spans="1:11" ht="15.75" hidden="1" thickBot="1" x14ac:dyDescent="0.3">
      <c r="A265" s="1812" t="s">
        <v>489</v>
      </c>
      <c r="B265" s="1813"/>
      <c r="C265" s="1813"/>
      <c r="D265" s="1813"/>
      <c r="E265" s="1813"/>
      <c r="F265" s="1813"/>
      <c r="G265" s="1813"/>
      <c r="H265" s="1813"/>
      <c r="I265" s="1813"/>
      <c r="J265" s="1813"/>
      <c r="K265" s="1814"/>
    </row>
    <row r="266" spans="1:11" ht="15.75" hidden="1" thickBot="1" x14ac:dyDescent="0.3">
      <c r="A266" s="1815" t="s">
        <v>767</v>
      </c>
      <c r="B266" s="1816"/>
      <c r="C266" s="1816"/>
      <c r="D266" s="1816"/>
      <c r="E266" s="1816"/>
      <c r="F266" s="1816"/>
      <c r="G266" s="1816"/>
      <c r="H266" s="1816"/>
      <c r="I266" s="1816"/>
      <c r="J266" s="1816"/>
      <c r="K266" s="1817"/>
    </row>
    <row r="267" spans="1:11" ht="15.75" hidden="1" thickBot="1" x14ac:dyDescent="0.3">
      <c r="A267" s="1799"/>
      <c r="B267" s="1800"/>
      <c r="C267" s="1801"/>
      <c r="D267" s="347" t="s">
        <v>55</v>
      </c>
      <c r="E267" s="346" t="s">
        <v>56</v>
      </c>
      <c r="F267" s="346" t="s">
        <v>57</v>
      </c>
      <c r="G267" s="346" t="s">
        <v>58</v>
      </c>
      <c r="H267" s="346" t="s">
        <v>59</v>
      </c>
      <c r="I267" s="346" t="s">
        <v>65</v>
      </c>
      <c r="J267" s="772" t="s">
        <v>60</v>
      </c>
      <c r="K267" s="775" t="s">
        <v>27</v>
      </c>
    </row>
    <row r="268" spans="1:11" hidden="1" x14ac:dyDescent="0.25">
      <c r="A268" s="1808" t="s">
        <v>73</v>
      </c>
      <c r="B268" s="1809"/>
      <c r="C268" s="1809"/>
      <c r="D268" s="525">
        <f t="shared" ref="D268:K268" si="33">1-D269</f>
        <v>0.65586034912718205</v>
      </c>
      <c r="E268" s="526">
        <f t="shared" si="33"/>
        <v>0.78030303030303028</v>
      </c>
      <c r="F268" s="526">
        <f t="shared" si="33"/>
        <v>0.64102564102564097</v>
      </c>
      <c r="G268" s="526">
        <f t="shared" si="33"/>
        <v>0.62790697674418605</v>
      </c>
      <c r="H268" s="526">
        <f t="shared" si="33"/>
        <v>0.73134328358208955</v>
      </c>
      <c r="I268" s="526">
        <f t="shared" si="33"/>
        <v>0.74117647058823533</v>
      </c>
      <c r="J268" s="773">
        <f t="shared" si="33"/>
        <v>0.91304347826086962</v>
      </c>
      <c r="K268" s="776">
        <f t="shared" si="33"/>
        <v>0.71086142322097379</v>
      </c>
    </row>
    <row r="269" spans="1:11" ht="18" hidden="1" thickBot="1" x14ac:dyDescent="0.3">
      <c r="A269" s="1810" t="s">
        <v>364</v>
      </c>
      <c r="B269" s="1811"/>
      <c r="C269" s="1811"/>
      <c r="D269" s="527">
        <f t="shared" ref="D269:K269" si="34">D263/D242*2</f>
        <v>0.34413965087281795</v>
      </c>
      <c r="E269" s="528">
        <f t="shared" si="34"/>
        <v>0.2196969696969697</v>
      </c>
      <c r="F269" s="528">
        <f t="shared" si="34"/>
        <v>0.35897435897435898</v>
      </c>
      <c r="G269" s="528">
        <f t="shared" si="34"/>
        <v>0.37209302325581395</v>
      </c>
      <c r="H269" s="528">
        <f t="shared" si="34"/>
        <v>0.26865671641791045</v>
      </c>
      <c r="I269" s="528">
        <f t="shared" si="34"/>
        <v>0.25882352941176473</v>
      </c>
      <c r="J269" s="774">
        <f t="shared" si="34"/>
        <v>8.6956521739130432E-2</v>
      </c>
      <c r="K269" s="777">
        <f t="shared" si="34"/>
        <v>0.28913857677902621</v>
      </c>
    </row>
    <row r="270" spans="1:11" ht="15.75" hidden="1" x14ac:dyDescent="0.25">
      <c r="A270" s="2" t="s">
        <v>431</v>
      </c>
      <c r="B270" s="144"/>
      <c r="C270" s="143"/>
      <c r="D270" s="143"/>
      <c r="E270" s="143"/>
      <c r="F270" s="143"/>
      <c r="G270" s="143"/>
      <c r="H270" s="143"/>
      <c r="I270" s="143"/>
      <c r="J270" s="143"/>
      <c r="K270" s="143"/>
    </row>
    <row r="271" spans="1:11" ht="15.75" hidden="1" x14ac:dyDescent="0.25">
      <c r="A271" s="2" t="s">
        <v>432</v>
      </c>
      <c r="B271" s="143"/>
      <c r="C271" s="143"/>
      <c r="D271" s="143"/>
      <c r="E271" s="143"/>
      <c r="F271" s="143"/>
      <c r="G271" s="143"/>
      <c r="H271" s="143"/>
      <c r="I271" s="143"/>
      <c r="J271" s="143"/>
      <c r="K271" s="143"/>
    </row>
    <row r="272" spans="1:11" ht="15.75" hidden="1" x14ac:dyDescent="0.25">
      <c r="A272" s="2" t="s">
        <v>433</v>
      </c>
      <c r="B272" s="143"/>
      <c r="C272" s="143"/>
      <c r="D272" s="143"/>
      <c r="E272" s="143"/>
      <c r="F272" s="143"/>
      <c r="G272" s="143"/>
      <c r="H272" s="143"/>
      <c r="I272" s="143"/>
      <c r="J272" s="143"/>
      <c r="K272" s="143"/>
    </row>
    <row r="273" spans="1:11" hidden="1" x14ac:dyDescent="0.25">
      <c r="A273" s="635" t="s">
        <v>434</v>
      </c>
      <c r="B273" s="143"/>
      <c r="C273" s="143"/>
      <c r="D273" s="143"/>
      <c r="E273" s="143"/>
      <c r="F273" s="143"/>
      <c r="G273" s="143"/>
      <c r="H273" s="143"/>
      <c r="I273" s="143"/>
      <c r="J273" s="143"/>
      <c r="K273" s="143"/>
    </row>
    <row r="274" spans="1:11" ht="9.75" hidden="1" customHeight="1" thickBot="1" x14ac:dyDescent="0.3">
      <c r="A274" s="145"/>
      <c r="B274" s="145"/>
      <c r="C274" s="145"/>
      <c r="D274" s="142"/>
      <c r="E274" s="142"/>
      <c r="F274" s="142"/>
      <c r="G274" s="142"/>
      <c r="H274" s="142"/>
      <c r="I274" s="142"/>
      <c r="J274" s="142"/>
      <c r="K274" s="145"/>
    </row>
    <row r="275" spans="1:11" ht="15.75" hidden="1" thickBot="1" x14ac:dyDescent="0.3">
      <c r="A275" s="1812" t="s">
        <v>74</v>
      </c>
      <c r="B275" s="1813"/>
      <c r="C275" s="1813"/>
      <c r="D275" s="1813"/>
      <c r="E275" s="1813"/>
      <c r="F275" s="1813"/>
      <c r="G275" s="1813"/>
      <c r="H275" s="1813"/>
      <c r="I275" s="1813"/>
      <c r="J275" s="1813"/>
      <c r="K275" s="1814"/>
    </row>
    <row r="276" spans="1:11" ht="15.75" hidden="1" thickBot="1" x14ac:dyDescent="0.3">
      <c r="A276" s="1815" t="s">
        <v>767</v>
      </c>
      <c r="B276" s="1816"/>
      <c r="C276" s="1816"/>
      <c r="D276" s="1816"/>
      <c r="E276" s="1816"/>
      <c r="F276" s="1816"/>
      <c r="G276" s="1816"/>
      <c r="H276" s="1816"/>
      <c r="I276" s="1816"/>
      <c r="J276" s="1816"/>
      <c r="K276" s="1817"/>
    </row>
    <row r="277" spans="1:11" ht="15.75" hidden="1" thickBot="1" x14ac:dyDescent="0.3">
      <c r="A277" s="1799"/>
      <c r="B277" s="1800"/>
      <c r="C277" s="1801"/>
      <c r="D277" s="194" t="s">
        <v>55</v>
      </c>
      <c r="E277" s="195" t="s">
        <v>56</v>
      </c>
      <c r="F277" s="195" t="s">
        <v>57</v>
      </c>
      <c r="G277" s="195" t="s">
        <v>58</v>
      </c>
      <c r="H277" s="195" t="s">
        <v>59</v>
      </c>
      <c r="I277" s="195" t="s">
        <v>65</v>
      </c>
      <c r="J277" s="778" t="s">
        <v>60</v>
      </c>
      <c r="K277" s="782" t="s">
        <v>27</v>
      </c>
    </row>
    <row r="278" spans="1:11" hidden="1" x14ac:dyDescent="0.25">
      <c r="A278" s="1802" t="s">
        <v>61</v>
      </c>
      <c r="B278" s="1803"/>
      <c r="C278" s="1803"/>
      <c r="D278" s="520">
        <v>70</v>
      </c>
      <c r="E278" s="521">
        <v>51</v>
      </c>
      <c r="F278" s="521">
        <v>23</v>
      </c>
      <c r="G278" s="521">
        <v>9</v>
      </c>
      <c r="H278" s="521">
        <v>65</v>
      </c>
      <c r="I278" s="521">
        <v>15</v>
      </c>
      <c r="J278" s="779">
        <v>3</v>
      </c>
      <c r="K278" s="783">
        <f>SUM(D278:J278)</f>
        <v>236</v>
      </c>
    </row>
    <row r="279" spans="1:11" hidden="1" x14ac:dyDescent="0.25">
      <c r="A279" s="1804" t="s">
        <v>75</v>
      </c>
      <c r="B279" s="1805"/>
      <c r="C279" s="1805"/>
      <c r="D279" s="522">
        <v>67</v>
      </c>
      <c r="E279" s="523">
        <v>46</v>
      </c>
      <c r="F279" s="523">
        <v>23</v>
      </c>
      <c r="G279" s="523">
        <v>9</v>
      </c>
      <c r="H279" s="523">
        <v>60</v>
      </c>
      <c r="I279" s="523">
        <v>15</v>
      </c>
      <c r="J279" s="780">
        <v>4</v>
      </c>
      <c r="K279" s="766">
        <f>SUM(D279:J279)</f>
        <v>224</v>
      </c>
    </row>
    <row r="280" spans="1:11" ht="15.75" hidden="1" thickBot="1" x14ac:dyDescent="0.3">
      <c r="A280" s="1806" t="s">
        <v>63</v>
      </c>
      <c r="B280" s="1807"/>
      <c r="C280" s="1807"/>
      <c r="D280" s="524">
        <v>3</v>
      </c>
      <c r="E280" s="415">
        <v>5</v>
      </c>
      <c r="F280" s="415">
        <v>0</v>
      </c>
      <c r="G280" s="415">
        <v>0</v>
      </c>
      <c r="H280" s="415">
        <v>5</v>
      </c>
      <c r="I280" s="415">
        <v>0</v>
      </c>
      <c r="J280" s="781">
        <v>-1</v>
      </c>
      <c r="K280" s="784">
        <f>SUM(K278-K279)</f>
        <v>12</v>
      </c>
    </row>
    <row r="281" spans="1:11" hidden="1" x14ac:dyDescent="0.25">
      <c r="A281" s="4" t="s">
        <v>363</v>
      </c>
      <c r="B281" s="5"/>
      <c r="C281" s="6"/>
      <c r="D281" s="7"/>
      <c r="E281" s="8"/>
      <c r="F281" s="42"/>
      <c r="G281" s="7"/>
      <c r="H281" s="7"/>
      <c r="I281" s="7"/>
      <c r="J281" s="7"/>
      <c r="K281" s="7"/>
    </row>
    <row r="282" spans="1:11" hidden="1" x14ac:dyDescent="0.25">
      <c r="A282" s="4" t="s">
        <v>362</v>
      </c>
      <c r="B282" s="4"/>
      <c r="C282" s="6"/>
      <c r="D282" s="3"/>
      <c r="E282" s="7"/>
      <c r="F282" s="9"/>
      <c r="G282" s="3"/>
      <c r="H282" s="3"/>
      <c r="I282" s="3"/>
      <c r="J282" s="3"/>
      <c r="K282" s="3"/>
    </row>
    <row r="283" spans="1:11" x14ac:dyDescent="0.25">
      <c r="A283" s="2"/>
      <c r="B283" s="2"/>
      <c r="C283" s="2"/>
      <c r="D283" s="2"/>
      <c r="E283" s="2"/>
      <c r="F283" s="10"/>
      <c r="G283" s="2"/>
      <c r="H283" s="2"/>
      <c r="I283" s="2"/>
      <c r="J283" s="2"/>
      <c r="K283" s="2"/>
    </row>
  </sheetData>
  <sheetProtection algorithmName="SHA-512" hashValue="vA5enaLDeMkesBLVALy8kOa725/hNR4/Gzy77ndZfCWRGY5j1y75bb6DeLQMsVVYMSdu3iaBgALHILsoLuFEgA==" saltValue="1QZbViXWGbJ3o3mrtMtsnA==" spinCount="100000" sheet="1" objects="1" scenarios="1"/>
  <mergeCells count="221">
    <mergeCell ref="A79:C79"/>
    <mergeCell ref="A80:C80"/>
    <mergeCell ref="A81:C81"/>
    <mergeCell ref="A87:K87"/>
    <mergeCell ref="A88:K88"/>
    <mergeCell ref="A89:C89"/>
    <mergeCell ref="A90:C90"/>
    <mergeCell ref="A91:C91"/>
    <mergeCell ref="A92:C92"/>
    <mergeCell ref="A69:C69"/>
    <mergeCell ref="B70:C70"/>
    <mergeCell ref="B71:C71"/>
    <mergeCell ref="A72:C72"/>
    <mergeCell ref="B73:C73"/>
    <mergeCell ref="B74:C74"/>
    <mergeCell ref="B75:C75"/>
    <mergeCell ref="A77:K77"/>
    <mergeCell ref="A78:K78"/>
    <mergeCell ref="A59:C59"/>
    <mergeCell ref="B60:C60"/>
    <mergeCell ref="B61:C61"/>
    <mergeCell ref="A62:C62"/>
    <mergeCell ref="A63:C63"/>
    <mergeCell ref="A64:C64"/>
    <mergeCell ref="B65:C65"/>
    <mergeCell ref="A67:K67"/>
    <mergeCell ref="A68:K68"/>
    <mergeCell ref="A49:K49"/>
    <mergeCell ref="A50:C50"/>
    <mergeCell ref="A51:C51"/>
    <mergeCell ref="A52:C52"/>
    <mergeCell ref="A53:C53"/>
    <mergeCell ref="A54:C54"/>
    <mergeCell ref="A55:C55"/>
    <mergeCell ref="A57:K57"/>
    <mergeCell ref="A58:K58"/>
    <mergeCell ref="A138:C138"/>
    <mergeCell ref="A133:K133"/>
    <mergeCell ref="A135:C135"/>
    <mergeCell ref="A136:C136"/>
    <mergeCell ref="A137:C137"/>
    <mergeCell ref="A96:K96"/>
    <mergeCell ref="A102:C102"/>
    <mergeCell ref="A111:C111"/>
    <mergeCell ref="B118:C118"/>
    <mergeCell ref="A119:C119"/>
    <mergeCell ref="B122:C122"/>
    <mergeCell ref="A125:K125"/>
    <mergeCell ref="A128:C128"/>
    <mergeCell ref="A134:K134"/>
    <mergeCell ref="B120:C120"/>
    <mergeCell ref="B121:C121"/>
    <mergeCell ref="A124:K124"/>
    <mergeCell ref="A126:C126"/>
    <mergeCell ref="A127:C127"/>
    <mergeCell ref="B112:C112"/>
    <mergeCell ref="A114:K114"/>
    <mergeCell ref="A115:K115"/>
    <mergeCell ref="A116:C116"/>
    <mergeCell ref="A97:C97"/>
    <mergeCell ref="A98:C98"/>
    <mergeCell ref="A99:C99"/>
    <mergeCell ref="A100:C100"/>
    <mergeCell ref="A101:C101"/>
    <mergeCell ref="A110:C110"/>
    <mergeCell ref="B117:C117"/>
    <mergeCell ref="A104:K104"/>
    <mergeCell ref="A105:K105"/>
    <mergeCell ref="A106:C106"/>
    <mergeCell ref="B107:C107"/>
    <mergeCell ref="B108:C108"/>
    <mergeCell ref="A109:C109"/>
    <mergeCell ref="A186:C186"/>
    <mergeCell ref="A172:K172"/>
    <mergeCell ref="A173:C173"/>
    <mergeCell ref="A174:C174"/>
    <mergeCell ref="A175:C175"/>
    <mergeCell ref="A181:K181"/>
    <mergeCell ref="A182:K182"/>
    <mergeCell ref="A183:C183"/>
    <mergeCell ref="A184:C184"/>
    <mergeCell ref="A185:C185"/>
    <mergeCell ref="A162:K162"/>
    <mergeCell ref="A163:C163"/>
    <mergeCell ref="B164:C164"/>
    <mergeCell ref="B165:C165"/>
    <mergeCell ref="A166:C166"/>
    <mergeCell ref="B167:C167"/>
    <mergeCell ref="B168:C168"/>
    <mergeCell ref="B169:C169"/>
    <mergeCell ref="A171:K171"/>
    <mergeCell ref="A152:K152"/>
    <mergeCell ref="A153:C153"/>
    <mergeCell ref="B154:C154"/>
    <mergeCell ref="B155:C155"/>
    <mergeCell ref="A156:C156"/>
    <mergeCell ref="A157:C157"/>
    <mergeCell ref="A158:C158"/>
    <mergeCell ref="B159:C159"/>
    <mergeCell ref="A161:K161"/>
    <mergeCell ref="A142:K142"/>
    <mergeCell ref="A143:K143"/>
    <mergeCell ref="A144:C144"/>
    <mergeCell ref="A145:C145"/>
    <mergeCell ref="A146:C146"/>
    <mergeCell ref="A147:C147"/>
    <mergeCell ref="A148:C148"/>
    <mergeCell ref="A149:C149"/>
    <mergeCell ref="A151:K151"/>
    <mergeCell ref="A150:K150"/>
    <mergeCell ref="A251:C251"/>
    <mergeCell ref="A252:C252"/>
    <mergeCell ref="A269:C269"/>
    <mergeCell ref="A260:C260"/>
    <mergeCell ref="A268:C268"/>
    <mergeCell ref="B262:C262"/>
    <mergeCell ref="B253:C253"/>
    <mergeCell ref="A255:K255"/>
    <mergeCell ref="A256:K256"/>
    <mergeCell ref="A257:C257"/>
    <mergeCell ref="B258:C258"/>
    <mergeCell ref="B259:C259"/>
    <mergeCell ref="B261:C261"/>
    <mergeCell ref="A277:C277"/>
    <mergeCell ref="A278:C278"/>
    <mergeCell ref="A280:C280"/>
    <mergeCell ref="B263:C263"/>
    <mergeCell ref="A265:K265"/>
    <mergeCell ref="A266:K266"/>
    <mergeCell ref="A267:C267"/>
    <mergeCell ref="A275:K275"/>
    <mergeCell ref="A276:K276"/>
    <mergeCell ref="A279:C279"/>
    <mergeCell ref="A189:K189"/>
    <mergeCell ref="A237:K237"/>
    <mergeCell ref="A238:C238"/>
    <mergeCell ref="A239:C239"/>
    <mergeCell ref="A240:C240"/>
    <mergeCell ref="D236:K236"/>
    <mergeCell ref="A190:K190"/>
    <mergeCell ref="A191:C191"/>
    <mergeCell ref="A192:C192"/>
    <mergeCell ref="A193:C193"/>
    <mergeCell ref="A194:C194"/>
    <mergeCell ref="A195:C195"/>
    <mergeCell ref="A196:C196"/>
    <mergeCell ref="A198:K198"/>
    <mergeCell ref="A199:K199"/>
    <mergeCell ref="A205:C205"/>
    <mergeCell ref="B206:C206"/>
    <mergeCell ref="A208:K208"/>
    <mergeCell ref="A209:K209"/>
    <mergeCell ref="A210:C210"/>
    <mergeCell ref="A200:C200"/>
    <mergeCell ref="B201:C201"/>
    <mergeCell ref="B202:C202"/>
    <mergeCell ref="A203:C203"/>
    <mergeCell ref="B248:C248"/>
    <mergeCell ref="B249:C249"/>
    <mergeCell ref="A250:C250"/>
    <mergeCell ref="A241:C241"/>
    <mergeCell ref="A242:C242"/>
    <mergeCell ref="A243:C243"/>
    <mergeCell ref="A245:K245"/>
    <mergeCell ref="A246:K246"/>
    <mergeCell ref="A247:C247"/>
    <mergeCell ref="A204:C204"/>
    <mergeCell ref="A231:C231"/>
    <mergeCell ref="B216:C216"/>
    <mergeCell ref="A218:K218"/>
    <mergeCell ref="A219:K219"/>
    <mergeCell ref="A220:C220"/>
    <mergeCell ref="A221:C221"/>
    <mergeCell ref="B211:C211"/>
    <mergeCell ref="B212:C212"/>
    <mergeCell ref="A213:C213"/>
    <mergeCell ref="B214:C214"/>
    <mergeCell ref="B215:C215"/>
    <mergeCell ref="A15:C15"/>
    <mergeCell ref="A16:C16"/>
    <mergeCell ref="A17:C17"/>
    <mergeCell ref="B18:C18"/>
    <mergeCell ref="A20:K20"/>
    <mergeCell ref="A232:C232"/>
    <mergeCell ref="A233:C233"/>
    <mergeCell ref="A1:K1"/>
    <mergeCell ref="A2:K2"/>
    <mergeCell ref="A3:C3"/>
    <mergeCell ref="A4:C4"/>
    <mergeCell ref="A5:C5"/>
    <mergeCell ref="A6:C6"/>
    <mergeCell ref="A7:C7"/>
    <mergeCell ref="A8:C8"/>
    <mergeCell ref="A10:K10"/>
    <mergeCell ref="A11:K11"/>
    <mergeCell ref="A12:C12"/>
    <mergeCell ref="B13:C13"/>
    <mergeCell ref="B14:C14"/>
    <mergeCell ref="A222:C222"/>
    <mergeCell ref="A228:K228"/>
    <mergeCell ref="A229:K229"/>
    <mergeCell ref="A230:C230"/>
    <mergeCell ref="B26:C26"/>
    <mergeCell ref="B27:C27"/>
    <mergeCell ref="B28:C28"/>
    <mergeCell ref="A30:K30"/>
    <mergeCell ref="A31:K31"/>
    <mergeCell ref="A21:K21"/>
    <mergeCell ref="A22:C22"/>
    <mergeCell ref="B23:C23"/>
    <mergeCell ref="B24:C24"/>
    <mergeCell ref="A25:C25"/>
    <mergeCell ref="A42:C42"/>
    <mergeCell ref="A43:C43"/>
    <mergeCell ref="A44:C44"/>
    <mergeCell ref="A45:C45"/>
    <mergeCell ref="A32:C32"/>
    <mergeCell ref="A33:C33"/>
    <mergeCell ref="A34:C34"/>
    <mergeCell ref="A40:K40"/>
    <mergeCell ref="A41:K41"/>
  </mergeCells>
  <printOptions horizontalCentered="1"/>
  <pageMargins left="0" right="0" top="0.75" bottom="0" header="0.3" footer="0.15"/>
  <pageSetup scale="78" firstPageNumber="27" orientation="landscape" useFirstPageNumber="1" r:id="rId1"/>
  <headerFooter>
    <oddHeader>&amp;L&amp;9
Semi-Annual Child Welfare Report&amp;C&amp;"-,Bold"&amp;14ARIZONA DEPARTMENT of CHILD SAFETY&amp;R&amp;9
January 1, 2020 through June 30, 2020</oddHeader>
    <oddFooter>&amp;CPage &amp;P</oddFooter>
  </headerFooter>
  <ignoredErrors>
    <ignoredError sqref="K195" formula="1"/>
    <ignoredError sqref="D195:J195 K202:K203 D148:J148 D101:J101 K108:K109 K61:K62 D54:J54"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156"/>
  <sheetViews>
    <sheetView showGridLines="0" view="pageLayout" zoomScaleNormal="100" workbookViewId="0">
      <selection activeCell="P22" sqref="P22"/>
    </sheetView>
  </sheetViews>
  <sheetFormatPr defaultColWidth="8.85546875" defaultRowHeight="15" x14ac:dyDescent="0.25"/>
  <cols>
    <col min="1" max="1" width="35.140625" customWidth="1"/>
    <col min="2" max="8" width="11.140625" customWidth="1"/>
    <col min="9" max="9" width="2.85546875" customWidth="1"/>
    <col min="10" max="16" width="11.140625" customWidth="1"/>
    <col min="17" max="17" width="3" customWidth="1"/>
    <col min="18" max="18" width="12.85546875" customWidth="1"/>
  </cols>
  <sheetData>
    <row r="1" spans="1:19" ht="9" customHeight="1" thickBot="1" x14ac:dyDescent="0.3">
      <c r="A1" s="44"/>
      <c r="B1" s="44"/>
      <c r="C1" s="44"/>
      <c r="D1" s="44"/>
      <c r="E1" s="44"/>
      <c r="F1" s="44"/>
      <c r="G1" s="44"/>
      <c r="H1" s="44"/>
      <c r="I1" s="44"/>
      <c r="J1" s="44"/>
      <c r="K1" s="44"/>
      <c r="L1" s="44"/>
      <c r="M1" s="44"/>
      <c r="N1" s="44"/>
      <c r="O1" s="44"/>
      <c r="P1" s="44"/>
      <c r="Q1" s="44"/>
      <c r="R1" s="44"/>
    </row>
    <row r="2" spans="1:19" s="1446" customFormat="1" x14ac:dyDescent="0.25">
      <c r="A2" s="1854" t="s">
        <v>824</v>
      </c>
      <c r="B2" s="1855"/>
      <c r="C2" s="1855"/>
      <c r="D2" s="1855"/>
      <c r="E2" s="1855"/>
      <c r="F2" s="1855"/>
      <c r="G2" s="1855"/>
      <c r="H2" s="1855"/>
      <c r="I2" s="1855"/>
      <c r="J2" s="1855"/>
      <c r="K2" s="1855"/>
      <c r="L2" s="1855"/>
      <c r="M2" s="1855"/>
      <c r="N2" s="1855"/>
      <c r="O2" s="1855"/>
      <c r="P2" s="1855"/>
      <c r="Q2" s="1855"/>
      <c r="R2" s="1856"/>
      <c r="S2" s="31"/>
    </row>
    <row r="3" spans="1:19" s="1446" customFormat="1" ht="15.75" thickBot="1" x14ac:dyDescent="0.3">
      <c r="A3" s="1857"/>
      <c r="B3" s="1858"/>
      <c r="C3" s="1858"/>
      <c r="D3" s="1858"/>
      <c r="E3" s="1858"/>
      <c r="F3" s="1858"/>
      <c r="G3" s="1858"/>
      <c r="H3" s="1858"/>
      <c r="I3" s="1858"/>
      <c r="J3" s="1858"/>
      <c r="K3" s="1858"/>
      <c r="L3" s="1858"/>
      <c r="M3" s="1858"/>
      <c r="N3" s="1858"/>
      <c r="O3" s="1858"/>
      <c r="P3" s="1858"/>
      <c r="Q3" s="1858"/>
      <c r="R3" s="1859"/>
    </row>
    <row r="4" spans="1:19" s="1446" customFormat="1" ht="21" thickBot="1" x14ac:dyDescent="0.35">
      <c r="A4" s="1090"/>
      <c r="B4" s="1091"/>
      <c r="C4" s="1091"/>
      <c r="D4" s="1091"/>
      <c r="E4" s="1091"/>
      <c r="F4" s="1091"/>
      <c r="G4" s="1091"/>
      <c r="H4" s="1091"/>
      <c r="I4" s="1090"/>
      <c r="J4" s="1090"/>
      <c r="K4" s="1090"/>
      <c r="L4" s="1090"/>
      <c r="M4" s="1090"/>
      <c r="N4" s="1090"/>
      <c r="O4" s="1090"/>
      <c r="P4" s="1090"/>
      <c r="Q4" s="1090"/>
      <c r="R4" s="1090"/>
    </row>
    <row r="5" spans="1:19" s="1446" customFormat="1" ht="21" thickBot="1" x14ac:dyDescent="0.35">
      <c r="A5" s="47"/>
      <c r="B5" s="1985" t="s">
        <v>191</v>
      </c>
      <c r="C5" s="1986"/>
      <c r="D5" s="1986"/>
      <c r="E5" s="1986"/>
      <c r="F5" s="1986"/>
      <c r="G5" s="1986"/>
      <c r="H5" s="1987"/>
      <c r="I5" s="48"/>
      <c r="J5" s="1988" t="s">
        <v>192</v>
      </c>
      <c r="K5" s="1989"/>
      <c r="L5" s="1989"/>
      <c r="M5" s="1989"/>
      <c r="N5" s="1989"/>
      <c r="O5" s="1989"/>
      <c r="P5" s="1990"/>
      <c r="Q5" s="49"/>
      <c r="R5" s="202" t="s">
        <v>193</v>
      </c>
    </row>
    <row r="6" spans="1:19" s="1446" customFormat="1" ht="39" x14ac:dyDescent="0.25">
      <c r="A6" s="50"/>
      <c r="B6" s="50" t="s">
        <v>194</v>
      </c>
      <c r="C6" s="50" t="s">
        <v>195</v>
      </c>
      <c r="D6" s="50" t="s">
        <v>196</v>
      </c>
      <c r="E6" s="50" t="s">
        <v>197</v>
      </c>
      <c r="F6" s="50" t="s">
        <v>198</v>
      </c>
      <c r="G6" s="50" t="s">
        <v>199</v>
      </c>
      <c r="H6" s="50" t="s">
        <v>200</v>
      </c>
      <c r="I6" s="50"/>
      <c r="J6" s="50" t="s">
        <v>201</v>
      </c>
      <c r="K6" s="50" t="s">
        <v>202</v>
      </c>
      <c r="L6" s="50" t="s">
        <v>203</v>
      </c>
      <c r="M6" s="50" t="s">
        <v>204</v>
      </c>
      <c r="N6" s="50" t="s">
        <v>205</v>
      </c>
      <c r="O6" s="50" t="s">
        <v>206</v>
      </c>
      <c r="P6" s="50" t="s">
        <v>125</v>
      </c>
      <c r="Q6" s="556"/>
      <c r="R6" s="556" t="s">
        <v>207</v>
      </c>
    </row>
    <row r="7" spans="1:19" s="1446" customFormat="1" x14ac:dyDescent="0.25">
      <c r="A7" s="50"/>
      <c r="B7" s="50"/>
      <c r="C7" s="50"/>
      <c r="D7" s="50"/>
      <c r="E7" s="50"/>
      <c r="F7" s="50"/>
      <c r="G7" s="50"/>
      <c r="H7" s="51"/>
      <c r="I7" s="50"/>
      <c r="J7" s="50"/>
      <c r="K7" s="50"/>
      <c r="L7" s="50"/>
      <c r="M7" s="50"/>
      <c r="N7" s="50"/>
      <c r="O7" s="50"/>
      <c r="P7" s="50"/>
      <c r="Q7" s="50"/>
      <c r="R7" s="51"/>
    </row>
    <row r="8" spans="1:19" s="1446" customFormat="1" x14ac:dyDescent="0.25">
      <c r="A8" s="1452" t="s">
        <v>208</v>
      </c>
      <c r="B8" s="53">
        <v>1323.5626195839761</v>
      </c>
      <c r="C8" s="53">
        <v>631.19482050134775</v>
      </c>
      <c r="D8" s="53">
        <v>0</v>
      </c>
      <c r="E8" s="53">
        <v>0</v>
      </c>
      <c r="F8" s="53">
        <v>2.2911103631697052</v>
      </c>
      <c r="G8" s="53">
        <v>28.785461926448932</v>
      </c>
      <c r="H8" s="53">
        <v>1985.8340123749426</v>
      </c>
      <c r="I8" s="50"/>
      <c r="J8" s="53">
        <v>66.189359743170883</v>
      </c>
      <c r="K8" s="53">
        <v>14.704359586209147</v>
      </c>
      <c r="L8" s="53">
        <v>507.76518251867537</v>
      </c>
      <c r="M8" s="53">
        <v>62.369345302691769</v>
      </c>
      <c r="N8" s="53">
        <v>0</v>
      </c>
      <c r="O8" s="53">
        <v>139.47563020134416</v>
      </c>
      <c r="P8" s="53">
        <v>9.3215335200714335</v>
      </c>
      <c r="Q8" s="50"/>
      <c r="R8" s="53">
        <v>2784</v>
      </c>
    </row>
    <row r="9" spans="1:19" s="1446" customFormat="1" x14ac:dyDescent="0.25">
      <c r="A9" s="1452"/>
      <c r="B9" s="53"/>
      <c r="C9" s="53"/>
      <c r="D9" s="53"/>
      <c r="E9" s="53"/>
      <c r="F9" s="53"/>
      <c r="G9" s="53"/>
      <c r="H9" s="53"/>
      <c r="I9" s="50"/>
      <c r="J9" s="53"/>
      <c r="K9" s="53"/>
      <c r="L9" s="53"/>
      <c r="M9" s="53"/>
      <c r="N9" s="53"/>
      <c r="O9" s="53"/>
      <c r="P9" s="53"/>
      <c r="Q9" s="50"/>
      <c r="R9" s="53"/>
    </row>
    <row r="10" spans="1:19" s="1446" customFormat="1" x14ac:dyDescent="0.25">
      <c r="A10" s="55" t="s">
        <v>209</v>
      </c>
      <c r="B10" s="53">
        <v>59916.4</v>
      </c>
      <c r="C10" s="53">
        <v>21210</v>
      </c>
      <c r="D10" s="53">
        <v>0</v>
      </c>
      <c r="E10" s="53">
        <v>0</v>
      </c>
      <c r="F10" s="53">
        <v>0</v>
      </c>
      <c r="G10" s="53"/>
      <c r="H10" s="53">
        <v>81126.399999999994</v>
      </c>
      <c r="I10" s="53"/>
      <c r="J10" s="53">
        <v>3491.5225</v>
      </c>
      <c r="K10" s="53">
        <v>1329.1690000000001</v>
      </c>
      <c r="L10" s="53">
        <v>15684.772950000002</v>
      </c>
      <c r="M10" s="53">
        <v>4075.4355500000001</v>
      </c>
      <c r="N10" s="53">
        <v>0</v>
      </c>
      <c r="O10" s="53">
        <v>9551.2999999999993</v>
      </c>
      <c r="P10" s="53">
        <v>692.6</v>
      </c>
      <c r="Q10" s="53"/>
      <c r="R10" s="53">
        <v>115951.2</v>
      </c>
    </row>
    <row r="11" spans="1:19" s="1446" customFormat="1" x14ac:dyDescent="0.25">
      <c r="A11" s="55" t="s">
        <v>210</v>
      </c>
      <c r="B11" s="53">
        <v>44202.1</v>
      </c>
      <c r="C11" s="53">
        <v>32030.2</v>
      </c>
      <c r="D11" s="53"/>
      <c r="E11" s="53"/>
      <c r="F11" s="53">
        <v>207.1</v>
      </c>
      <c r="G11" s="53"/>
      <c r="H11" s="53">
        <v>76439.400000000009</v>
      </c>
      <c r="I11" s="53"/>
      <c r="J11" s="53">
        <v>2071.5225</v>
      </c>
      <c r="K11" s="53">
        <v>0</v>
      </c>
      <c r="L11" s="53">
        <v>24787.870049999987</v>
      </c>
      <c r="M11" s="53">
        <v>1562.30745</v>
      </c>
      <c r="N11" s="53">
        <v>0</v>
      </c>
      <c r="O11" s="53">
        <v>3056.3</v>
      </c>
      <c r="P11" s="53">
        <v>0</v>
      </c>
      <c r="Q11" s="53"/>
      <c r="R11" s="53">
        <v>107917.4</v>
      </c>
    </row>
    <row r="12" spans="1:19" s="1446" customFormat="1" x14ac:dyDescent="0.25">
      <c r="A12" s="55" t="s">
        <v>211</v>
      </c>
      <c r="B12" s="53">
        <v>1455</v>
      </c>
      <c r="C12" s="53">
        <v>1377.2</v>
      </c>
      <c r="D12" s="53">
        <v>0</v>
      </c>
      <c r="E12" s="53">
        <v>0</v>
      </c>
      <c r="F12" s="53">
        <v>0</v>
      </c>
      <c r="G12" s="53"/>
      <c r="H12" s="53">
        <v>2832.2</v>
      </c>
      <c r="I12" s="53"/>
      <c r="J12" s="53">
        <v>0</v>
      </c>
      <c r="K12" s="53">
        <v>0</v>
      </c>
      <c r="L12" s="53">
        <v>473.70000000000027</v>
      </c>
      <c r="M12" s="53">
        <v>0</v>
      </c>
      <c r="N12" s="53">
        <v>0</v>
      </c>
      <c r="O12" s="53">
        <v>0</v>
      </c>
      <c r="P12" s="53">
        <v>0</v>
      </c>
      <c r="Q12" s="53"/>
      <c r="R12" s="53">
        <v>3305.9</v>
      </c>
    </row>
    <row r="13" spans="1:19" s="1446" customFormat="1" x14ac:dyDescent="0.25">
      <c r="A13" s="55" t="s">
        <v>212</v>
      </c>
      <c r="B13" s="53">
        <v>0</v>
      </c>
      <c r="C13" s="53">
        <v>0</v>
      </c>
      <c r="D13" s="53"/>
      <c r="E13" s="53"/>
      <c r="F13" s="53"/>
      <c r="G13" s="53">
        <v>2602</v>
      </c>
      <c r="H13" s="53">
        <v>2602</v>
      </c>
      <c r="I13" s="53"/>
      <c r="J13" s="53"/>
      <c r="K13" s="53"/>
      <c r="L13" s="53"/>
      <c r="M13" s="53"/>
      <c r="N13" s="53"/>
      <c r="O13" s="53"/>
      <c r="P13" s="53"/>
      <c r="Q13" s="53"/>
      <c r="R13" s="53">
        <v>2602</v>
      </c>
    </row>
    <row r="14" spans="1:19" s="1446" customFormat="1" x14ac:dyDescent="0.25">
      <c r="A14" s="55" t="s">
        <v>547</v>
      </c>
      <c r="B14" s="53">
        <v>0</v>
      </c>
      <c r="C14" s="53">
        <v>0</v>
      </c>
      <c r="D14" s="53">
        <v>0</v>
      </c>
      <c r="E14" s="53">
        <v>0</v>
      </c>
      <c r="F14" s="53">
        <v>0</v>
      </c>
      <c r="G14" s="53"/>
      <c r="H14" s="53">
        <v>0</v>
      </c>
      <c r="I14" s="53"/>
      <c r="J14" s="53">
        <v>0</v>
      </c>
      <c r="K14" s="53">
        <v>0</v>
      </c>
      <c r="L14" s="53">
        <v>0</v>
      </c>
      <c r="M14" s="53">
        <v>0</v>
      </c>
      <c r="N14" s="53">
        <v>0</v>
      </c>
      <c r="O14" s="53">
        <v>0</v>
      </c>
      <c r="P14" s="53">
        <v>0</v>
      </c>
      <c r="Q14" s="53">
        <v>0</v>
      </c>
      <c r="R14" s="53">
        <v>0</v>
      </c>
    </row>
    <row r="15" spans="1:19" s="1446" customFormat="1" x14ac:dyDescent="0.25">
      <c r="A15" s="56" t="s">
        <v>214</v>
      </c>
      <c r="B15" s="53">
        <v>2260</v>
      </c>
      <c r="C15" s="53">
        <v>1868.8</v>
      </c>
      <c r="D15" s="53">
        <v>0</v>
      </c>
      <c r="E15" s="53">
        <v>0</v>
      </c>
      <c r="F15" s="53">
        <v>0</v>
      </c>
      <c r="G15" s="53"/>
      <c r="H15" s="53">
        <v>4128.8</v>
      </c>
      <c r="I15" s="53"/>
      <c r="J15" s="53">
        <v>320</v>
      </c>
      <c r="K15" s="53">
        <v>0</v>
      </c>
      <c r="L15" s="53">
        <v>4153.5999999999995</v>
      </c>
      <c r="M15" s="53">
        <v>0</v>
      </c>
      <c r="N15" s="53">
        <v>0</v>
      </c>
      <c r="O15" s="53">
        <v>0</v>
      </c>
      <c r="P15" s="53">
        <v>0</v>
      </c>
      <c r="Q15" s="53"/>
      <c r="R15" s="53">
        <v>8602.4</v>
      </c>
    </row>
    <row r="16" spans="1:19" s="1446" customFormat="1" x14ac:dyDescent="0.25">
      <c r="A16" s="56" t="s">
        <v>215</v>
      </c>
      <c r="B16" s="53">
        <v>503.8</v>
      </c>
      <c r="C16" s="53"/>
      <c r="D16" s="53"/>
      <c r="E16" s="53"/>
      <c r="F16" s="53"/>
      <c r="G16" s="53"/>
      <c r="H16" s="53">
        <v>503.8</v>
      </c>
      <c r="I16" s="53"/>
      <c r="J16" s="53"/>
      <c r="K16" s="53"/>
      <c r="L16" s="53">
        <v>96.2</v>
      </c>
      <c r="M16" s="53"/>
      <c r="N16" s="53"/>
      <c r="O16" s="53"/>
      <c r="P16" s="53"/>
      <c r="Q16" s="53"/>
      <c r="R16" s="53">
        <v>600</v>
      </c>
    </row>
    <row r="17" spans="1:18" s="1446" customFormat="1" x14ac:dyDescent="0.25">
      <c r="A17" s="56" t="s">
        <v>216</v>
      </c>
      <c r="B17" s="53">
        <v>1379.4</v>
      </c>
      <c r="C17" s="53">
        <v>569.29999999999995</v>
      </c>
      <c r="D17" s="53">
        <v>0</v>
      </c>
      <c r="E17" s="53">
        <v>0</v>
      </c>
      <c r="F17" s="53">
        <v>0</v>
      </c>
      <c r="G17" s="53"/>
      <c r="H17" s="53">
        <v>1948.7</v>
      </c>
      <c r="I17" s="53"/>
      <c r="J17" s="53">
        <v>100</v>
      </c>
      <c r="K17" s="53">
        <v>0</v>
      </c>
      <c r="L17" s="53">
        <v>499.60000000000014</v>
      </c>
      <c r="M17" s="53">
        <v>0</v>
      </c>
      <c r="N17" s="53">
        <v>0</v>
      </c>
      <c r="O17" s="53">
        <v>0</v>
      </c>
      <c r="P17" s="53">
        <v>150</v>
      </c>
      <c r="Q17" s="53">
        <v>0</v>
      </c>
      <c r="R17" s="53">
        <v>2548.3000000000002</v>
      </c>
    </row>
    <row r="18" spans="1:18" s="1446" customFormat="1" x14ac:dyDescent="0.25">
      <c r="A18" s="56" t="s">
        <v>217</v>
      </c>
      <c r="B18" s="53">
        <v>161.69999999999999</v>
      </c>
      <c r="C18" s="53">
        <v>0</v>
      </c>
      <c r="D18" s="53">
        <v>0</v>
      </c>
      <c r="E18" s="53">
        <v>0</v>
      </c>
      <c r="F18" s="53">
        <v>0</v>
      </c>
      <c r="G18" s="53"/>
      <c r="H18" s="53">
        <v>161.69999999999999</v>
      </c>
      <c r="I18" s="53"/>
      <c r="J18" s="53">
        <v>0</v>
      </c>
      <c r="K18" s="53">
        <v>0</v>
      </c>
      <c r="L18" s="53">
        <v>0</v>
      </c>
      <c r="M18" s="53">
        <v>0</v>
      </c>
      <c r="N18" s="53">
        <v>0</v>
      </c>
      <c r="O18" s="53">
        <v>0</v>
      </c>
      <c r="P18" s="53">
        <v>0</v>
      </c>
      <c r="Q18" s="53">
        <v>0</v>
      </c>
      <c r="R18" s="53">
        <v>161.69999999999999</v>
      </c>
    </row>
    <row r="19" spans="1:18" s="1446" customFormat="1" x14ac:dyDescent="0.25">
      <c r="A19" s="56" t="s">
        <v>218</v>
      </c>
      <c r="B19" s="53">
        <v>9762.2000000000007</v>
      </c>
      <c r="C19" s="53">
        <v>0</v>
      </c>
      <c r="D19" s="53">
        <v>0</v>
      </c>
      <c r="E19" s="53">
        <v>0</v>
      </c>
      <c r="F19" s="53">
        <v>0</v>
      </c>
      <c r="G19" s="53"/>
      <c r="H19" s="53">
        <v>9762.2000000000007</v>
      </c>
      <c r="I19" s="53"/>
      <c r="J19" s="53">
        <v>0</v>
      </c>
      <c r="K19" s="53">
        <v>0</v>
      </c>
      <c r="L19" s="53">
        <v>202.6</v>
      </c>
      <c r="M19" s="53">
        <v>0</v>
      </c>
      <c r="N19" s="53">
        <v>0</v>
      </c>
      <c r="O19" s="53">
        <v>0</v>
      </c>
      <c r="P19" s="53">
        <v>0</v>
      </c>
      <c r="Q19" s="53"/>
      <c r="R19" s="53">
        <v>9964.8000000000011</v>
      </c>
    </row>
    <row r="20" spans="1:18" s="1446" customFormat="1" x14ac:dyDescent="0.25">
      <c r="A20" s="56" t="s">
        <v>219</v>
      </c>
      <c r="B20" s="53">
        <v>150</v>
      </c>
      <c r="C20" s="53">
        <v>0</v>
      </c>
      <c r="D20" s="53">
        <v>0</v>
      </c>
      <c r="E20" s="53">
        <v>0</v>
      </c>
      <c r="F20" s="53">
        <v>0</v>
      </c>
      <c r="G20" s="53"/>
      <c r="H20" s="53">
        <v>150</v>
      </c>
      <c r="I20" s="53"/>
      <c r="J20" s="53"/>
      <c r="K20" s="53"/>
      <c r="L20" s="53">
        <v>9000</v>
      </c>
      <c r="M20" s="53"/>
      <c r="N20" s="53"/>
      <c r="O20" s="53"/>
      <c r="P20" s="53"/>
      <c r="Q20" s="53"/>
      <c r="R20" s="53">
        <v>9150</v>
      </c>
    </row>
    <row r="21" spans="1:18" s="1446" customFormat="1" x14ac:dyDescent="0.25">
      <c r="A21" s="56" t="s">
        <v>220</v>
      </c>
      <c r="B21" s="53">
        <v>84965.84</v>
      </c>
      <c r="C21" s="53">
        <v>22445.7</v>
      </c>
      <c r="D21" s="53"/>
      <c r="E21" s="53"/>
      <c r="F21" s="53"/>
      <c r="G21" s="53"/>
      <c r="H21" s="53">
        <v>107411.54</v>
      </c>
      <c r="I21" s="53"/>
      <c r="J21" s="53"/>
      <c r="K21" s="53">
        <v>1329.1690000000001</v>
      </c>
      <c r="L21" s="53">
        <v>164835.79100000003</v>
      </c>
      <c r="M21" s="53"/>
      <c r="N21" s="53"/>
      <c r="O21" s="53"/>
      <c r="P21" s="53">
        <v>4682</v>
      </c>
      <c r="Q21" s="53"/>
      <c r="R21" s="53">
        <v>278258.5</v>
      </c>
    </row>
    <row r="22" spans="1:18" s="1446" customFormat="1" x14ac:dyDescent="0.25">
      <c r="A22" s="56" t="s">
        <v>221</v>
      </c>
      <c r="B22" s="53">
        <v>10573.9</v>
      </c>
      <c r="C22" s="53">
        <v>1943</v>
      </c>
      <c r="D22" s="53"/>
      <c r="E22" s="53"/>
      <c r="F22" s="53"/>
      <c r="G22" s="53"/>
      <c r="H22" s="53">
        <v>12516.9</v>
      </c>
      <c r="I22" s="53"/>
      <c r="J22" s="53"/>
      <c r="K22" s="53"/>
      <c r="L22" s="53"/>
      <c r="M22" s="53"/>
      <c r="N22" s="53"/>
      <c r="O22" s="53"/>
      <c r="P22" s="53"/>
      <c r="Q22" s="53"/>
      <c r="R22" s="53">
        <v>12516.9</v>
      </c>
    </row>
    <row r="23" spans="1:18" s="1446" customFormat="1" x14ac:dyDescent="0.25">
      <c r="A23" s="56" t="s">
        <v>222</v>
      </c>
      <c r="B23" s="53">
        <v>8283.2999999999993</v>
      </c>
      <c r="C23" s="53"/>
      <c r="D23" s="53"/>
      <c r="E23" s="53"/>
      <c r="F23" s="53"/>
      <c r="G23" s="53"/>
      <c r="H23" s="53">
        <v>8283.2999999999993</v>
      </c>
      <c r="I23" s="53"/>
      <c r="J23" s="53"/>
      <c r="K23" s="53"/>
      <c r="L23" s="53">
        <v>6153.9</v>
      </c>
      <c r="M23" s="53"/>
      <c r="N23" s="53"/>
      <c r="O23" s="53"/>
      <c r="P23" s="53">
        <v>0</v>
      </c>
      <c r="Q23" s="53"/>
      <c r="R23" s="53">
        <v>14437.199999999997</v>
      </c>
    </row>
    <row r="24" spans="1:18" s="1446" customFormat="1" x14ac:dyDescent="0.25">
      <c r="A24" s="57" t="s">
        <v>223</v>
      </c>
      <c r="B24" s="53">
        <v>4500</v>
      </c>
      <c r="C24" s="53">
        <v>500</v>
      </c>
      <c r="D24" s="53"/>
      <c r="E24" s="53"/>
      <c r="F24" s="53"/>
      <c r="G24" s="53"/>
      <c r="H24" s="53">
        <v>5000</v>
      </c>
      <c r="I24" s="53"/>
      <c r="J24" s="53">
        <v>0</v>
      </c>
      <c r="K24" s="53">
        <v>0</v>
      </c>
      <c r="L24" s="53">
        <v>0</v>
      </c>
      <c r="M24" s="53">
        <v>0</v>
      </c>
      <c r="N24" s="53">
        <v>0</v>
      </c>
      <c r="O24" s="53">
        <v>0</v>
      </c>
      <c r="P24" s="53">
        <v>0</v>
      </c>
      <c r="Q24" s="53"/>
      <c r="R24" s="53">
        <v>5000</v>
      </c>
    </row>
    <row r="25" spans="1:18" s="1446" customFormat="1" x14ac:dyDescent="0.25">
      <c r="A25" s="56" t="s">
        <v>224</v>
      </c>
      <c r="B25" s="53">
        <v>31076</v>
      </c>
      <c r="C25" s="53">
        <v>21423</v>
      </c>
      <c r="D25" s="53"/>
      <c r="E25" s="53"/>
      <c r="F25" s="53"/>
      <c r="G25" s="53"/>
      <c r="H25" s="53">
        <v>52499</v>
      </c>
      <c r="I25" s="53"/>
      <c r="J25" s="53"/>
      <c r="K25" s="53"/>
      <c r="L25" s="53">
        <v>31440.399999999994</v>
      </c>
      <c r="M25" s="53">
        <v>5849.5</v>
      </c>
      <c r="N25" s="53"/>
      <c r="O25" s="53"/>
      <c r="P25" s="53"/>
      <c r="Q25" s="53"/>
      <c r="R25" s="53">
        <v>89788.9</v>
      </c>
    </row>
    <row r="26" spans="1:18" s="1446" customFormat="1" x14ac:dyDescent="0.25">
      <c r="A26" s="56" t="s">
        <v>225</v>
      </c>
      <c r="B26" s="53">
        <v>22825.5</v>
      </c>
      <c r="C26" s="53">
        <v>6973.1</v>
      </c>
      <c r="D26" s="53"/>
      <c r="E26" s="53"/>
      <c r="F26" s="53"/>
      <c r="G26" s="53"/>
      <c r="H26" s="53">
        <v>29798.6</v>
      </c>
      <c r="I26" s="53"/>
      <c r="J26" s="53"/>
      <c r="K26" s="53"/>
      <c r="L26" s="53">
        <v>22130.9</v>
      </c>
      <c r="M26" s="53">
        <v>0</v>
      </c>
      <c r="N26" s="53"/>
      <c r="O26" s="53"/>
      <c r="P26" s="53"/>
      <c r="Q26" s="53"/>
      <c r="R26" s="53">
        <v>51929.5</v>
      </c>
    </row>
    <row r="27" spans="1:18" s="1446" customFormat="1" x14ac:dyDescent="0.25">
      <c r="A27" s="57" t="s">
        <v>226</v>
      </c>
      <c r="B27" s="53">
        <v>19652.2</v>
      </c>
      <c r="C27" s="53"/>
      <c r="D27" s="53"/>
      <c r="E27" s="53"/>
      <c r="F27" s="53"/>
      <c r="G27" s="53"/>
      <c r="H27" s="53">
        <v>19652.2</v>
      </c>
      <c r="I27" s="53"/>
      <c r="J27" s="53"/>
      <c r="K27" s="53"/>
      <c r="L27" s="53">
        <v>13101.399999999998</v>
      </c>
      <c r="M27" s="53">
        <v>0</v>
      </c>
      <c r="N27" s="53"/>
      <c r="O27" s="53"/>
      <c r="P27" s="53"/>
      <c r="Q27" s="53"/>
      <c r="R27" s="53">
        <v>32753.599999999999</v>
      </c>
    </row>
    <row r="28" spans="1:18" s="1446" customFormat="1" x14ac:dyDescent="0.25">
      <c r="A28" s="57" t="s">
        <v>227</v>
      </c>
      <c r="B28" s="53">
        <v>48512.1</v>
      </c>
      <c r="C28" s="53">
        <v>34139.599999999999</v>
      </c>
      <c r="D28" s="53"/>
      <c r="E28" s="53"/>
      <c r="F28" s="53"/>
      <c r="G28" s="53"/>
      <c r="H28" s="53">
        <v>82651.7</v>
      </c>
      <c r="I28" s="53"/>
      <c r="J28" s="53"/>
      <c r="K28" s="53">
        <v>0</v>
      </c>
      <c r="L28" s="53">
        <v>19780.899999999994</v>
      </c>
      <c r="M28" s="53">
        <v>1565.3933300000001</v>
      </c>
      <c r="N28" s="53"/>
      <c r="O28" s="53">
        <v>46852.800000000003</v>
      </c>
      <c r="P28" s="53">
        <v>4625.5</v>
      </c>
      <c r="Q28" s="53"/>
      <c r="R28" s="58">
        <v>153910.9</v>
      </c>
    </row>
    <row r="29" spans="1:18" s="1446" customFormat="1" x14ac:dyDescent="0.25">
      <c r="A29" s="56" t="s">
        <v>228</v>
      </c>
      <c r="B29" s="53">
        <v>6971.7</v>
      </c>
      <c r="C29" s="53">
        <v>14611.2</v>
      </c>
      <c r="D29" s="53"/>
      <c r="E29" s="53">
        <v>1459.3</v>
      </c>
      <c r="F29" s="53"/>
      <c r="G29" s="53"/>
      <c r="H29" s="53">
        <v>23042.2</v>
      </c>
      <c r="I29" s="53"/>
      <c r="J29" s="53"/>
      <c r="K29" s="53">
        <v>3987.5070000000001</v>
      </c>
      <c r="L29" s="53">
        <v>0</v>
      </c>
      <c r="M29" s="53">
        <v>1958.3929999999978</v>
      </c>
      <c r="N29" s="53"/>
      <c r="O29" s="53"/>
      <c r="P29" s="53"/>
      <c r="Q29" s="53"/>
      <c r="R29" s="53">
        <v>28988.1</v>
      </c>
    </row>
    <row r="30" spans="1:18" s="1446" customFormat="1" x14ac:dyDescent="0.25">
      <c r="A30" s="56" t="s">
        <v>229</v>
      </c>
      <c r="B30" s="53">
        <v>4000</v>
      </c>
      <c r="C30" s="53"/>
      <c r="D30" s="53"/>
      <c r="E30" s="53"/>
      <c r="F30" s="53"/>
      <c r="G30" s="53"/>
      <c r="H30" s="53">
        <v>4000</v>
      </c>
      <c r="I30" s="53"/>
      <c r="J30" s="53"/>
      <c r="K30" s="53"/>
      <c r="L30" s="53"/>
      <c r="M30" s="53"/>
      <c r="N30" s="53">
        <v>5909.8601200000003</v>
      </c>
      <c r="O30" s="53"/>
      <c r="P30" s="53">
        <v>5238.439879999999</v>
      </c>
      <c r="Q30" s="53"/>
      <c r="R30" s="53">
        <v>15148.3</v>
      </c>
    </row>
    <row r="31" spans="1:18" s="1446" customFormat="1" x14ac:dyDescent="0.25">
      <c r="A31" s="59" t="s">
        <v>230</v>
      </c>
      <c r="B31" s="53">
        <v>7000</v>
      </c>
      <c r="C31" s="53"/>
      <c r="D31" s="53">
        <v>35400</v>
      </c>
      <c r="E31" s="53"/>
      <c r="F31" s="53"/>
      <c r="G31" s="53"/>
      <c r="H31" s="53">
        <v>42400</v>
      </c>
      <c r="I31" s="53"/>
      <c r="J31" s="53"/>
      <c r="K31" s="53"/>
      <c r="L31" s="53">
        <v>14159.4</v>
      </c>
      <c r="M31" s="53"/>
      <c r="N31" s="53"/>
      <c r="O31" s="53"/>
      <c r="P31" s="53"/>
      <c r="Q31" s="53"/>
      <c r="R31" s="53">
        <v>56559.4</v>
      </c>
    </row>
    <row r="32" spans="1:18" s="1446" customFormat="1" x14ac:dyDescent="0.25">
      <c r="A32" s="49" t="s">
        <v>231</v>
      </c>
      <c r="B32" s="53">
        <v>19741.900000000001</v>
      </c>
      <c r="C32" s="53">
        <v>0</v>
      </c>
      <c r="D32" s="53"/>
      <c r="E32" s="53"/>
      <c r="F32" s="53"/>
      <c r="G32" s="53"/>
      <c r="H32" s="53">
        <v>19741.900000000001</v>
      </c>
      <c r="I32" s="53"/>
      <c r="J32" s="53"/>
      <c r="K32" s="53"/>
      <c r="L32" s="53">
        <v>5780.9</v>
      </c>
      <c r="M32" s="58">
        <v>0</v>
      </c>
      <c r="N32" s="53"/>
      <c r="O32" s="53"/>
      <c r="P32" s="53">
        <v>0</v>
      </c>
      <c r="Q32" s="53"/>
      <c r="R32" s="53">
        <v>25522.799999999999</v>
      </c>
    </row>
    <row r="33" spans="1:19" s="1446" customFormat="1" x14ac:dyDescent="0.25">
      <c r="A33" s="49"/>
      <c r="B33" s="53"/>
      <c r="C33" s="53"/>
      <c r="D33" s="53"/>
      <c r="E33" s="53"/>
      <c r="F33" s="53"/>
      <c r="G33" s="53"/>
      <c r="H33" s="53"/>
      <c r="I33" s="53"/>
      <c r="J33" s="53"/>
      <c r="K33" s="53"/>
      <c r="L33" s="53"/>
      <c r="M33" s="53"/>
      <c r="N33" s="53"/>
      <c r="O33" s="53"/>
      <c r="P33" s="53"/>
      <c r="Q33" s="53"/>
      <c r="R33" s="53"/>
    </row>
    <row r="34" spans="1:19" s="1446" customFormat="1" ht="15.75" thickBot="1" x14ac:dyDescent="0.3">
      <c r="A34" s="49" t="s">
        <v>232</v>
      </c>
      <c r="B34" s="252">
        <v>387893.04000000004</v>
      </c>
      <c r="C34" s="252">
        <v>159091.1</v>
      </c>
      <c r="D34" s="252">
        <v>35400</v>
      </c>
      <c r="E34" s="252">
        <v>1459.3</v>
      </c>
      <c r="F34" s="252">
        <v>207.1</v>
      </c>
      <c r="G34" s="252">
        <v>2602</v>
      </c>
      <c r="H34" s="252">
        <v>586652.54</v>
      </c>
      <c r="I34" s="53"/>
      <c r="J34" s="252">
        <v>5983.0450000000001</v>
      </c>
      <c r="K34" s="252">
        <v>6645.8450000000003</v>
      </c>
      <c r="L34" s="252">
        <v>332281.93400000012</v>
      </c>
      <c r="M34" s="252">
        <v>15011.029329999999</v>
      </c>
      <c r="N34" s="252">
        <v>5909.8601200000003</v>
      </c>
      <c r="O34" s="252">
        <v>59460.4</v>
      </c>
      <c r="P34" s="252">
        <v>15388.53988</v>
      </c>
      <c r="Q34" s="53"/>
      <c r="R34" s="1264">
        <v>1027333.1933300002</v>
      </c>
    </row>
    <row r="35" spans="1:19" s="1446" customFormat="1" ht="15.75" thickTop="1" x14ac:dyDescent="0.25">
      <c r="A35" s="49"/>
      <c r="B35" s="53"/>
      <c r="C35" s="53"/>
      <c r="D35" s="53"/>
      <c r="E35" s="53"/>
      <c r="F35" s="53"/>
      <c r="G35" s="53"/>
      <c r="H35" s="53"/>
      <c r="I35" s="53"/>
      <c r="J35" s="53"/>
      <c r="K35" s="53"/>
      <c r="L35" s="53"/>
      <c r="M35" s="53"/>
      <c r="N35" s="53"/>
      <c r="O35" s="53"/>
      <c r="P35" s="53"/>
      <c r="Q35" s="53"/>
      <c r="R35" s="53"/>
    </row>
    <row r="36" spans="1:19" s="1446" customFormat="1" x14ac:dyDescent="0.25">
      <c r="A36" s="1265" t="s">
        <v>233</v>
      </c>
      <c r="B36" s="1265">
        <v>0.37757277046863702</v>
      </c>
      <c r="C36" s="1265">
        <v>0.15485832739845751</v>
      </c>
      <c r="D36" s="1265">
        <v>3.4458148758198262E-2</v>
      </c>
      <c r="E36" s="1265">
        <v>1.4204739119445967E-3</v>
      </c>
      <c r="F36" s="1265">
        <v>2.0158990417578701E-4</v>
      </c>
      <c r="G36" s="1265">
        <v>2.532771273130844E-3</v>
      </c>
      <c r="H36" s="1265">
        <v>0.57104408171454402</v>
      </c>
      <c r="I36" s="1265"/>
      <c r="J36" s="1265">
        <v>5.8238603004800655E-3</v>
      </c>
      <c r="K36" s="1265">
        <v>6.469025865365202E-3</v>
      </c>
      <c r="L36" s="1265">
        <v>0.32344125173541866</v>
      </c>
      <c r="M36" s="1265">
        <v>1.4611646374768847E-2</v>
      </c>
      <c r="N36" s="1265">
        <v>5.7526225750029218E-3</v>
      </c>
      <c r="O36" s="1265">
        <v>5.7878398542993557E-2</v>
      </c>
      <c r="P36" s="1265">
        <v>1.4979112891426736E-2</v>
      </c>
      <c r="Q36" s="1265"/>
      <c r="R36" s="1265">
        <v>1</v>
      </c>
    </row>
    <row r="37" spans="1:19" s="1446" customFormat="1" x14ac:dyDescent="0.25">
      <c r="A37" s="1294"/>
      <c r="B37" s="1295"/>
      <c r="C37" s="1296"/>
      <c r="D37" s="1296"/>
      <c r="E37" s="1296"/>
      <c r="F37" s="1296"/>
      <c r="G37" s="1296"/>
      <c r="H37" s="1297"/>
      <c r="I37" s="1265"/>
      <c r="J37" s="1296"/>
      <c r="K37" s="1296"/>
      <c r="L37" s="1296"/>
      <c r="M37" s="1296"/>
      <c r="N37" s="1296"/>
      <c r="O37" s="1296"/>
      <c r="P37" s="1296"/>
      <c r="Q37" s="1265"/>
      <c r="R37" s="49"/>
    </row>
    <row r="38" spans="1:19" s="1446" customFormat="1" x14ac:dyDescent="0.25">
      <c r="A38" s="1860" t="s">
        <v>234</v>
      </c>
      <c r="B38" s="1860"/>
      <c r="C38" s="1860"/>
      <c r="D38" s="1860"/>
      <c r="E38" s="1860"/>
      <c r="F38" s="1860"/>
      <c r="G38" s="1860"/>
      <c r="H38" s="1860"/>
      <c r="I38" s="1860"/>
      <c r="J38" s="1860"/>
      <c r="K38" s="1860"/>
      <c r="L38" s="1860"/>
      <c r="M38" s="1860"/>
      <c r="N38" s="1860"/>
      <c r="O38" s="1860"/>
      <c r="P38" s="1860"/>
      <c r="Q38" s="1860"/>
      <c r="R38" s="1860"/>
    </row>
    <row r="39" spans="1:19" s="1446" customFormat="1" ht="26.25" customHeight="1" x14ac:dyDescent="0.25">
      <c r="A39" s="1861"/>
      <c r="B39" s="1861"/>
      <c r="C39" s="1861"/>
      <c r="D39" s="1861"/>
      <c r="E39" s="1861"/>
      <c r="F39" s="1861"/>
      <c r="G39" s="1861"/>
      <c r="H39" s="1861"/>
      <c r="I39" s="1861"/>
      <c r="J39" s="1861"/>
      <c r="K39" s="1861"/>
      <c r="L39" s="1861"/>
      <c r="M39" s="1861"/>
      <c r="N39" s="1861"/>
      <c r="O39" s="1861"/>
      <c r="P39" s="1861"/>
      <c r="Q39" s="1861"/>
      <c r="R39" s="1861"/>
    </row>
    <row r="40" spans="1:19" s="1446" customFormat="1" x14ac:dyDescent="0.25">
      <c r="A40" s="50"/>
      <c r="B40" s="50"/>
      <c r="C40" s="50"/>
      <c r="D40" s="50"/>
      <c r="E40" s="50"/>
      <c r="F40" s="50"/>
      <c r="G40" s="50"/>
      <c r="H40" s="51"/>
      <c r="I40" s="50"/>
      <c r="J40" s="50"/>
      <c r="K40" s="50"/>
      <c r="L40" s="50"/>
      <c r="M40" s="50"/>
      <c r="N40" s="50"/>
      <c r="O40" s="50"/>
      <c r="P40" s="50"/>
      <c r="Q40" s="50"/>
      <c r="R40" s="51"/>
    </row>
    <row r="41" spans="1:19" s="206" customFormat="1" hidden="1" x14ac:dyDescent="0.25">
      <c r="A41" s="1854" t="s">
        <v>548</v>
      </c>
      <c r="B41" s="1855"/>
      <c r="C41" s="1855"/>
      <c r="D41" s="1855"/>
      <c r="E41" s="1855"/>
      <c r="F41" s="1855"/>
      <c r="G41" s="1855"/>
      <c r="H41" s="1855"/>
      <c r="I41" s="1855"/>
      <c r="J41" s="1855"/>
      <c r="K41" s="1855"/>
      <c r="L41" s="1855"/>
      <c r="M41" s="1855"/>
      <c r="N41" s="1855"/>
      <c r="O41" s="1855"/>
      <c r="P41" s="1855"/>
      <c r="Q41" s="1855"/>
      <c r="R41" s="1856"/>
      <c r="S41" s="31"/>
    </row>
    <row r="42" spans="1:19" s="206" customFormat="1" ht="15.75" hidden="1" thickBot="1" x14ac:dyDescent="0.3">
      <c r="A42" s="1857"/>
      <c r="B42" s="1858"/>
      <c r="C42" s="1858"/>
      <c r="D42" s="1858"/>
      <c r="E42" s="1858"/>
      <c r="F42" s="1858"/>
      <c r="G42" s="1858"/>
      <c r="H42" s="1858"/>
      <c r="I42" s="1858"/>
      <c r="J42" s="1858"/>
      <c r="K42" s="1858"/>
      <c r="L42" s="1858"/>
      <c r="M42" s="1858"/>
      <c r="N42" s="1858"/>
      <c r="O42" s="1858"/>
      <c r="P42" s="1858"/>
      <c r="Q42" s="1858"/>
      <c r="R42" s="1859"/>
    </row>
    <row r="43" spans="1:19" s="206" customFormat="1" ht="21" hidden="1" thickBot="1" x14ac:dyDescent="0.35">
      <c r="A43" s="1090"/>
      <c r="B43" s="1091"/>
      <c r="C43" s="1091"/>
      <c r="D43" s="1091"/>
      <c r="E43" s="1091"/>
      <c r="F43" s="1091"/>
      <c r="G43" s="1091"/>
      <c r="H43" s="1091"/>
      <c r="I43" s="1090"/>
      <c r="J43" s="1090"/>
      <c r="K43" s="1090"/>
      <c r="L43" s="1090"/>
      <c r="M43" s="1090"/>
      <c r="N43" s="1090"/>
      <c r="O43" s="1090"/>
      <c r="P43" s="1090"/>
      <c r="Q43" s="1090"/>
      <c r="R43" s="1090"/>
    </row>
    <row r="44" spans="1:19" s="206" customFormat="1" ht="21" hidden="1" thickBot="1" x14ac:dyDescent="0.35">
      <c r="A44" s="47"/>
      <c r="B44" s="199" t="s">
        <v>191</v>
      </c>
      <c r="C44" s="200"/>
      <c r="D44" s="200"/>
      <c r="E44" s="200"/>
      <c r="F44" s="200"/>
      <c r="G44" s="200"/>
      <c r="H44" s="201"/>
      <c r="I44" s="48"/>
      <c r="J44" s="205" t="s">
        <v>192</v>
      </c>
      <c r="K44" s="200"/>
      <c r="L44" s="200"/>
      <c r="M44" s="200"/>
      <c r="N44" s="200"/>
      <c r="O44" s="200"/>
      <c r="P44" s="201"/>
      <c r="Q44" s="49"/>
      <c r="R44" s="202" t="s">
        <v>193</v>
      </c>
    </row>
    <row r="45" spans="1:19" s="206" customFormat="1" ht="39" hidden="1" x14ac:dyDescent="0.25">
      <c r="A45" s="50"/>
      <c r="B45" s="50" t="s">
        <v>194</v>
      </c>
      <c r="C45" s="50" t="s">
        <v>195</v>
      </c>
      <c r="D45" s="50" t="s">
        <v>196</v>
      </c>
      <c r="E45" s="50" t="s">
        <v>197</v>
      </c>
      <c r="F45" s="50" t="s">
        <v>198</v>
      </c>
      <c r="G45" s="50" t="s">
        <v>199</v>
      </c>
      <c r="H45" s="50" t="s">
        <v>200</v>
      </c>
      <c r="I45" s="50"/>
      <c r="J45" s="50" t="s">
        <v>201</v>
      </c>
      <c r="K45" s="50" t="s">
        <v>202</v>
      </c>
      <c r="L45" s="50" t="s">
        <v>203</v>
      </c>
      <c r="M45" s="50" t="s">
        <v>204</v>
      </c>
      <c r="N45" s="50" t="s">
        <v>205</v>
      </c>
      <c r="O45" s="50" t="s">
        <v>206</v>
      </c>
      <c r="P45" s="50" t="s">
        <v>125</v>
      </c>
      <c r="Q45" s="556"/>
      <c r="R45" s="556" t="s">
        <v>207</v>
      </c>
    </row>
    <row r="46" spans="1:19" s="206" customFormat="1" hidden="1" x14ac:dyDescent="0.25">
      <c r="A46" s="50"/>
      <c r="B46" s="50"/>
      <c r="C46" s="50"/>
      <c r="D46" s="50"/>
      <c r="E46" s="50"/>
      <c r="F46" s="50"/>
      <c r="G46" s="50"/>
      <c r="H46" s="51"/>
      <c r="I46" s="50"/>
      <c r="J46" s="50"/>
      <c r="K46" s="50"/>
      <c r="L46" s="50"/>
      <c r="M46" s="50"/>
      <c r="N46" s="50"/>
      <c r="O46" s="50"/>
      <c r="P46" s="50"/>
      <c r="Q46" s="50"/>
      <c r="R46" s="51"/>
    </row>
    <row r="47" spans="1:19" s="206" customFormat="1" hidden="1" x14ac:dyDescent="0.25">
      <c r="A47" s="1291" t="s">
        <v>208</v>
      </c>
      <c r="B47" s="53">
        <v>1410.9789585606518</v>
      </c>
      <c r="C47" s="53">
        <v>671.46020779324829</v>
      </c>
      <c r="D47" s="53">
        <v>0</v>
      </c>
      <c r="E47" s="53">
        <v>0</v>
      </c>
      <c r="F47" s="53">
        <v>2.5104057724410525</v>
      </c>
      <c r="G47" s="53">
        <v>0</v>
      </c>
      <c r="H47" s="53">
        <v>2084.9495721263411</v>
      </c>
      <c r="I47" s="50"/>
      <c r="J47" s="53">
        <v>57.593872267499627</v>
      </c>
      <c r="K47" s="53">
        <v>14.423620611432201</v>
      </c>
      <c r="L47" s="53">
        <v>397.77021873935968</v>
      </c>
      <c r="M47" s="53">
        <v>66.223316349589368</v>
      </c>
      <c r="N47" s="53">
        <v>0</v>
      </c>
      <c r="O47" s="53">
        <v>152.82564855928445</v>
      </c>
      <c r="P47" s="53">
        <v>10.21375134649363</v>
      </c>
      <c r="Q47" s="50"/>
      <c r="R47" s="53">
        <v>2784</v>
      </c>
    </row>
    <row r="48" spans="1:19" s="206" customFormat="1" hidden="1" x14ac:dyDescent="0.25">
      <c r="A48" s="1291"/>
      <c r="B48" s="53"/>
      <c r="C48" s="53"/>
      <c r="D48" s="53"/>
      <c r="E48" s="53"/>
      <c r="F48" s="53"/>
      <c r="G48" s="53"/>
      <c r="H48" s="53"/>
      <c r="I48" s="50"/>
      <c r="J48" s="53"/>
      <c r="K48" s="53"/>
      <c r="L48" s="53"/>
      <c r="M48" s="53"/>
      <c r="N48" s="53"/>
      <c r="O48" s="53"/>
      <c r="P48" s="53"/>
      <c r="Q48" s="50"/>
      <c r="R48" s="53"/>
    </row>
    <row r="49" spans="1:18" s="206" customFormat="1" hidden="1" x14ac:dyDescent="0.25">
      <c r="A49" s="55" t="s">
        <v>209</v>
      </c>
      <c r="B49" s="53">
        <v>58496.800000000003</v>
      </c>
      <c r="C49" s="53">
        <v>20618.7</v>
      </c>
      <c r="D49" s="53">
        <v>0</v>
      </c>
      <c r="E49" s="53">
        <v>0</v>
      </c>
      <c r="F49" s="53">
        <v>0</v>
      </c>
      <c r="G49" s="53"/>
      <c r="H49" s="53">
        <f>SUM(B49:F49)</f>
        <v>79115.5</v>
      </c>
      <c r="I49" s="53"/>
      <c r="J49" s="53">
        <v>1500</v>
      </c>
      <c r="K49" s="53">
        <v>722.5</v>
      </c>
      <c r="L49" s="53">
        <f>R49-H49-J49-K49-O49-M49-P49</f>
        <v>13979.900000000003</v>
      </c>
      <c r="M49" s="53">
        <v>3100</v>
      </c>
      <c r="N49" s="53">
        <v>0</v>
      </c>
      <c r="O49" s="53">
        <v>9551.2999999999993</v>
      </c>
      <c r="P49" s="53">
        <f>492.6+200</f>
        <v>692.6</v>
      </c>
      <c r="Q49" s="53"/>
      <c r="R49" s="53">
        <v>108661.8</v>
      </c>
    </row>
    <row r="50" spans="1:18" s="206" customFormat="1" hidden="1" x14ac:dyDescent="0.25">
      <c r="A50" s="55" t="s">
        <v>210</v>
      </c>
      <c r="B50" s="53">
        <v>42889.2</v>
      </c>
      <c r="C50" s="53">
        <v>31087.4</v>
      </c>
      <c r="D50" s="53"/>
      <c r="E50" s="53"/>
      <c r="F50" s="53">
        <f>207.1</f>
        <v>207.1</v>
      </c>
      <c r="G50" s="53"/>
      <c r="H50" s="53">
        <f>SUM(B50:F50)</f>
        <v>74183.700000000012</v>
      </c>
      <c r="I50" s="53"/>
      <c r="J50" s="53">
        <v>3251.3</v>
      </c>
      <c r="K50" s="53">
        <f>467.4</f>
        <v>467.4</v>
      </c>
      <c r="L50" s="53">
        <f>R50-H50-J50-K50-M50-O50-P50</f>
        <v>15774.899999999991</v>
      </c>
      <c r="M50" s="53">
        <f>5463.2-M49</f>
        <v>2363.1999999999998</v>
      </c>
      <c r="N50" s="53">
        <v>0</v>
      </c>
      <c r="O50" s="53">
        <v>3056.3</v>
      </c>
      <c r="P50" s="53">
        <v>0</v>
      </c>
      <c r="Q50" s="53"/>
      <c r="R50" s="53">
        <v>99096.8</v>
      </c>
    </row>
    <row r="51" spans="1:18" s="206" customFormat="1" hidden="1" x14ac:dyDescent="0.25">
      <c r="A51" s="55" t="s">
        <v>211</v>
      </c>
      <c r="B51" s="53">
        <v>1396.1</v>
      </c>
      <c r="C51" s="53">
        <v>1322</v>
      </c>
      <c r="D51" s="53">
        <v>0</v>
      </c>
      <c r="E51" s="53">
        <v>0</v>
      </c>
      <c r="F51" s="53">
        <v>0</v>
      </c>
      <c r="G51" s="53"/>
      <c r="H51" s="53">
        <f>SUM(B51:F51)</f>
        <v>2718.1</v>
      </c>
      <c r="I51" s="53"/>
      <c r="J51" s="53">
        <v>0</v>
      </c>
      <c r="K51" s="53">
        <v>0</v>
      </c>
      <c r="L51" s="53">
        <f>R51-H51</f>
        <v>467.09999999999991</v>
      </c>
      <c r="M51" s="53">
        <v>0</v>
      </c>
      <c r="N51" s="53">
        <v>0</v>
      </c>
      <c r="O51" s="53">
        <v>0</v>
      </c>
      <c r="P51" s="53">
        <v>0</v>
      </c>
      <c r="Q51" s="53"/>
      <c r="R51" s="53">
        <v>3185.2</v>
      </c>
    </row>
    <row r="52" spans="1:18" s="206" customFormat="1" hidden="1" x14ac:dyDescent="0.25">
      <c r="A52" s="55" t="s">
        <v>212</v>
      </c>
      <c r="B52" s="53">
        <v>0</v>
      </c>
      <c r="C52" s="53"/>
      <c r="D52" s="53"/>
      <c r="E52" s="53"/>
      <c r="F52" s="53"/>
      <c r="G52" s="53">
        <v>0</v>
      </c>
      <c r="H52" s="53">
        <f>SUM(B52:G52)</f>
        <v>0</v>
      </c>
      <c r="I52" s="53"/>
      <c r="J52" s="53"/>
      <c r="K52" s="53"/>
      <c r="L52" s="53"/>
      <c r="M52" s="53"/>
      <c r="N52" s="53"/>
      <c r="O52" s="53"/>
      <c r="P52" s="53"/>
      <c r="Q52" s="53"/>
      <c r="R52" s="53">
        <f>B52</f>
        <v>0</v>
      </c>
    </row>
    <row r="53" spans="1:18" s="206" customFormat="1" hidden="1" x14ac:dyDescent="0.25">
      <c r="A53" s="55" t="s">
        <v>547</v>
      </c>
      <c r="B53" s="53">
        <v>0</v>
      </c>
      <c r="C53" s="53">
        <v>0</v>
      </c>
      <c r="D53" s="53">
        <v>0</v>
      </c>
      <c r="E53" s="53">
        <v>0</v>
      </c>
      <c r="F53" s="53">
        <v>0</v>
      </c>
      <c r="G53" s="53"/>
      <c r="H53" s="53">
        <f t="shared" ref="H53:H71" si="0">SUM(B53:F53)</f>
        <v>0</v>
      </c>
      <c r="I53" s="53"/>
      <c r="J53" s="53">
        <v>0</v>
      </c>
      <c r="K53" s="53">
        <v>0</v>
      </c>
      <c r="L53" s="53">
        <v>0</v>
      </c>
      <c r="M53" s="53">
        <v>0</v>
      </c>
      <c r="N53" s="53">
        <v>0</v>
      </c>
      <c r="O53" s="53">
        <v>0</v>
      </c>
      <c r="P53" s="53">
        <v>0</v>
      </c>
      <c r="Q53" s="53"/>
      <c r="R53" s="53">
        <v>0</v>
      </c>
    </row>
    <row r="54" spans="1:18" s="206" customFormat="1" hidden="1" x14ac:dyDescent="0.25">
      <c r="A54" s="56" t="s">
        <v>214</v>
      </c>
      <c r="B54" s="53">
        <v>2182.5</v>
      </c>
      <c r="C54" s="53">
        <v>1813</v>
      </c>
      <c r="D54" s="53">
        <v>0</v>
      </c>
      <c r="E54" s="53">
        <v>0</v>
      </c>
      <c r="F54" s="53">
        <v>0</v>
      </c>
      <c r="G54" s="53"/>
      <c r="H54" s="53">
        <f t="shared" si="0"/>
        <v>3995.5</v>
      </c>
      <c r="I54" s="53"/>
      <c r="J54" s="53">
        <v>0</v>
      </c>
      <c r="K54" s="53">
        <v>0</v>
      </c>
      <c r="L54" s="53">
        <f>R54-H54</f>
        <v>1951.3999999999996</v>
      </c>
      <c r="M54" s="53">
        <v>0</v>
      </c>
      <c r="N54" s="53">
        <v>0</v>
      </c>
      <c r="O54" s="53">
        <v>0</v>
      </c>
      <c r="P54" s="53">
        <v>0</v>
      </c>
      <c r="Q54" s="53"/>
      <c r="R54" s="53">
        <v>5946.9</v>
      </c>
    </row>
    <row r="55" spans="1:18" s="206" customFormat="1" hidden="1" x14ac:dyDescent="0.25">
      <c r="A55" s="56" t="s">
        <v>215</v>
      </c>
      <c r="B55" s="53">
        <v>498.3</v>
      </c>
      <c r="C55" s="53"/>
      <c r="D55" s="53"/>
      <c r="E55" s="53"/>
      <c r="F55" s="53"/>
      <c r="G55" s="53"/>
      <c r="H55" s="53">
        <f t="shared" si="0"/>
        <v>498.3</v>
      </c>
      <c r="I55" s="53"/>
      <c r="J55" s="53"/>
      <c r="K55" s="53"/>
      <c r="L55" s="53">
        <v>96</v>
      </c>
      <c r="M55" s="53"/>
      <c r="N55" s="53"/>
      <c r="O55" s="53"/>
      <c r="P55" s="53"/>
      <c r="Q55" s="53"/>
      <c r="R55" s="53">
        <v>594.29999999999995</v>
      </c>
    </row>
    <row r="56" spans="1:18" s="206" customFormat="1" hidden="1" x14ac:dyDescent="0.25">
      <c r="A56" s="56" t="s">
        <v>216</v>
      </c>
      <c r="B56" s="53">
        <v>1337.7</v>
      </c>
      <c r="C56" s="53">
        <v>552.1</v>
      </c>
      <c r="D56" s="53">
        <v>0</v>
      </c>
      <c r="E56" s="53">
        <v>0</v>
      </c>
      <c r="F56" s="53">
        <v>0</v>
      </c>
      <c r="G56" s="53"/>
      <c r="H56" s="53">
        <f t="shared" si="0"/>
        <v>1889.8000000000002</v>
      </c>
      <c r="I56" s="53"/>
      <c r="J56" s="53">
        <v>0</v>
      </c>
      <c r="K56" s="53">
        <v>0</v>
      </c>
      <c r="L56" s="53">
        <f>R56-P56-C56-B56</f>
        <v>443.39999999999986</v>
      </c>
      <c r="M56" s="53">
        <v>0</v>
      </c>
      <c r="N56" s="53">
        <v>0</v>
      </c>
      <c r="O56" s="53">
        <v>0</v>
      </c>
      <c r="P56" s="53">
        <v>150</v>
      </c>
      <c r="Q56" s="53"/>
      <c r="R56" s="53">
        <f>2483.2</f>
        <v>2483.1999999999998</v>
      </c>
    </row>
    <row r="57" spans="1:18" s="206" customFormat="1" hidden="1" x14ac:dyDescent="0.25">
      <c r="A57" s="56" t="s">
        <v>217</v>
      </c>
      <c r="B57" s="53">
        <v>156.1</v>
      </c>
      <c r="C57" s="53">
        <v>0</v>
      </c>
      <c r="D57" s="53">
        <v>0</v>
      </c>
      <c r="E57" s="53">
        <v>0</v>
      </c>
      <c r="F57" s="53">
        <v>0</v>
      </c>
      <c r="G57" s="53"/>
      <c r="H57" s="53">
        <f t="shared" si="0"/>
        <v>156.1</v>
      </c>
      <c r="I57" s="53"/>
      <c r="J57" s="53">
        <v>0</v>
      </c>
      <c r="K57" s="53">
        <v>0</v>
      </c>
      <c r="L57" s="53">
        <v>0</v>
      </c>
      <c r="M57" s="53">
        <v>0</v>
      </c>
      <c r="N57" s="53">
        <v>0</v>
      </c>
      <c r="O57" s="53">
        <v>0</v>
      </c>
      <c r="P57" s="53">
        <v>0</v>
      </c>
      <c r="Q57" s="53"/>
      <c r="R57" s="53">
        <v>156.1</v>
      </c>
    </row>
    <row r="58" spans="1:18" s="206" customFormat="1" hidden="1" x14ac:dyDescent="0.25">
      <c r="A58" s="56" t="s">
        <v>218</v>
      </c>
      <c r="B58" s="53">
        <v>9444.2999999999993</v>
      </c>
      <c r="C58" s="53">
        <v>0</v>
      </c>
      <c r="D58" s="53">
        <v>0</v>
      </c>
      <c r="E58" s="53">
        <v>0</v>
      </c>
      <c r="F58" s="53">
        <v>0</v>
      </c>
      <c r="G58" s="53"/>
      <c r="H58" s="53">
        <f t="shared" si="0"/>
        <v>9444.2999999999993</v>
      </c>
      <c r="I58" s="53"/>
      <c r="J58" s="53">
        <v>0</v>
      </c>
      <c r="K58" s="53">
        <v>0</v>
      </c>
      <c r="L58" s="53">
        <v>102</v>
      </c>
      <c r="M58" s="53">
        <v>0</v>
      </c>
      <c r="N58" s="53">
        <v>0</v>
      </c>
      <c r="O58" s="53">
        <v>0</v>
      </c>
      <c r="P58" s="53">
        <v>0</v>
      </c>
      <c r="Q58" s="53"/>
      <c r="R58" s="53">
        <f>H58+L58</f>
        <v>9546.2999999999993</v>
      </c>
    </row>
    <row r="59" spans="1:18" s="206" customFormat="1" hidden="1" x14ac:dyDescent="0.25">
      <c r="A59" s="56" t="s">
        <v>219</v>
      </c>
      <c r="B59" s="53">
        <f>R59-SUM(J59:P59)-SUM(C59:F59)</f>
        <v>150</v>
      </c>
      <c r="C59" s="53">
        <v>0</v>
      </c>
      <c r="D59" s="53">
        <v>0</v>
      </c>
      <c r="E59" s="53">
        <v>0</v>
      </c>
      <c r="F59" s="53">
        <v>0</v>
      </c>
      <c r="G59" s="53"/>
      <c r="H59" s="53">
        <f t="shared" si="0"/>
        <v>150</v>
      </c>
      <c r="I59" s="53"/>
      <c r="J59" s="53"/>
      <c r="K59" s="53"/>
      <c r="L59" s="53">
        <v>9000</v>
      </c>
      <c r="M59" s="53"/>
      <c r="N59" s="53"/>
      <c r="O59" s="53"/>
      <c r="P59" s="53"/>
      <c r="Q59" s="53"/>
      <c r="R59" s="53">
        <v>9150</v>
      </c>
    </row>
    <row r="60" spans="1:18" s="206" customFormat="1" hidden="1" x14ac:dyDescent="0.25">
      <c r="A60" s="56" t="s">
        <v>220</v>
      </c>
      <c r="B60" s="53">
        <v>84965.8</v>
      </c>
      <c r="C60" s="53">
        <v>22445.7</v>
      </c>
      <c r="D60" s="53"/>
      <c r="E60" s="53"/>
      <c r="F60" s="53"/>
      <c r="G60" s="53"/>
      <c r="H60" s="53">
        <f>SUM(B60:F60)</f>
        <v>107411.5</v>
      </c>
      <c r="I60" s="53"/>
      <c r="J60" s="53"/>
      <c r="K60" s="53">
        <v>1484.2</v>
      </c>
      <c r="L60" s="53">
        <f>R60-H60-K60-P60</f>
        <v>169708.84300000002</v>
      </c>
      <c r="M60" s="53"/>
      <c r="N60" s="53"/>
      <c r="O60" s="53"/>
      <c r="P60" s="53">
        <v>10739.9</v>
      </c>
      <c r="Q60" s="53"/>
      <c r="R60" s="53">
        <v>289344.44300000003</v>
      </c>
    </row>
    <row r="61" spans="1:18" s="206" customFormat="1" hidden="1" x14ac:dyDescent="0.25">
      <c r="A61" s="56" t="s">
        <v>221</v>
      </c>
      <c r="B61" s="53">
        <v>10573.9</v>
      </c>
      <c r="C61" s="53">
        <v>1943</v>
      </c>
      <c r="D61" s="53"/>
      <c r="E61" s="53"/>
      <c r="F61" s="53"/>
      <c r="G61" s="53"/>
      <c r="H61" s="53">
        <f t="shared" si="0"/>
        <v>12516.9</v>
      </c>
      <c r="I61" s="53"/>
      <c r="J61" s="53"/>
      <c r="K61" s="53"/>
      <c r="L61" s="53"/>
      <c r="M61" s="53"/>
      <c r="N61" s="53"/>
      <c r="O61" s="53"/>
      <c r="P61" s="53"/>
      <c r="Q61" s="53"/>
      <c r="R61" s="53">
        <v>12516.9</v>
      </c>
    </row>
    <row r="62" spans="1:18" s="206" customFormat="1" hidden="1" x14ac:dyDescent="0.25">
      <c r="A62" s="56" t="s">
        <v>222</v>
      </c>
      <c r="B62" s="53">
        <v>2969.3</v>
      </c>
      <c r="C62" s="53"/>
      <c r="D62" s="53"/>
      <c r="E62" s="53"/>
      <c r="F62" s="53"/>
      <c r="G62" s="53"/>
      <c r="H62" s="53">
        <f t="shared" si="0"/>
        <v>2969.3</v>
      </c>
      <c r="I62" s="53"/>
      <c r="J62" s="53"/>
      <c r="K62" s="53"/>
      <c r="L62" s="53"/>
      <c r="M62" s="53"/>
      <c r="N62" s="53"/>
      <c r="O62" s="53"/>
      <c r="P62" s="53">
        <f>R62-H62</f>
        <v>1169.8999999999996</v>
      </c>
      <c r="Q62" s="53"/>
      <c r="R62" s="53">
        <v>4139.2</v>
      </c>
    </row>
    <row r="63" spans="1:18" s="206" customFormat="1" hidden="1" x14ac:dyDescent="0.25">
      <c r="A63" s="57" t="s">
        <v>223</v>
      </c>
      <c r="B63" s="53">
        <v>4500</v>
      </c>
      <c r="C63" s="53">
        <v>500</v>
      </c>
      <c r="D63" s="53"/>
      <c r="E63" s="53"/>
      <c r="F63" s="53"/>
      <c r="G63" s="53"/>
      <c r="H63" s="53">
        <f>SUM(B63:F63)</f>
        <v>5000</v>
      </c>
      <c r="I63" s="53"/>
      <c r="J63" s="53">
        <v>0</v>
      </c>
      <c r="K63" s="53">
        <v>0</v>
      </c>
      <c r="L63" s="53">
        <v>0</v>
      </c>
      <c r="M63" s="53">
        <v>0</v>
      </c>
      <c r="N63" s="53">
        <v>0</v>
      </c>
      <c r="O63" s="53">
        <v>0</v>
      </c>
      <c r="P63" s="53">
        <v>0</v>
      </c>
      <c r="Q63" s="53"/>
      <c r="R63" s="53">
        <f>SUM(J63:Q63)+H63</f>
        <v>5000</v>
      </c>
    </row>
    <row r="64" spans="1:18" s="206" customFormat="1" hidden="1" x14ac:dyDescent="0.25">
      <c r="A64" s="56" t="s">
        <v>224</v>
      </c>
      <c r="B64" s="53">
        <v>36028</v>
      </c>
      <c r="C64" s="53">
        <v>21423</v>
      </c>
      <c r="D64" s="53"/>
      <c r="E64" s="53"/>
      <c r="F64" s="53"/>
      <c r="G64" s="53"/>
      <c r="H64" s="53">
        <f t="shared" si="0"/>
        <v>57451</v>
      </c>
      <c r="I64" s="53"/>
      <c r="J64" s="53"/>
      <c r="K64" s="53"/>
      <c r="L64" s="53">
        <f>R64-M64-H64</f>
        <v>37286</v>
      </c>
      <c r="M64" s="53">
        <v>5849.5</v>
      </c>
      <c r="N64" s="53"/>
      <c r="O64" s="53"/>
      <c r="P64" s="53"/>
      <c r="Q64" s="53"/>
      <c r="R64" s="53">
        <v>100586.5</v>
      </c>
    </row>
    <row r="65" spans="1:19" s="206" customFormat="1" hidden="1" x14ac:dyDescent="0.25">
      <c r="A65" s="56" t="s">
        <v>225</v>
      </c>
      <c r="B65" s="53">
        <v>23187.5</v>
      </c>
      <c r="C65" s="53">
        <f>2574.8+4398.3</f>
        <v>6973.1</v>
      </c>
      <c r="D65" s="53"/>
      <c r="E65" s="53"/>
      <c r="F65" s="53"/>
      <c r="G65" s="53"/>
      <c r="H65" s="53">
        <f t="shared" si="0"/>
        <v>30160.6</v>
      </c>
      <c r="I65" s="53"/>
      <c r="J65" s="53"/>
      <c r="K65" s="53"/>
      <c r="L65" s="53">
        <f>R65-H65</f>
        <v>20449.400000000001</v>
      </c>
      <c r="M65" s="53">
        <v>0</v>
      </c>
      <c r="N65" s="53"/>
      <c r="O65" s="53"/>
      <c r="P65" s="53"/>
      <c r="Q65" s="53"/>
      <c r="R65" s="53">
        <v>50610</v>
      </c>
    </row>
    <row r="66" spans="1:19" s="206" customFormat="1" hidden="1" x14ac:dyDescent="0.25">
      <c r="A66" s="57" t="s">
        <v>226</v>
      </c>
      <c r="B66" s="53">
        <v>19652.2</v>
      </c>
      <c r="C66" s="53"/>
      <c r="D66" s="53"/>
      <c r="E66" s="53"/>
      <c r="F66" s="53"/>
      <c r="G66" s="53"/>
      <c r="H66" s="53">
        <f t="shared" si="0"/>
        <v>19652.2</v>
      </c>
      <c r="I66" s="53"/>
      <c r="J66" s="53"/>
      <c r="K66" s="53"/>
      <c r="L66" s="53">
        <f>R66-H66</f>
        <v>18984.600000000002</v>
      </c>
      <c r="M66" s="53"/>
      <c r="N66" s="53"/>
      <c r="O66" s="53"/>
      <c r="P66" s="53"/>
      <c r="Q66" s="53"/>
      <c r="R66" s="53">
        <v>38636.800000000003</v>
      </c>
    </row>
    <row r="67" spans="1:19" s="206" customFormat="1" hidden="1" x14ac:dyDescent="0.25">
      <c r="A67" s="57" t="s">
        <v>227</v>
      </c>
      <c r="B67" s="53">
        <v>48512.1</v>
      </c>
      <c r="C67" s="53">
        <v>34139.4</v>
      </c>
      <c r="D67" s="53"/>
      <c r="E67" s="53"/>
      <c r="F67" s="53"/>
      <c r="G67" s="53"/>
      <c r="H67" s="53">
        <f t="shared" si="0"/>
        <v>82651.5</v>
      </c>
      <c r="I67" s="53"/>
      <c r="J67" s="53"/>
      <c r="K67" s="53">
        <v>0</v>
      </c>
      <c r="L67" s="53">
        <f>R67-H67-P67-O67</f>
        <v>20173.999999999985</v>
      </c>
      <c r="M67" s="53"/>
      <c r="N67" s="53"/>
      <c r="O67" s="53">
        <v>36852.800000000003</v>
      </c>
      <c r="P67" s="53">
        <f>3100+1525.5</f>
        <v>4625.5</v>
      </c>
      <c r="Q67" s="53"/>
      <c r="R67" s="58">
        <v>144303.79999999999</v>
      </c>
    </row>
    <row r="68" spans="1:19" s="206" customFormat="1" hidden="1" x14ac:dyDescent="0.25">
      <c r="A68" s="56" t="s">
        <v>228</v>
      </c>
      <c r="B68" s="53">
        <v>6971.7</v>
      </c>
      <c r="C68" s="53">
        <v>14611.2</v>
      </c>
      <c r="D68" s="53"/>
      <c r="E68" s="53">
        <v>700</v>
      </c>
      <c r="F68" s="53"/>
      <c r="G68" s="53"/>
      <c r="H68" s="53">
        <f t="shared" si="0"/>
        <v>22282.9</v>
      </c>
      <c r="I68" s="53"/>
      <c r="J68" s="53"/>
      <c r="K68" s="53">
        <v>4353.1000000000004</v>
      </c>
      <c r="L68" s="53">
        <v>0</v>
      </c>
      <c r="M68" s="53"/>
      <c r="N68" s="53"/>
      <c r="O68" s="53"/>
      <c r="P68" s="53"/>
      <c r="Q68" s="53"/>
      <c r="R68" s="53">
        <f>K68+H68</f>
        <v>26636</v>
      </c>
    </row>
    <row r="69" spans="1:19" s="206" customFormat="1" hidden="1" x14ac:dyDescent="0.25">
      <c r="A69" s="56" t="s">
        <v>229</v>
      </c>
      <c r="B69" s="53">
        <v>4000</v>
      </c>
      <c r="C69" s="53"/>
      <c r="D69" s="53"/>
      <c r="E69" s="53"/>
      <c r="F69" s="53"/>
      <c r="G69" s="53"/>
      <c r="H69" s="53">
        <f t="shared" si="0"/>
        <v>4000</v>
      </c>
      <c r="I69" s="53"/>
      <c r="J69" s="53"/>
      <c r="K69" s="53"/>
      <c r="L69" s="53"/>
      <c r="M69" s="53"/>
      <c r="N69" s="53">
        <v>6100</v>
      </c>
      <c r="O69" s="53"/>
      <c r="P69" s="53">
        <f>11148.3-N69</f>
        <v>5048.2999999999993</v>
      </c>
      <c r="Q69" s="53"/>
      <c r="R69" s="53">
        <f>H69+SUM(J69:P69)</f>
        <v>15148.3</v>
      </c>
    </row>
    <row r="70" spans="1:19" s="206" customFormat="1" hidden="1" x14ac:dyDescent="0.25">
      <c r="A70" s="59" t="s">
        <v>230</v>
      </c>
      <c r="B70" s="53">
        <v>7000</v>
      </c>
      <c r="C70" s="53"/>
      <c r="D70" s="53">
        <v>34400</v>
      </c>
      <c r="E70" s="53"/>
      <c r="F70" s="53"/>
      <c r="G70" s="53"/>
      <c r="H70" s="53">
        <f t="shared" si="0"/>
        <v>41400</v>
      </c>
      <c r="I70" s="53"/>
      <c r="J70" s="53"/>
      <c r="K70" s="53"/>
      <c r="L70" s="53">
        <v>14159.4</v>
      </c>
      <c r="M70" s="53"/>
      <c r="N70" s="53"/>
      <c r="O70" s="53"/>
      <c r="P70" s="53"/>
      <c r="Q70" s="53"/>
      <c r="R70" s="53">
        <f>L70+H70</f>
        <v>55559.4</v>
      </c>
    </row>
    <row r="71" spans="1:19" s="206" customFormat="1" hidden="1" x14ac:dyDescent="0.25">
      <c r="A71" s="49" t="s">
        <v>231</v>
      </c>
      <c r="B71" s="53">
        <v>19741.900000000001</v>
      </c>
      <c r="C71" s="53">
        <v>0</v>
      </c>
      <c r="D71" s="53"/>
      <c r="E71" s="53"/>
      <c r="F71" s="53"/>
      <c r="G71" s="53"/>
      <c r="H71" s="53">
        <f t="shared" si="0"/>
        <v>19741.900000000001</v>
      </c>
      <c r="I71" s="53"/>
      <c r="J71" s="53"/>
      <c r="K71" s="53"/>
      <c r="L71" s="53">
        <f>R71-P71-M71-C71-B71</f>
        <v>4232.0999999999985</v>
      </c>
      <c r="M71" s="58">
        <v>1423.8</v>
      </c>
      <c r="N71" s="53"/>
      <c r="O71" s="53"/>
      <c r="P71" s="53">
        <f>125</f>
        <v>125</v>
      </c>
      <c r="Q71" s="53"/>
      <c r="R71" s="53">
        <v>25522.799999999999</v>
      </c>
    </row>
    <row r="72" spans="1:19" s="206" customFormat="1" hidden="1" x14ac:dyDescent="0.25">
      <c r="A72" s="49"/>
      <c r="B72" s="53"/>
      <c r="C72" s="53"/>
      <c r="D72" s="53"/>
      <c r="E72" s="53"/>
      <c r="F72" s="53"/>
      <c r="G72" s="53"/>
      <c r="H72" s="53"/>
      <c r="I72" s="53"/>
      <c r="J72" s="53"/>
      <c r="K72" s="53"/>
      <c r="L72" s="53"/>
      <c r="M72" s="53"/>
      <c r="N72" s="53"/>
      <c r="O72" s="53"/>
      <c r="P72" s="53"/>
      <c r="Q72" s="53"/>
      <c r="R72" s="53"/>
    </row>
    <row r="73" spans="1:19" s="206" customFormat="1" ht="15.75" hidden="1" thickBot="1" x14ac:dyDescent="0.3">
      <c r="A73" s="49" t="s">
        <v>232</v>
      </c>
      <c r="B73" s="252">
        <f t="shared" ref="B73:H73" si="1">SUM(B49:B71)</f>
        <v>384653.4</v>
      </c>
      <c r="C73" s="252">
        <f t="shared" si="1"/>
        <v>157428.60000000003</v>
      </c>
      <c r="D73" s="252">
        <f t="shared" si="1"/>
        <v>34400</v>
      </c>
      <c r="E73" s="252">
        <f t="shared" si="1"/>
        <v>700</v>
      </c>
      <c r="F73" s="252">
        <f t="shared" si="1"/>
        <v>207.1</v>
      </c>
      <c r="G73" s="252">
        <f t="shared" si="1"/>
        <v>0</v>
      </c>
      <c r="H73" s="252">
        <f t="shared" si="1"/>
        <v>577389.1</v>
      </c>
      <c r="I73" s="53"/>
      <c r="J73" s="252">
        <f t="shared" ref="J73:P73" si="2">SUM(J49:J71)</f>
        <v>4751.3</v>
      </c>
      <c r="K73" s="252">
        <f t="shared" si="2"/>
        <v>7027.2000000000007</v>
      </c>
      <c r="L73" s="252">
        <f t="shared" si="2"/>
        <v>326809.04300000001</v>
      </c>
      <c r="M73" s="252">
        <f t="shared" si="2"/>
        <v>12736.5</v>
      </c>
      <c r="N73" s="252">
        <f t="shared" si="2"/>
        <v>6100</v>
      </c>
      <c r="O73" s="252">
        <f t="shared" si="2"/>
        <v>49460.4</v>
      </c>
      <c r="P73" s="252">
        <f t="shared" si="2"/>
        <v>22551.200000000001</v>
      </c>
      <c r="Q73" s="53"/>
      <c r="R73" s="1264">
        <f>SUM(J73:P73)+H73</f>
        <v>1006824.743</v>
      </c>
    </row>
    <row r="74" spans="1:19" s="206" customFormat="1" ht="15.75" hidden="1" thickTop="1" x14ac:dyDescent="0.25">
      <c r="A74" s="49"/>
      <c r="B74" s="53"/>
      <c r="C74" s="53"/>
      <c r="D74" s="53"/>
      <c r="E74" s="53"/>
      <c r="F74" s="53"/>
      <c r="G74" s="53"/>
      <c r="H74" s="53"/>
      <c r="I74" s="53"/>
      <c r="J74" s="53"/>
      <c r="K74" s="53"/>
      <c r="L74" s="53"/>
      <c r="M74" s="53"/>
      <c r="N74" s="53"/>
      <c r="O74" s="53"/>
      <c r="P74" s="53"/>
      <c r="Q74" s="53"/>
      <c r="R74" s="53"/>
    </row>
    <row r="75" spans="1:19" s="206" customFormat="1" hidden="1" x14ac:dyDescent="0.25">
      <c r="A75" s="1265" t="s">
        <v>233</v>
      </c>
      <c r="B75" s="1265">
        <f t="shared" ref="B75:H75" si="3">+B73/$R73</f>
        <v>0.38204603400375514</v>
      </c>
      <c r="C75" s="1265">
        <f t="shared" si="3"/>
        <v>0.15636147313078105</v>
      </c>
      <c r="D75" s="1265">
        <f t="shared" si="3"/>
        <v>3.416682023278405E-2</v>
      </c>
      <c r="E75" s="1265">
        <f t="shared" si="3"/>
        <v>6.9525506287641955E-4</v>
      </c>
      <c r="F75" s="1265">
        <f t="shared" si="3"/>
        <v>2.056961764595807E-4</v>
      </c>
      <c r="G75" s="1265">
        <f t="shared" si="3"/>
        <v>0</v>
      </c>
      <c r="H75" s="1265">
        <f t="shared" si="3"/>
        <v>0.57347527860665615</v>
      </c>
      <c r="I75" s="1265"/>
      <c r="J75" s="1265">
        <f t="shared" ref="J75:P75" si="4">+J73/$R73</f>
        <v>4.7190934003496178E-3</v>
      </c>
      <c r="K75" s="1265">
        <f t="shared" si="4"/>
        <v>6.9795662540645372E-3</v>
      </c>
      <c r="L75" s="1265">
        <f t="shared" si="4"/>
        <v>0.32459377391363931</v>
      </c>
      <c r="M75" s="1265">
        <f t="shared" si="4"/>
        <v>1.2650165869036454E-2</v>
      </c>
      <c r="N75" s="1265">
        <f t="shared" si="4"/>
        <v>6.0586512622087989E-3</v>
      </c>
      <c r="O75" s="1265">
        <f t="shared" si="4"/>
        <v>4.9125133588418378E-2</v>
      </c>
      <c r="P75" s="1265">
        <f t="shared" si="4"/>
        <v>2.2398337105626734E-2</v>
      </c>
      <c r="Q75" s="1265"/>
      <c r="R75" s="1265">
        <f>+R73/$R73</f>
        <v>1</v>
      </c>
    </row>
    <row r="76" spans="1:19" s="206" customFormat="1" hidden="1" x14ac:dyDescent="0.25">
      <c r="A76" s="1294"/>
      <c r="B76" s="1295"/>
      <c r="C76" s="1296"/>
      <c r="D76" s="1296"/>
      <c r="E76" s="1296"/>
      <c r="F76" s="1296"/>
      <c r="G76" s="1296"/>
      <c r="H76" s="1297"/>
      <c r="I76" s="1265"/>
      <c r="J76" s="1296"/>
      <c r="K76" s="1296"/>
      <c r="L76" s="1296"/>
      <c r="M76" s="1296"/>
      <c r="N76" s="1296"/>
      <c r="O76" s="1296"/>
      <c r="P76" s="1296"/>
      <c r="Q76" s="1265"/>
      <c r="R76" s="49"/>
    </row>
    <row r="77" spans="1:19" s="206" customFormat="1" hidden="1" x14ac:dyDescent="0.25">
      <c r="A77" s="1860" t="s">
        <v>234</v>
      </c>
      <c r="B77" s="1860"/>
      <c r="C77" s="1860"/>
      <c r="D77" s="1860"/>
      <c r="E77" s="1860"/>
      <c r="F77" s="1860"/>
      <c r="G77" s="1860"/>
      <c r="H77" s="1860"/>
      <c r="I77" s="1860"/>
      <c r="J77" s="1860"/>
      <c r="K77" s="1860"/>
      <c r="L77" s="1860"/>
      <c r="M77" s="1860"/>
      <c r="N77" s="1860"/>
      <c r="O77" s="1860"/>
      <c r="P77" s="1860"/>
      <c r="Q77" s="1860"/>
      <c r="R77" s="1860"/>
    </row>
    <row r="78" spans="1:19" s="206" customFormat="1" ht="26.25" hidden="1" customHeight="1" thickBot="1" x14ac:dyDescent="0.3">
      <c r="A78" s="1861"/>
      <c r="B78" s="1861"/>
      <c r="C78" s="1861"/>
      <c r="D78" s="1861"/>
      <c r="E78" s="1861"/>
      <c r="F78" s="1861"/>
      <c r="G78" s="1861"/>
      <c r="H78" s="1861"/>
      <c r="I78" s="1861"/>
      <c r="J78" s="1861"/>
      <c r="K78" s="1861"/>
      <c r="L78" s="1861"/>
      <c r="M78" s="1861"/>
      <c r="N78" s="1861"/>
      <c r="O78" s="1861"/>
      <c r="P78" s="1861"/>
      <c r="Q78" s="1861"/>
      <c r="R78" s="1861"/>
    </row>
    <row r="79" spans="1:19" hidden="1" x14ac:dyDescent="0.25">
      <c r="A79" s="1854" t="s">
        <v>548</v>
      </c>
      <c r="B79" s="1855"/>
      <c r="C79" s="1855"/>
      <c r="D79" s="1855"/>
      <c r="E79" s="1855"/>
      <c r="F79" s="1855"/>
      <c r="G79" s="1855"/>
      <c r="H79" s="1855"/>
      <c r="I79" s="1855"/>
      <c r="J79" s="1855"/>
      <c r="K79" s="1855"/>
      <c r="L79" s="1855"/>
      <c r="M79" s="1855"/>
      <c r="N79" s="1855"/>
      <c r="O79" s="1855"/>
      <c r="P79" s="1855"/>
      <c r="Q79" s="1855"/>
      <c r="R79" s="1856"/>
      <c r="S79" s="31"/>
    </row>
    <row r="80" spans="1:19" ht="15.75" hidden="1" thickBot="1" x14ac:dyDescent="0.3">
      <c r="A80" s="1857"/>
      <c r="B80" s="1858"/>
      <c r="C80" s="1858"/>
      <c r="D80" s="1858"/>
      <c r="E80" s="1858"/>
      <c r="F80" s="1858"/>
      <c r="G80" s="1858"/>
      <c r="H80" s="1858"/>
      <c r="I80" s="1858"/>
      <c r="J80" s="1858"/>
      <c r="K80" s="1858"/>
      <c r="L80" s="1858"/>
      <c r="M80" s="1858"/>
      <c r="N80" s="1858"/>
      <c r="O80" s="1858"/>
      <c r="P80" s="1858"/>
      <c r="Q80" s="1858"/>
      <c r="R80" s="1859"/>
    </row>
    <row r="81" spans="1:18" ht="21" hidden="1" thickBot="1" x14ac:dyDescent="0.35">
      <c r="A81" s="45"/>
      <c r="B81" s="46"/>
      <c r="C81" s="46"/>
      <c r="D81" s="46"/>
      <c r="E81" s="46"/>
      <c r="F81" s="46"/>
      <c r="G81" s="46"/>
      <c r="H81" s="46"/>
      <c r="I81" s="45"/>
      <c r="J81" s="45"/>
      <c r="K81" s="45"/>
      <c r="L81" s="45"/>
      <c r="M81" s="45"/>
      <c r="N81" s="45"/>
      <c r="O81" s="45"/>
      <c r="P81" s="45"/>
      <c r="Q81" s="45"/>
      <c r="R81" s="45"/>
    </row>
    <row r="82" spans="1:18" ht="21" hidden="1" thickBot="1" x14ac:dyDescent="0.35">
      <c r="A82" s="47"/>
      <c r="B82" s="199" t="s">
        <v>191</v>
      </c>
      <c r="C82" s="200"/>
      <c r="D82" s="200"/>
      <c r="E82" s="200"/>
      <c r="F82" s="200"/>
      <c r="G82" s="200"/>
      <c r="H82" s="201"/>
      <c r="I82" s="48"/>
      <c r="J82" s="205" t="s">
        <v>192</v>
      </c>
      <c r="K82" s="200"/>
      <c r="L82" s="200"/>
      <c r="M82" s="200"/>
      <c r="N82" s="200"/>
      <c r="O82" s="200"/>
      <c r="P82" s="201"/>
      <c r="Q82" s="49"/>
      <c r="R82" s="202" t="s">
        <v>193</v>
      </c>
    </row>
    <row r="83" spans="1:18" ht="39" hidden="1" x14ac:dyDescent="0.25">
      <c r="A83" s="50"/>
      <c r="B83" s="556" t="s">
        <v>194</v>
      </c>
      <c r="C83" s="556" t="s">
        <v>195</v>
      </c>
      <c r="D83" s="556" t="s">
        <v>196</v>
      </c>
      <c r="E83" s="556" t="s">
        <v>197</v>
      </c>
      <c r="F83" s="556" t="s">
        <v>198</v>
      </c>
      <c r="G83" s="556" t="s">
        <v>199</v>
      </c>
      <c r="H83" s="556" t="s">
        <v>200</v>
      </c>
      <c r="I83" s="556"/>
      <c r="J83" s="556" t="s">
        <v>201</v>
      </c>
      <c r="K83" s="556" t="s">
        <v>202</v>
      </c>
      <c r="L83" s="556" t="s">
        <v>203</v>
      </c>
      <c r="M83" s="556" t="s">
        <v>204</v>
      </c>
      <c r="N83" s="556" t="s">
        <v>205</v>
      </c>
      <c r="O83" s="556" t="s">
        <v>206</v>
      </c>
      <c r="P83" s="556" t="s">
        <v>125</v>
      </c>
      <c r="Q83" s="556"/>
      <c r="R83" s="556" t="s">
        <v>207</v>
      </c>
    </row>
    <row r="84" spans="1:18" hidden="1" x14ac:dyDescent="0.25">
      <c r="A84" s="50"/>
      <c r="B84" s="50"/>
      <c r="C84" s="50"/>
      <c r="D84" s="50"/>
      <c r="E84" s="50"/>
      <c r="F84" s="50"/>
      <c r="G84" s="50"/>
      <c r="H84" s="51"/>
      <c r="I84" s="50"/>
      <c r="J84" s="50"/>
      <c r="K84" s="50"/>
      <c r="L84" s="50"/>
      <c r="M84" s="50"/>
      <c r="N84" s="50"/>
      <c r="O84" s="50"/>
      <c r="P84" s="50"/>
      <c r="Q84" s="50"/>
      <c r="R84" s="51"/>
    </row>
    <row r="85" spans="1:18" s="206" customFormat="1" hidden="1" x14ac:dyDescent="0.25">
      <c r="A85" s="52" t="s">
        <v>208</v>
      </c>
      <c r="B85" s="53">
        <v>1643.2</v>
      </c>
      <c r="C85" s="53">
        <f>539.4+0.3</f>
        <v>539.69999999999993</v>
      </c>
      <c r="D85" s="53"/>
      <c r="E85" s="53">
        <v>1</v>
      </c>
      <c r="F85" s="53"/>
      <c r="G85" s="53"/>
      <c r="H85" s="53">
        <f>SUM(B85:F85)</f>
        <v>2183.9</v>
      </c>
      <c r="I85" s="50"/>
      <c r="J85" s="53">
        <f>873.2*J112/(SUM($J$112:$P$112))</f>
        <v>13.694925798934539</v>
      </c>
      <c r="K85" s="53">
        <f t="shared" ref="K85:P85" si="5">873.2*K112/(SUM($J$112:$P$112))</f>
        <v>13.140697589678323</v>
      </c>
      <c r="L85" s="53">
        <f t="shared" si="5"/>
        <v>680.0963234636497</v>
      </c>
      <c r="M85" s="53">
        <f t="shared" si="5"/>
        <v>26.086206900191392</v>
      </c>
      <c r="N85" s="53">
        <f t="shared" si="5"/>
        <v>12.493688383085424</v>
      </c>
      <c r="O85" s="53">
        <f t="shared" si="5"/>
        <v>93.507474593975431</v>
      </c>
      <c r="P85" s="53">
        <f t="shared" si="5"/>
        <v>34.180683270485147</v>
      </c>
      <c r="Q85" s="50"/>
      <c r="R85" s="54">
        <f>SUM(J85:P85)+H85</f>
        <v>3057.1</v>
      </c>
    </row>
    <row r="86" spans="1:18" s="206" customFormat="1" hidden="1" x14ac:dyDescent="0.25">
      <c r="A86" s="52"/>
      <c r="B86" s="53"/>
      <c r="C86" s="53"/>
      <c r="D86" s="53"/>
      <c r="E86" s="53"/>
      <c r="F86" s="53"/>
      <c r="G86" s="53"/>
      <c r="H86" s="53"/>
      <c r="I86" s="50"/>
      <c r="J86" s="53"/>
      <c r="K86" s="53"/>
      <c r="L86" s="53"/>
      <c r="M86" s="53"/>
      <c r="N86" s="53"/>
      <c r="O86" s="53"/>
      <c r="P86" s="53"/>
      <c r="Q86" s="50"/>
      <c r="R86" s="54"/>
    </row>
    <row r="87" spans="1:18" s="206" customFormat="1" hidden="1" x14ac:dyDescent="0.25">
      <c r="A87" s="55" t="s">
        <v>209</v>
      </c>
      <c r="B87" s="53">
        <v>57815.1</v>
      </c>
      <c r="C87" s="53">
        <v>16958.5</v>
      </c>
      <c r="D87" s="53">
        <v>0</v>
      </c>
      <c r="E87" s="53">
        <v>0</v>
      </c>
      <c r="F87" s="53">
        <v>0</v>
      </c>
      <c r="G87" s="53"/>
      <c r="H87" s="53">
        <f>SUM(B87:F87)</f>
        <v>74773.600000000006</v>
      </c>
      <c r="I87" s="53"/>
      <c r="J87" s="53">
        <f>1125</f>
        <v>1125</v>
      </c>
      <c r="K87" s="53">
        <f>111.2</f>
        <v>111.2</v>
      </c>
      <c r="L87" s="53">
        <f>R87-H87-J87-K87</f>
        <v>33943.199999999997</v>
      </c>
      <c r="M87" s="53">
        <v>0</v>
      </c>
      <c r="N87" s="53">
        <v>0</v>
      </c>
      <c r="O87" s="53">
        <f>8801.9</f>
        <v>8801.9</v>
      </c>
      <c r="P87" s="53">
        <f>492.6+200</f>
        <v>692.6</v>
      </c>
      <c r="Q87" s="53"/>
      <c r="R87" s="53">
        <f>101151.1+O87</f>
        <v>109953</v>
      </c>
    </row>
    <row r="88" spans="1:18" s="206" customFormat="1" hidden="1" x14ac:dyDescent="0.25">
      <c r="A88" s="55" t="s">
        <v>210</v>
      </c>
      <c r="B88" s="53">
        <f>36278.1</f>
        <v>36278.1</v>
      </c>
      <c r="C88" s="53">
        <v>30050.1</v>
      </c>
      <c r="D88" s="53"/>
      <c r="E88" s="53"/>
      <c r="F88" s="53">
        <f>207.1</f>
        <v>207.1</v>
      </c>
      <c r="G88" s="53"/>
      <c r="H88" s="53">
        <f>SUM(B88:F88)</f>
        <v>66535.3</v>
      </c>
      <c r="I88" s="53"/>
      <c r="J88" s="53">
        <f>5561.5</f>
        <v>5561.5</v>
      </c>
      <c r="K88" s="53">
        <f>467.4</f>
        <v>467.4</v>
      </c>
      <c r="L88" s="53">
        <f>R88-H88-J88-K88</f>
        <v>20209.599999999999</v>
      </c>
      <c r="M88" s="53">
        <v>5463.2</v>
      </c>
      <c r="N88" s="53">
        <v>0</v>
      </c>
      <c r="O88" s="53">
        <v>0</v>
      </c>
      <c r="P88" s="53">
        <v>0</v>
      </c>
      <c r="Q88" s="53"/>
      <c r="R88" s="53">
        <v>92773.8</v>
      </c>
    </row>
    <row r="89" spans="1:18" s="206" customFormat="1" hidden="1" x14ac:dyDescent="0.25">
      <c r="A89" s="55" t="s">
        <v>211</v>
      </c>
      <c r="B89" s="53">
        <v>2496</v>
      </c>
      <c r="C89" s="53">
        <v>0</v>
      </c>
      <c r="D89" s="53">
        <v>0</v>
      </c>
      <c r="E89" s="53">
        <v>0</v>
      </c>
      <c r="F89" s="53">
        <v>0</v>
      </c>
      <c r="G89" s="53"/>
      <c r="H89" s="53">
        <f>SUM(B89:F89)</f>
        <v>2496</v>
      </c>
      <c r="I89" s="53"/>
      <c r="J89" s="53">
        <v>0</v>
      </c>
      <c r="K89" s="53">
        <v>0</v>
      </c>
      <c r="L89" s="53">
        <f>R89-H89</f>
        <v>577.69999999999982</v>
      </c>
      <c r="M89" s="53">
        <v>0</v>
      </c>
      <c r="N89" s="53">
        <v>0</v>
      </c>
      <c r="O89" s="53">
        <v>0</v>
      </c>
      <c r="P89" s="53">
        <v>0</v>
      </c>
      <c r="Q89" s="53"/>
      <c r="R89" s="53">
        <v>3073.7</v>
      </c>
    </row>
    <row r="90" spans="1:18" s="206" customFormat="1" hidden="1" x14ac:dyDescent="0.25">
      <c r="A90" s="55" t="s">
        <v>212</v>
      </c>
      <c r="B90" s="53">
        <v>0</v>
      </c>
      <c r="C90" s="53"/>
      <c r="D90" s="53"/>
      <c r="E90" s="53"/>
      <c r="F90" s="53"/>
      <c r="G90" s="53">
        <v>3770</v>
      </c>
      <c r="H90" s="53">
        <f>SUM(B90:G90)</f>
        <v>3770</v>
      </c>
      <c r="I90" s="53"/>
      <c r="J90" s="53"/>
      <c r="K90" s="53"/>
      <c r="L90" s="53"/>
      <c r="M90" s="53"/>
      <c r="N90" s="53"/>
      <c r="O90" s="53"/>
      <c r="P90" s="53"/>
      <c r="Q90" s="53"/>
      <c r="R90" s="53">
        <f>B90</f>
        <v>0</v>
      </c>
    </row>
    <row r="91" spans="1:18" s="206" customFormat="1" hidden="1" x14ac:dyDescent="0.25">
      <c r="A91" s="55" t="s">
        <v>547</v>
      </c>
      <c r="B91" s="53">
        <v>0</v>
      </c>
      <c r="C91" s="53">
        <v>0</v>
      </c>
      <c r="D91" s="53">
        <v>0</v>
      </c>
      <c r="E91" s="53">
        <v>0</v>
      </c>
      <c r="F91" s="53">
        <v>0</v>
      </c>
      <c r="G91" s="53"/>
      <c r="H91" s="53">
        <f t="shared" ref="H91:H110" si="6">SUM(B91:F91)</f>
        <v>0</v>
      </c>
      <c r="I91" s="53"/>
      <c r="J91" s="53">
        <v>0</v>
      </c>
      <c r="K91" s="53">
        <v>0</v>
      </c>
      <c r="L91" s="53">
        <v>0</v>
      </c>
      <c r="M91" s="53">
        <v>0</v>
      </c>
      <c r="N91" s="53">
        <v>0</v>
      </c>
      <c r="O91" s="53">
        <v>0</v>
      </c>
      <c r="P91" s="53">
        <v>0</v>
      </c>
      <c r="Q91" s="53"/>
      <c r="R91" s="53">
        <v>0</v>
      </c>
    </row>
    <row r="92" spans="1:18" s="206" customFormat="1" hidden="1" x14ac:dyDescent="0.25">
      <c r="A92" s="56" t="s">
        <v>213</v>
      </c>
      <c r="B92" s="53">
        <f>R92-SUM(J92:P92)-SUM(C92:F92)</f>
        <v>1707</v>
      </c>
      <c r="C92" s="53">
        <v>0</v>
      </c>
      <c r="D92" s="53">
        <v>0</v>
      </c>
      <c r="E92" s="53">
        <v>0</v>
      </c>
      <c r="F92" s="53">
        <v>0</v>
      </c>
      <c r="G92" s="53"/>
      <c r="H92" s="53">
        <f t="shared" si="6"/>
        <v>1707</v>
      </c>
      <c r="I92" s="53"/>
      <c r="J92" s="53">
        <v>0</v>
      </c>
      <c r="K92" s="53">
        <v>0</v>
      </c>
      <c r="L92" s="53">
        <v>0</v>
      </c>
      <c r="M92" s="53">
        <v>0</v>
      </c>
      <c r="N92" s="53">
        <v>0</v>
      </c>
      <c r="O92" s="53">
        <v>0</v>
      </c>
      <c r="P92" s="53">
        <v>0</v>
      </c>
      <c r="Q92" s="53"/>
      <c r="R92" s="53">
        <v>1707</v>
      </c>
    </row>
    <row r="93" spans="1:18" s="206" customFormat="1" hidden="1" x14ac:dyDescent="0.25">
      <c r="A93" s="56" t="s">
        <v>214</v>
      </c>
      <c r="B93" s="53">
        <f>2599.9</f>
        <v>2599.9</v>
      </c>
      <c r="C93" s="53">
        <v>3866.4</v>
      </c>
      <c r="D93" s="53">
        <v>0</v>
      </c>
      <c r="E93" s="53">
        <v>0</v>
      </c>
      <c r="F93" s="53">
        <v>0</v>
      </c>
      <c r="G93" s="53"/>
      <c r="H93" s="53">
        <f t="shared" si="6"/>
        <v>6466.3</v>
      </c>
      <c r="I93" s="53"/>
      <c r="J93" s="53">
        <v>0</v>
      </c>
      <c r="K93" s="53">
        <v>0</v>
      </c>
      <c r="L93" s="53">
        <f>228.5+575.3+73.4</f>
        <v>877.19999999999993</v>
      </c>
      <c r="M93" s="53">
        <v>0</v>
      </c>
      <c r="N93" s="53">
        <v>0</v>
      </c>
      <c r="O93" s="53">
        <v>0</v>
      </c>
      <c r="P93" s="53">
        <v>0</v>
      </c>
      <c r="Q93" s="53"/>
      <c r="R93" s="53">
        <v>5946.9</v>
      </c>
    </row>
    <row r="94" spans="1:18" s="206" customFormat="1" hidden="1" x14ac:dyDescent="0.25">
      <c r="A94" s="56" t="s">
        <v>215</v>
      </c>
      <c r="B94" s="53">
        <v>497.5</v>
      </c>
      <c r="C94" s="53"/>
      <c r="D94" s="53"/>
      <c r="E94" s="53"/>
      <c r="F94" s="53"/>
      <c r="G94" s="53"/>
      <c r="H94" s="53">
        <f t="shared" si="6"/>
        <v>497.5</v>
      </c>
      <c r="I94" s="53"/>
      <c r="J94" s="53"/>
      <c r="K94" s="53"/>
      <c r="L94" s="53">
        <v>96.7</v>
      </c>
      <c r="M94" s="53"/>
      <c r="N94" s="53"/>
      <c r="O94" s="53"/>
      <c r="P94" s="53"/>
      <c r="Q94" s="53"/>
      <c r="R94" s="53">
        <f>594.2</f>
        <v>594.20000000000005</v>
      </c>
    </row>
    <row r="95" spans="1:18" s="206" customFormat="1" hidden="1" x14ac:dyDescent="0.25">
      <c r="A95" s="56" t="s">
        <v>216</v>
      </c>
      <c r="B95" s="53">
        <v>1330.5</v>
      </c>
      <c r="C95" s="53">
        <v>550.70000000000005</v>
      </c>
      <c r="D95" s="53">
        <v>0</v>
      </c>
      <c r="E95" s="53">
        <v>0</v>
      </c>
      <c r="F95" s="53">
        <v>0</v>
      </c>
      <c r="G95" s="53"/>
      <c r="H95" s="53">
        <f t="shared" si="6"/>
        <v>1881.2</v>
      </c>
      <c r="I95" s="53"/>
      <c r="J95" s="53">
        <v>0</v>
      </c>
      <c r="K95" s="53">
        <v>0</v>
      </c>
      <c r="L95" s="53">
        <f>R95-P95-C95-B95</f>
        <v>449.10000000000014</v>
      </c>
      <c r="M95" s="53">
        <v>0</v>
      </c>
      <c r="N95" s="53">
        <v>0</v>
      </c>
      <c r="O95" s="53">
        <v>0</v>
      </c>
      <c r="P95" s="53">
        <v>150</v>
      </c>
      <c r="Q95" s="53"/>
      <c r="R95" s="53">
        <f>2480.3</f>
        <v>2480.3000000000002</v>
      </c>
    </row>
    <row r="96" spans="1:18" s="206" customFormat="1" hidden="1" x14ac:dyDescent="0.25">
      <c r="A96" s="56" t="s">
        <v>217</v>
      </c>
      <c r="B96" s="53">
        <f>R96-SUM(J96:P96)-SUM(C96:F96)</f>
        <v>155.9</v>
      </c>
      <c r="C96" s="53">
        <v>0</v>
      </c>
      <c r="D96" s="53">
        <v>0</v>
      </c>
      <c r="E96" s="53">
        <v>0</v>
      </c>
      <c r="F96" s="53">
        <v>0</v>
      </c>
      <c r="G96" s="53"/>
      <c r="H96" s="53">
        <f t="shared" si="6"/>
        <v>155.9</v>
      </c>
      <c r="I96" s="53"/>
      <c r="J96" s="53">
        <v>0</v>
      </c>
      <c r="K96" s="53">
        <v>0</v>
      </c>
      <c r="L96" s="53">
        <v>0</v>
      </c>
      <c r="M96" s="53">
        <v>0</v>
      </c>
      <c r="N96" s="53">
        <v>0</v>
      </c>
      <c r="O96" s="53">
        <v>0</v>
      </c>
      <c r="P96" s="53">
        <v>0</v>
      </c>
      <c r="Q96" s="53"/>
      <c r="R96" s="53">
        <v>155.9</v>
      </c>
    </row>
    <row r="97" spans="1:18" s="206" customFormat="1" hidden="1" x14ac:dyDescent="0.25">
      <c r="A97" s="56" t="s">
        <v>218</v>
      </c>
      <c r="B97" s="53">
        <v>9531</v>
      </c>
      <c r="C97" s="53">
        <v>0</v>
      </c>
      <c r="D97" s="53">
        <v>0</v>
      </c>
      <c r="E97" s="53">
        <v>0</v>
      </c>
      <c r="F97" s="53">
        <v>0</v>
      </c>
      <c r="G97" s="53"/>
      <c r="H97" s="53">
        <f t="shared" si="6"/>
        <v>9531</v>
      </c>
      <c r="I97" s="53"/>
      <c r="J97" s="53">
        <v>0</v>
      </c>
      <c r="K97" s="53">
        <v>0</v>
      </c>
      <c r="L97" s="53">
        <v>102</v>
      </c>
      <c r="M97" s="53">
        <v>0</v>
      </c>
      <c r="N97" s="53">
        <v>0</v>
      </c>
      <c r="O97" s="53">
        <v>0</v>
      </c>
      <c r="P97" s="53">
        <v>0</v>
      </c>
      <c r="Q97" s="53"/>
      <c r="R97" s="53">
        <v>9633</v>
      </c>
    </row>
    <row r="98" spans="1:18" s="206" customFormat="1" hidden="1" x14ac:dyDescent="0.25">
      <c r="A98" s="56" t="s">
        <v>219</v>
      </c>
      <c r="B98" s="53">
        <f>R98-SUM(J98:P98)-SUM(C98:F98)</f>
        <v>150</v>
      </c>
      <c r="C98" s="53">
        <v>0</v>
      </c>
      <c r="D98" s="53">
        <v>0</v>
      </c>
      <c r="E98" s="53">
        <v>0</v>
      </c>
      <c r="F98" s="53">
        <v>0</v>
      </c>
      <c r="G98" s="53"/>
      <c r="H98" s="53">
        <f t="shared" si="6"/>
        <v>150</v>
      </c>
      <c r="I98" s="53"/>
      <c r="J98" s="53"/>
      <c r="K98" s="53"/>
      <c r="L98" s="53">
        <v>9000</v>
      </c>
      <c r="M98" s="53"/>
      <c r="N98" s="53"/>
      <c r="O98" s="53"/>
      <c r="P98" s="53"/>
      <c r="Q98" s="53"/>
      <c r="R98" s="53">
        <v>9150</v>
      </c>
    </row>
    <row r="99" spans="1:18" s="206" customFormat="1" hidden="1" x14ac:dyDescent="0.25">
      <c r="A99" s="56" t="s">
        <v>220</v>
      </c>
      <c r="B99" s="53">
        <v>84965.8</v>
      </c>
      <c r="C99" s="53">
        <v>22445.7</v>
      </c>
      <c r="D99" s="53"/>
      <c r="E99" s="976" t="s">
        <v>582</v>
      </c>
      <c r="F99" s="53"/>
      <c r="G99" s="53"/>
      <c r="H99" s="53">
        <f>SUM(B99:F99)</f>
        <v>107411.5</v>
      </c>
      <c r="I99" s="53"/>
      <c r="J99" s="53"/>
      <c r="K99" s="53">
        <v>1484.2</v>
      </c>
      <c r="L99" s="53">
        <f>R99-H99-K99-P99</f>
        <v>170071.90000000002</v>
      </c>
      <c r="M99" s="53"/>
      <c r="N99" s="53"/>
      <c r="O99" s="53"/>
      <c r="P99" s="53">
        <v>4877.3</v>
      </c>
      <c r="Q99" s="53"/>
      <c r="R99" s="53">
        <v>283844.90000000002</v>
      </c>
    </row>
    <row r="100" spans="1:18" s="206" customFormat="1" hidden="1" x14ac:dyDescent="0.25">
      <c r="A100" s="56" t="s">
        <v>221</v>
      </c>
      <c r="B100" s="53">
        <v>10573.9</v>
      </c>
      <c r="C100" s="53">
        <f>R100-B100</f>
        <v>1725.8999999999996</v>
      </c>
      <c r="D100" s="53"/>
      <c r="E100" s="53"/>
      <c r="F100" s="53"/>
      <c r="G100" s="53"/>
      <c r="H100" s="53">
        <f t="shared" si="6"/>
        <v>12299.8</v>
      </c>
      <c r="I100" s="53"/>
      <c r="J100" s="53"/>
      <c r="K100" s="53"/>
      <c r="L100" s="53"/>
      <c r="M100" s="53"/>
      <c r="N100" s="53"/>
      <c r="O100" s="53"/>
      <c r="P100" s="53"/>
      <c r="Q100" s="53"/>
      <c r="R100" s="53">
        <v>12299.8</v>
      </c>
    </row>
    <row r="101" spans="1:18" s="206" customFormat="1" hidden="1" x14ac:dyDescent="0.25">
      <c r="A101" s="56" t="s">
        <v>222</v>
      </c>
      <c r="B101" s="53">
        <v>2969.3</v>
      </c>
      <c r="C101" s="53"/>
      <c r="D101" s="53"/>
      <c r="E101" s="53"/>
      <c r="F101" s="53"/>
      <c r="G101" s="53"/>
      <c r="H101" s="53">
        <f t="shared" si="6"/>
        <v>2969.3</v>
      </c>
      <c r="I101" s="53"/>
      <c r="J101" s="53"/>
      <c r="K101" s="53"/>
      <c r="L101" s="53"/>
      <c r="M101" s="53"/>
      <c r="N101" s="53"/>
      <c r="O101" s="53"/>
      <c r="P101" s="53">
        <f>R101-H101</f>
        <v>1169.8999999999996</v>
      </c>
      <c r="Q101" s="53"/>
      <c r="R101" s="53">
        <v>4139.2</v>
      </c>
    </row>
    <row r="102" spans="1:18" s="206" customFormat="1" hidden="1" x14ac:dyDescent="0.25">
      <c r="A102" s="57" t="s">
        <v>223</v>
      </c>
      <c r="B102" s="53">
        <v>2000</v>
      </c>
      <c r="C102" s="53">
        <v>400</v>
      </c>
      <c r="D102" s="53"/>
      <c r="E102" s="53"/>
      <c r="F102" s="53"/>
      <c r="G102" s="53"/>
      <c r="H102" s="53">
        <f>SUM(B102:F102)</f>
        <v>2400</v>
      </c>
      <c r="I102" s="53"/>
      <c r="J102" s="53">
        <v>0</v>
      </c>
      <c r="K102" s="53">
        <v>0</v>
      </c>
      <c r="L102" s="53">
        <v>0</v>
      </c>
      <c r="M102" s="53">
        <v>0</v>
      </c>
      <c r="N102" s="53">
        <v>0</v>
      </c>
      <c r="O102" s="53">
        <v>0</v>
      </c>
      <c r="P102" s="53">
        <v>0</v>
      </c>
      <c r="Q102" s="53"/>
      <c r="R102" s="53">
        <f>SUM(J102:Q102)+H102</f>
        <v>2400</v>
      </c>
    </row>
    <row r="103" spans="1:18" s="206" customFormat="1" hidden="1" x14ac:dyDescent="0.25">
      <c r="A103" s="56" t="s">
        <v>224</v>
      </c>
      <c r="B103" s="53">
        <v>36028</v>
      </c>
      <c r="C103" s="53">
        <v>21423</v>
      </c>
      <c r="D103" s="53"/>
      <c r="E103" s="53"/>
      <c r="F103" s="53"/>
      <c r="G103" s="53"/>
      <c r="H103" s="53">
        <f t="shared" si="6"/>
        <v>57451</v>
      </c>
      <c r="I103" s="53"/>
      <c r="J103" s="53"/>
      <c r="K103" s="53"/>
      <c r="L103" s="53">
        <f>R103-M103-H103</f>
        <v>27782.570000000007</v>
      </c>
      <c r="M103" s="53">
        <v>5849.5</v>
      </c>
      <c r="N103" s="53"/>
      <c r="O103" s="53"/>
      <c r="P103" s="53"/>
      <c r="Q103" s="53"/>
      <c r="R103" s="53">
        <v>91083.07</v>
      </c>
    </row>
    <row r="104" spans="1:18" s="206" customFormat="1" hidden="1" x14ac:dyDescent="0.25">
      <c r="A104" s="56" t="s">
        <v>225</v>
      </c>
      <c r="B104" s="53">
        <v>23187.5</v>
      </c>
      <c r="C104" s="53">
        <f>2574.8+4398.3</f>
        <v>6973.1</v>
      </c>
      <c r="D104" s="53"/>
      <c r="E104" s="53"/>
      <c r="F104" s="53"/>
      <c r="G104" s="53"/>
      <c r="H104" s="53">
        <f t="shared" si="6"/>
        <v>30160.6</v>
      </c>
      <c r="I104" s="53"/>
      <c r="J104" s="53"/>
      <c r="K104" s="53"/>
      <c r="L104" s="53">
        <f>R104-H104</f>
        <v>21441.599999999999</v>
      </c>
      <c r="M104" s="53">
        <v>0</v>
      </c>
      <c r="N104" s="53"/>
      <c r="O104" s="53"/>
      <c r="P104" s="53"/>
      <c r="Q104" s="53"/>
      <c r="R104" s="53">
        <v>51602.2</v>
      </c>
    </row>
    <row r="105" spans="1:18" s="206" customFormat="1" hidden="1" x14ac:dyDescent="0.25">
      <c r="A105" s="57" t="s">
        <v>226</v>
      </c>
      <c r="B105" s="53">
        <f>R105-SUM(J105:P105)-SUM(C105:F105)</f>
        <v>19980.8</v>
      </c>
      <c r="C105" s="53"/>
      <c r="D105" s="53"/>
      <c r="E105" s="53"/>
      <c r="F105" s="53"/>
      <c r="G105" s="53"/>
      <c r="H105" s="53">
        <f t="shared" si="6"/>
        <v>19980.8</v>
      </c>
      <c r="I105" s="53"/>
      <c r="J105" s="53"/>
      <c r="K105" s="53"/>
      <c r="L105" s="53">
        <v>12772.8</v>
      </c>
      <c r="M105" s="53"/>
      <c r="N105" s="53"/>
      <c r="O105" s="53"/>
      <c r="P105" s="53"/>
      <c r="Q105" s="53"/>
      <c r="R105" s="53">
        <v>32753.599999999999</v>
      </c>
    </row>
    <row r="106" spans="1:18" s="206" customFormat="1" hidden="1" x14ac:dyDescent="0.25">
      <c r="A106" s="57" t="s">
        <v>227</v>
      </c>
      <c r="B106" s="53">
        <v>48512.1</v>
      </c>
      <c r="C106" s="53">
        <v>34340</v>
      </c>
      <c r="D106" s="53"/>
      <c r="E106" s="53"/>
      <c r="F106" s="53"/>
      <c r="G106" s="53"/>
      <c r="H106" s="53">
        <f t="shared" si="6"/>
        <v>82852.100000000006</v>
      </c>
      <c r="I106" s="53"/>
      <c r="J106" s="53"/>
      <c r="K106" s="53">
        <v>0</v>
      </c>
      <c r="L106" s="53">
        <f>R106-H106-P106-O106</f>
        <v>15342.599999999991</v>
      </c>
      <c r="M106" s="53"/>
      <c r="N106" s="53"/>
      <c r="O106" s="53">
        <v>36852.800000000003</v>
      </c>
      <c r="P106" s="53">
        <f>3100+1525.5</f>
        <v>4625.5</v>
      </c>
      <c r="Q106" s="53"/>
      <c r="R106" s="58">
        <v>139673</v>
      </c>
    </row>
    <row r="107" spans="1:18" s="206" customFormat="1" hidden="1" x14ac:dyDescent="0.25">
      <c r="A107" s="56" t="s">
        <v>228</v>
      </c>
      <c r="B107" s="53">
        <v>7794</v>
      </c>
      <c r="C107" s="53">
        <v>13911.2</v>
      </c>
      <c r="D107" s="53"/>
      <c r="E107" s="53">
        <v>700</v>
      </c>
      <c r="F107" s="53"/>
      <c r="G107" s="53"/>
      <c r="H107" s="53">
        <f t="shared" si="6"/>
        <v>22405.200000000001</v>
      </c>
      <c r="I107" s="53"/>
      <c r="J107" s="53"/>
      <c r="K107" s="53">
        <v>4353.1000000000004</v>
      </c>
      <c r="L107" s="53">
        <v>0</v>
      </c>
      <c r="M107" s="53"/>
      <c r="N107" s="53"/>
      <c r="O107" s="53"/>
      <c r="P107" s="53"/>
      <c r="Q107" s="53"/>
      <c r="R107" s="53">
        <f>K107+H107</f>
        <v>26758.300000000003</v>
      </c>
    </row>
    <row r="108" spans="1:18" s="206" customFormat="1" hidden="1" x14ac:dyDescent="0.25">
      <c r="A108" s="56" t="s">
        <v>229</v>
      </c>
      <c r="B108" s="53">
        <v>4000</v>
      </c>
      <c r="C108" s="53"/>
      <c r="D108" s="53"/>
      <c r="E108" s="53"/>
      <c r="F108" s="53"/>
      <c r="G108" s="53"/>
      <c r="H108" s="53">
        <f t="shared" si="6"/>
        <v>4000</v>
      </c>
      <c r="I108" s="53"/>
      <c r="J108" s="53"/>
      <c r="K108" s="53"/>
      <c r="L108" s="53"/>
      <c r="M108" s="53"/>
      <c r="N108" s="53">
        <v>6100</v>
      </c>
      <c r="O108" s="53"/>
      <c r="P108" s="53">
        <f>11148.3-N108</f>
        <v>5048.2999999999993</v>
      </c>
      <c r="Q108" s="53"/>
      <c r="R108" s="53">
        <f>H108+SUM(J108:P108)</f>
        <v>15148.3</v>
      </c>
    </row>
    <row r="109" spans="1:18" s="206" customFormat="1" hidden="1" x14ac:dyDescent="0.25">
      <c r="A109" s="59" t="s">
        <v>230</v>
      </c>
      <c r="B109" s="53">
        <v>7000</v>
      </c>
      <c r="C109" s="53"/>
      <c r="D109" s="53">
        <v>27000</v>
      </c>
      <c r="E109" s="53"/>
      <c r="F109" s="53"/>
      <c r="G109" s="53"/>
      <c r="H109" s="53">
        <f t="shared" si="6"/>
        <v>34000</v>
      </c>
      <c r="I109" s="53"/>
      <c r="J109" s="53"/>
      <c r="K109" s="53"/>
      <c r="L109" s="53">
        <v>14159.4</v>
      </c>
      <c r="M109" s="53"/>
      <c r="N109" s="53"/>
      <c r="O109" s="53"/>
      <c r="P109" s="53"/>
      <c r="Q109" s="53"/>
      <c r="R109" s="53">
        <f>48159.4-2000</f>
        <v>46159.4</v>
      </c>
    </row>
    <row r="110" spans="1:18" s="206" customFormat="1" hidden="1" x14ac:dyDescent="0.25">
      <c r="A110" s="49" t="s">
        <v>231</v>
      </c>
      <c r="B110" s="53">
        <v>18646</v>
      </c>
      <c r="C110" s="53">
        <v>99.7</v>
      </c>
      <c r="D110" s="53"/>
      <c r="E110" s="53"/>
      <c r="F110" s="53"/>
      <c r="G110" s="53"/>
      <c r="H110" s="53">
        <f t="shared" si="6"/>
        <v>18745.7</v>
      </c>
      <c r="I110" s="53"/>
      <c r="J110" s="53"/>
      <c r="K110" s="53"/>
      <c r="L110" s="53">
        <f>R110-P110-M110-C110-B110</f>
        <v>5228.2999999999993</v>
      </c>
      <c r="M110" s="58">
        <v>1423.8</v>
      </c>
      <c r="N110" s="53"/>
      <c r="O110" s="53"/>
      <c r="P110" s="53">
        <f>125</f>
        <v>125</v>
      </c>
      <c r="Q110" s="53"/>
      <c r="R110" s="53">
        <v>25522.799999999999</v>
      </c>
    </row>
    <row r="111" spans="1:18" s="206" customFormat="1" hidden="1" x14ac:dyDescent="0.25">
      <c r="A111" s="44"/>
      <c r="B111" s="54"/>
      <c r="C111" s="54"/>
      <c r="D111" s="54"/>
      <c r="E111" s="54"/>
      <c r="F111" s="54"/>
      <c r="G111" s="54"/>
      <c r="H111" s="54"/>
      <c r="I111" s="54"/>
      <c r="J111" s="54"/>
      <c r="K111" s="54"/>
      <c r="L111" s="54"/>
      <c r="M111" s="54"/>
      <c r="N111" s="54"/>
      <c r="O111" s="54"/>
      <c r="P111" s="54"/>
      <c r="Q111" s="54"/>
      <c r="R111" s="54"/>
    </row>
    <row r="112" spans="1:18" s="206" customFormat="1" ht="15.75" hidden="1" thickBot="1" x14ac:dyDescent="0.3">
      <c r="A112" s="44" t="s">
        <v>232</v>
      </c>
      <c r="B112" s="252">
        <f t="shared" ref="B112:H112" si="7">SUM(B87:B110)</f>
        <v>378218.39999999997</v>
      </c>
      <c r="C112" s="252">
        <f t="shared" si="7"/>
        <v>152744.30000000002</v>
      </c>
      <c r="D112" s="253">
        <f t="shared" si="7"/>
        <v>27000</v>
      </c>
      <c r="E112" s="253">
        <f t="shared" si="7"/>
        <v>700</v>
      </c>
      <c r="F112" s="253">
        <f t="shared" si="7"/>
        <v>207.1</v>
      </c>
      <c r="G112" s="253">
        <f t="shared" si="7"/>
        <v>3770</v>
      </c>
      <c r="H112" s="253">
        <f t="shared" si="7"/>
        <v>562639.80000000005</v>
      </c>
      <c r="I112" s="54"/>
      <c r="J112" s="253">
        <f t="shared" ref="J112:P112" si="8">SUM(J87:J110)</f>
        <v>6686.5</v>
      </c>
      <c r="K112" s="253">
        <f t="shared" si="8"/>
        <v>6415.9000000000005</v>
      </c>
      <c r="L112" s="253">
        <f t="shared" si="8"/>
        <v>332054.67</v>
      </c>
      <c r="M112" s="253">
        <f t="shared" si="8"/>
        <v>12736.5</v>
      </c>
      <c r="N112" s="253">
        <f t="shared" si="8"/>
        <v>6100</v>
      </c>
      <c r="O112" s="253">
        <f t="shared" si="8"/>
        <v>45654.700000000004</v>
      </c>
      <c r="P112" s="253">
        <f t="shared" si="8"/>
        <v>16688.599999999999</v>
      </c>
      <c r="Q112" s="54"/>
      <c r="R112" s="254">
        <f>SUM(J112:P112)+H112</f>
        <v>988976.67</v>
      </c>
    </row>
    <row r="113" spans="1:19" s="206" customFormat="1" ht="15.75" hidden="1" thickTop="1" x14ac:dyDescent="0.25">
      <c r="A113" s="44"/>
      <c r="B113" s="54"/>
      <c r="C113" s="54"/>
      <c r="D113" s="54"/>
      <c r="E113" s="54"/>
      <c r="F113" s="54"/>
      <c r="G113" s="54"/>
      <c r="H113" s="54"/>
      <c r="I113" s="54"/>
      <c r="J113" s="54"/>
      <c r="K113" s="54"/>
      <c r="L113" s="54"/>
      <c r="M113" s="54"/>
      <c r="N113" s="54"/>
      <c r="O113" s="54"/>
      <c r="P113" s="54"/>
      <c r="Q113" s="54"/>
      <c r="R113" s="54"/>
    </row>
    <row r="114" spans="1:19" s="206" customFormat="1" hidden="1" x14ac:dyDescent="0.25">
      <c r="A114" s="60" t="s">
        <v>233</v>
      </c>
      <c r="B114" s="60">
        <f t="shared" ref="B114:H114" si="9">+B112/$R112</f>
        <v>0.38243409725731947</v>
      </c>
      <c r="C114" s="60">
        <f t="shared" si="9"/>
        <v>0.15444681824496428</v>
      </c>
      <c r="D114" s="60">
        <f t="shared" si="9"/>
        <v>2.7300947351973429E-2</v>
      </c>
      <c r="E114" s="60">
        <f t="shared" si="9"/>
        <v>7.078023387548666E-4</v>
      </c>
      <c r="F114" s="60">
        <f t="shared" si="9"/>
        <v>2.094083776516184E-4</v>
      </c>
      <c r="G114" s="60">
        <f t="shared" si="9"/>
        <v>3.8120211672940676E-3</v>
      </c>
      <c r="H114" s="60">
        <f t="shared" si="9"/>
        <v>0.56891109473795776</v>
      </c>
      <c r="I114" s="60"/>
      <c r="J114" s="60">
        <f t="shared" ref="J114:P114" si="10">+J112/$R112</f>
        <v>6.7610290544063084E-3</v>
      </c>
      <c r="K114" s="60">
        <f t="shared" si="10"/>
        <v>6.487412893167642E-3</v>
      </c>
      <c r="L114" s="60">
        <f t="shared" si="10"/>
        <v>0.33575581717210778</v>
      </c>
      <c r="M114" s="60">
        <f t="shared" si="10"/>
        <v>1.2878463553644798E-2</v>
      </c>
      <c r="N114" s="60">
        <f t="shared" si="10"/>
        <v>6.1679918091495523E-3</v>
      </c>
      <c r="O114" s="60">
        <f t="shared" si="10"/>
        <v>4.6163576335931163E-2</v>
      </c>
      <c r="P114" s="60">
        <f t="shared" si="10"/>
        <v>1.6874614443634951E-2</v>
      </c>
      <c r="Q114" s="60"/>
      <c r="R114" s="60">
        <f>+R112/$R112</f>
        <v>1</v>
      </c>
    </row>
    <row r="115" spans="1:19" s="206" customFormat="1" hidden="1" x14ac:dyDescent="0.25">
      <c r="A115" s="50"/>
      <c r="B115" s="50"/>
      <c r="C115" s="50"/>
      <c r="D115" s="50"/>
      <c r="E115" s="50"/>
      <c r="F115" s="50"/>
      <c r="G115" s="50"/>
      <c r="H115" s="51"/>
      <c r="I115" s="50"/>
      <c r="J115" s="50"/>
      <c r="K115" s="50"/>
      <c r="L115" s="50"/>
      <c r="M115" s="50"/>
      <c r="N115" s="50"/>
      <c r="O115" s="50"/>
      <c r="P115" s="50"/>
      <c r="Q115" s="50"/>
      <c r="R115" s="51"/>
    </row>
    <row r="116" spans="1:19" s="206" customFormat="1" ht="26.25" hidden="1" customHeight="1" x14ac:dyDescent="0.25">
      <c r="A116" s="1862" t="s">
        <v>234</v>
      </c>
      <c r="B116" s="1862"/>
      <c r="C116" s="1862"/>
      <c r="D116" s="1862"/>
      <c r="E116" s="1862"/>
      <c r="F116" s="1862"/>
      <c r="G116" s="1862"/>
      <c r="H116" s="1862"/>
      <c r="I116" s="50"/>
      <c r="J116" s="50"/>
      <c r="K116" s="50"/>
      <c r="L116" s="50"/>
      <c r="M116" s="50"/>
      <c r="N116" s="50"/>
      <c r="O116" s="50"/>
      <c r="P116" s="50"/>
      <c r="Q116" s="50"/>
      <c r="R116" s="51"/>
    </row>
    <row r="117" spans="1:19" s="206" customFormat="1" ht="15.75" hidden="1" thickBot="1" x14ac:dyDescent="0.3">
      <c r="A117" s="50"/>
      <c r="B117" s="50"/>
      <c r="C117" s="50"/>
      <c r="D117" s="50"/>
      <c r="E117" s="50"/>
      <c r="F117" s="50"/>
      <c r="G117" s="50"/>
      <c r="H117" s="51"/>
      <c r="I117" s="50"/>
      <c r="J117" s="50"/>
      <c r="K117" s="50"/>
      <c r="L117" s="50"/>
      <c r="M117" s="50"/>
      <c r="N117" s="50"/>
      <c r="O117" s="50"/>
      <c r="P117" s="50"/>
      <c r="Q117" s="50"/>
      <c r="R117" s="51"/>
    </row>
    <row r="118" spans="1:19" s="206" customFormat="1" hidden="1" x14ac:dyDescent="0.25">
      <c r="A118" s="1854" t="s">
        <v>266</v>
      </c>
      <c r="B118" s="1855"/>
      <c r="C118" s="1855"/>
      <c r="D118" s="1855"/>
      <c r="E118" s="1855"/>
      <c r="F118" s="1855"/>
      <c r="G118" s="1855"/>
      <c r="H118" s="1855"/>
      <c r="I118" s="1855"/>
      <c r="J118" s="1855"/>
      <c r="K118" s="1855"/>
      <c r="L118" s="1855"/>
      <c r="M118" s="1855"/>
      <c r="N118" s="1855"/>
      <c r="O118" s="1855"/>
      <c r="P118" s="1855"/>
      <c r="Q118" s="1855"/>
      <c r="R118" s="1856"/>
      <c r="S118" s="31"/>
    </row>
    <row r="119" spans="1:19" s="206" customFormat="1" ht="15.75" hidden="1" thickBot="1" x14ac:dyDescent="0.3">
      <c r="A119" s="1857"/>
      <c r="B119" s="1858"/>
      <c r="C119" s="1858"/>
      <c r="D119" s="1858"/>
      <c r="E119" s="1858"/>
      <c r="F119" s="1858"/>
      <c r="G119" s="1858"/>
      <c r="H119" s="1858"/>
      <c r="I119" s="1858"/>
      <c r="J119" s="1858"/>
      <c r="K119" s="1858"/>
      <c r="L119" s="1858"/>
      <c r="M119" s="1858"/>
      <c r="N119" s="1858"/>
      <c r="O119" s="1858"/>
      <c r="P119" s="1858"/>
      <c r="Q119" s="1858"/>
      <c r="R119" s="1859"/>
    </row>
    <row r="120" spans="1:19" s="206" customFormat="1" ht="21" hidden="1" thickBot="1" x14ac:dyDescent="0.35">
      <c r="A120" s="45"/>
      <c r="B120" s="46"/>
      <c r="C120" s="46"/>
      <c r="D120" s="46"/>
      <c r="E120" s="46"/>
      <c r="F120" s="46"/>
      <c r="G120" s="46"/>
      <c r="H120" s="46"/>
      <c r="I120" s="45"/>
      <c r="J120" s="45"/>
      <c r="K120" s="45"/>
      <c r="L120" s="45"/>
      <c r="M120" s="45"/>
      <c r="N120" s="45"/>
      <c r="O120" s="45"/>
      <c r="P120" s="45"/>
      <c r="Q120" s="45"/>
      <c r="R120" s="45"/>
    </row>
    <row r="121" spans="1:19" s="206" customFormat="1" ht="21" hidden="1" thickBot="1" x14ac:dyDescent="0.35">
      <c r="A121" s="47"/>
      <c r="B121" s="199" t="s">
        <v>191</v>
      </c>
      <c r="C121" s="200"/>
      <c r="D121" s="200"/>
      <c r="E121" s="200"/>
      <c r="F121" s="200"/>
      <c r="G121" s="200"/>
      <c r="H121" s="201"/>
      <c r="I121" s="48"/>
      <c r="J121" s="205" t="s">
        <v>192</v>
      </c>
      <c r="K121" s="200"/>
      <c r="L121" s="200"/>
      <c r="M121" s="200"/>
      <c r="N121" s="200"/>
      <c r="O121" s="200"/>
      <c r="P121" s="201"/>
      <c r="Q121" s="49"/>
      <c r="R121" s="202" t="s">
        <v>193</v>
      </c>
    </row>
    <row r="122" spans="1:19" s="206" customFormat="1" ht="39" hidden="1" x14ac:dyDescent="0.25">
      <c r="A122" s="50"/>
      <c r="B122" s="556" t="s">
        <v>194</v>
      </c>
      <c r="C122" s="556" t="s">
        <v>195</v>
      </c>
      <c r="D122" s="556" t="s">
        <v>196</v>
      </c>
      <c r="E122" s="556" t="s">
        <v>197</v>
      </c>
      <c r="F122" s="556" t="s">
        <v>198</v>
      </c>
      <c r="G122" s="556" t="s">
        <v>199</v>
      </c>
      <c r="H122" s="556" t="s">
        <v>200</v>
      </c>
      <c r="I122" s="556"/>
      <c r="J122" s="556" t="s">
        <v>201</v>
      </c>
      <c r="K122" s="556" t="s">
        <v>202</v>
      </c>
      <c r="L122" s="556" t="s">
        <v>203</v>
      </c>
      <c r="M122" s="556" t="s">
        <v>204</v>
      </c>
      <c r="N122" s="556" t="s">
        <v>205</v>
      </c>
      <c r="O122" s="556" t="s">
        <v>206</v>
      </c>
      <c r="P122" s="556" t="s">
        <v>125</v>
      </c>
      <c r="Q122" s="556"/>
      <c r="R122" s="556" t="s">
        <v>207</v>
      </c>
    </row>
    <row r="123" spans="1:19" s="206" customFormat="1" hidden="1" x14ac:dyDescent="0.25">
      <c r="A123" s="50"/>
      <c r="B123" s="50"/>
      <c r="C123" s="50"/>
      <c r="D123" s="50"/>
      <c r="E123" s="50"/>
      <c r="F123" s="50"/>
      <c r="G123" s="50"/>
      <c r="H123" s="51"/>
      <c r="I123" s="50"/>
      <c r="J123" s="50"/>
      <c r="K123" s="50"/>
      <c r="L123" s="50"/>
      <c r="M123" s="50"/>
      <c r="N123" s="50"/>
      <c r="O123" s="50"/>
      <c r="P123" s="50"/>
      <c r="Q123" s="50"/>
      <c r="R123" s="51"/>
    </row>
    <row r="124" spans="1:19" hidden="1" x14ac:dyDescent="0.25">
      <c r="A124" s="52" t="s">
        <v>208</v>
      </c>
      <c r="B124" s="53">
        <v>1643.2</v>
      </c>
      <c r="C124" s="53">
        <f>539.4+0.3</f>
        <v>539.69999999999993</v>
      </c>
      <c r="D124" s="53"/>
      <c r="E124" s="53">
        <v>1</v>
      </c>
      <c r="F124" s="53"/>
      <c r="G124" s="53"/>
      <c r="H124" s="53">
        <f>SUM(B124:F124)</f>
        <v>2183.9</v>
      </c>
      <c r="I124" s="50"/>
      <c r="J124" s="53">
        <f>873.2*J150/(SUM($J$150:$P$150))</f>
        <v>12.252366863796716</v>
      </c>
      <c r="K124" s="53">
        <f t="shared" ref="K124:P124" si="11">873.2*K150/(SUM($J$150:$P$150))</f>
        <v>16.788694791908352</v>
      </c>
      <c r="L124" s="53">
        <f t="shared" si="11"/>
        <v>648.6893143750948</v>
      </c>
      <c r="M124" s="53">
        <f t="shared" si="11"/>
        <v>25.358559545559402</v>
      </c>
      <c r="N124" s="53">
        <f>873.2*N150/(SUM($J$150:$P$150))</f>
        <v>13.673766053012308</v>
      </c>
      <c r="O124" s="53">
        <f t="shared" si="11"/>
        <v>121.72319292361789</v>
      </c>
      <c r="P124" s="53">
        <f t="shared" si="11"/>
        <v>34.714105447010574</v>
      </c>
      <c r="Q124" s="50"/>
      <c r="R124" s="54">
        <f>SUM(J124:P124)+H124</f>
        <v>3057.1000000000004</v>
      </c>
    </row>
    <row r="125" spans="1:19" hidden="1" x14ac:dyDescent="0.25">
      <c r="A125" s="52"/>
      <c r="B125" s="53"/>
      <c r="C125" s="53"/>
      <c r="D125" s="53"/>
      <c r="E125" s="53"/>
      <c r="F125" s="53"/>
      <c r="G125" s="53"/>
      <c r="H125" s="53"/>
      <c r="I125" s="50"/>
      <c r="J125" s="53"/>
      <c r="K125" s="53"/>
      <c r="L125" s="53"/>
      <c r="M125" s="53"/>
      <c r="N125" s="53"/>
      <c r="O125" s="53"/>
      <c r="P125" s="53"/>
      <c r="Q125" s="50"/>
      <c r="R125" s="54"/>
    </row>
    <row r="126" spans="1:19" hidden="1" x14ac:dyDescent="0.25">
      <c r="A126" s="55" t="s">
        <v>209</v>
      </c>
      <c r="B126" s="53">
        <v>54354.6</v>
      </c>
      <c r="C126" s="53">
        <v>20572</v>
      </c>
      <c r="D126" s="53">
        <v>0</v>
      </c>
      <c r="E126" s="53">
        <v>0</v>
      </c>
      <c r="F126" s="53">
        <v>0</v>
      </c>
      <c r="G126" s="53"/>
      <c r="H126" s="53">
        <f>SUM(B126:F126)</f>
        <v>74926.600000000006</v>
      </c>
      <c r="I126" s="53"/>
      <c r="J126" s="53">
        <v>1500</v>
      </c>
      <c r="K126" s="53">
        <v>722.5</v>
      </c>
      <c r="L126" s="53">
        <f>15282.3+4072.9</f>
        <v>19355.2</v>
      </c>
      <c r="M126" s="53">
        <v>0</v>
      </c>
      <c r="N126" s="53">
        <v>0</v>
      </c>
      <c r="O126" s="53">
        <f>8801.9</f>
        <v>8801.9</v>
      </c>
      <c r="P126" s="53">
        <f>492.6+200</f>
        <v>692.6</v>
      </c>
      <c r="Q126" s="53"/>
      <c r="R126" s="53">
        <f>H126+SUM(J126:P126)</f>
        <v>105998.8</v>
      </c>
    </row>
    <row r="127" spans="1:19" hidden="1" x14ac:dyDescent="0.25">
      <c r="A127" s="55" t="s">
        <v>210</v>
      </c>
      <c r="B127" s="53">
        <v>38077</v>
      </c>
      <c r="C127" s="53">
        <v>31000</v>
      </c>
      <c r="D127" s="53">
        <v>0</v>
      </c>
      <c r="E127" s="53">
        <v>0</v>
      </c>
      <c r="F127" s="53">
        <f>207.1</f>
        <v>207.1</v>
      </c>
      <c r="G127" s="53">
        <v>0</v>
      </c>
      <c r="H127" s="53">
        <f>SUM(B127:G127)</f>
        <v>69284.100000000006</v>
      </c>
      <c r="I127" s="53"/>
      <c r="J127" s="53">
        <v>3965.9</v>
      </c>
      <c r="K127" s="53">
        <v>0</v>
      </c>
      <c r="L127" s="53">
        <f>9673.8+975.6-2688.039-207.1</f>
        <v>7754.2609999999986</v>
      </c>
      <c r="M127" s="53">
        <v>5463.2</v>
      </c>
      <c r="N127" s="53">
        <v>0</v>
      </c>
      <c r="O127" s="53">
        <v>4500</v>
      </c>
      <c r="P127" s="53">
        <v>0</v>
      </c>
      <c r="Q127" s="53"/>
      <c r="R127" s="53">
        <f>H127+SUM(J127:P127)</f>
        <v>90967.46100000001</v>
      </c>
    </row>
    <row r="128" spans="1:19" hidden="1" x14ac:dyDescent="0.25">
      <c r="A128" s="55" t="s">
        <v>211</v>
      </c>
      <c r="B128" s="53">
        <v>1298</v>
      </c>
      <c r="C128" s="53">
        <v>1322</v>
      </c>
      <c r="D128" s="53">
        <v>0</v>
      </c>
      <c r="E128" s="53">
        <v>0</v>
      </c>
      <c r="F128" s="53">
        <v>0</v>
      </c>
      <c r="G128" s="53"/>
      <c r="H128" s="53">
        <f>SUM(B128:F128)</f>
        <v>2620</v>
      </c>
      <c r="I128" s="53"/>
      <c r="J128" s="53">
        <v>0</v>
      </c>
      <c r="K128" s="53">
        <v>0</v>
      </c>
      <c r="L128" s="53">
        <f>372+47.3</f>
        <v>419.3</v>
      </c>
      <c r="M128" s="53">
        <v>0</v>
      </c>
      <c r="N128" s="53">
        <v>0</v>
      </c>
      <c r="O128" s="53">
        <v>0</v>
      </c>
      <c r="P128" s="53">
        <v>0</v>
      </c>
      <c r="Q128" s="53"/>
      <c r="R128" s="53">
        <f>-L128+C128+B128</f>
        <v>2200.6999999999998</v>
      </c>
    </row>
    <row r="129" spans="1:18" hidden="1" x14ac:dyDescent="0.25">
      <c r="A129" s="55" t="s">
        <v>212</v>
      </c>
      <c r="B129" s="53">
        <v>0</v>
      </c>
      <c r="C129" s="53"/>
      <c r="D129" s="53"/>
      <c r="E129" s="53"/>
      <c r="F129" s="53"/>
      <c r="G129" s="53">
        <v>3770</v>
      </c>
      <c r="H129" s="53">
        <f>SUM(B129:G129)</f>
        <v>3770</v>
      </c>
      <c r="I129" s="53"/>
      <c r="J129" s="53"/>
      <c r="K129" s="53"/>
      <c r="L129" s="53"/>
      <c r="M129" s="53"/>
      <c r="N129" s="53"/>
      <c r="O129" s="53"/>
      <c r="P129" s="53"/>
      <c r="Q129" s="53"/>
      <c r="R129" s="53">
        <f>B129</f>
        <v>0</v>
      </c>
    </row>
    <row r="130" spans="1:18" hidden="1" x14ac:dyDescent="0.25">
      <c r="A130" s="56" t="s">
        <v>213</v>
      </c>
      <c r="B130" s="53">
        <f>R130-SUM(J130:P130)-SUM(C130:F130)</f>
        <v>1707</v>
      </c>
      <c r="C130" s="53">
        <v>0</v>
      </c>
      <c r="D130" s="53">
        <v>0</v>
      </c>
      <c r="E130" s="53">
        <v>0</v>
      </c>
      <c r="F130" s="53">
        <v>0</v>
      </c>
      <c r="G130" s="53"/>
      <c r="H130" s="53">
        <f t="shared" ref="H130:H148" si="12">SUM(B130:F130)</f>
        <v>1707</v>
      </c>
      <c r="I130" s="53"/>
      <c r="J130" s="53">
        <v>0</v>
      </c>
      <c r="K130" s="53">
        <v>0</v>
      </c>
      <c r="L130" s="53">
        <v>0</v>
      </c>
      <c r="M130" s="53">
        <v>0</v>
      </c>
      <c r="N130" s="53">
        <v>0</v>
      </c>
      <c r="O130" s="53">
        <v>0</v>
      </c>
      <c r="P130" s="53">
        <v>0</v>
      </c>
      <c r="Q130" s="53">
        <v>0</v>
      </c>
      <c r="R130" s="53">
        <v>1707</v>
      </c>
    </row>
    <row r="131" spans="1:18" hidden="1" x14ac:dyDescent="0.25">
      <c r="A131" s="56" t="s">
        <v>214</v>
      </c>
      <c r="B131" s="53">
        <v>2178.6999999999998</v>
      </c>
      <c r="C131" s="53">
        <v>2791.3</v>
      </c>
      <c r="D131" s="53">
        <v>0</v>
      </c>
      <c r="E131" s="53">
        <v>0</v>
      </c>
      <c r="F131" s="53">
        <v>0</v>
      </c>
      <c r="G131" s="53"/>
      <c r="H131" s="53">
        <f t="shared" si="12"/>
        <v>4970</v>
      </c>
      <c r="I131" s="53"/>
      <c r="J131" s="53">
        <v>0</v>
      </c>
      <c r="K131" s="53">
        <v>0</v>
      </c>
      <c r="L131" s="53">
        <f>883.5+127.2</f>
        <v>1010.7</v>
      </c>
      <c r="M131" s="53">
        <v>0</v>
      </c>
      <c r="N131" s="53">
        <v>0</v>
      </c>
      <c r="O131" s="53">
        <v>0</v>
      </c>
      <c r="P131" s="53">
        <v>0</v>
      </c>
      <c r="Q131" s="53"/>
      <c r="R131" s="53">
        <f>L131+H131</f>
        <v>5980.7</v>
      </c>
    </row>
    <row r="132" spans="1:18" hidden="1" x14ac:dyDescent="0.25">
      <c r="A132" s="56" t="s">
        <v>215</v>
      </c>
      <c r="B132" s="53">
        <v>497.5</v>
      </c>
      <c r="C132" s="53"/>
      <c r="D132" s="53"/>
      <c r="E132" s="53"/>
      <c r="F132" s="53"/>
      <c r="G132" s="53"/>
      <c r="H132" s="53">
        <f t="shared" si="12"/>
        <v>497.5</v>
      </c>
      <c r="I132" s="53"/>
      <c r="J132" s="53"/>
      <c r="K132" s="53"/>
      <c r="L132" s="53">
        <v>96.7</v>
      </c>
      <c r="M132" s="53"/>
      <c r="N132" s="53"/>
      <c r="O132" s="53"/>
      <c r="P132" s="53"/>
      <c r="Q132" s="53"/>
      <c r="R132" s="53">
        <f>594.2</f>
        <v>594.20000000000005</v>
      </c>
    </row>
    <row r="133" spans="1:18" hidden="1" x14ac:dyDescent="0.25">
      <c r="A133" s="56" t="s">
        <v>216</v>
      </c>
      <c r="B133" s="53">
        <v>1328.5</v>
      </c>
      <c r="C133" s="53">
        <v>558</v>
      </c>
      <c r="D133" s="53">
        <v>0</v>
      </c>
      <c r="E133" s="53">
        <v>0</v>
      </c>
      <c r="F133" s="53">
        <v>0</v>
      </c>
      <c r="G133" s="53"/>
      <c r="H133" s="53">
        <f t="shared" si="12"/>
        <v>1886.5</v>
      </c>
      <c r="I133" s="53"/>
      <c r="J133" s="53">
        <v>0</v>
      </c>
      <c r="K133" s="53">
        <v>0</v>
      </c>
      <c r="L133" s="53">
        <f>R133-P133-C133-B133</f>
        <v>442.80000000000018</v>
      </c>
      <c r="M133" s="53">
        <v>0</v>
      </c>
      <c r="N133" s="53">
        <v>0</v>
      </c>
      <c r="O133" s="53">
        <v>0</v>
      </c>
      <c r="P133" s="53">
        <v>150</v>
      </c>
      <c r="Q133" s="53">
        <v>0</v>
      </c>
      <c r="R133" s="53">
        <v>2479.3000000000002</v>
      </c>
    </row>
    <row r="134" spans="1:18" hidden="1" x14ac:dyDescent="0.25">
      <c r="A134" s="56" t="s">
        <v>217</v>
      </c>
      <c r="B134" s="53">
        <f>R134-SUM(J134:P134)-SUM(C134:F134)</f>
        <v>155.9</v>
      </c>
      <c r="C134" s="53">
        <v>0</v>
      </c>
      <c r="D134" s="53">
        <v>0</v>
      </c>
      <c r="E134" s="53">
        <v>0</v>
      </c>
      <c r="F134" s="53">
        <v>0</v>
      </c>
      <c r="G134" s="53"/>
      <c r="H134" s="53">
        <f t="shared" si="12"/>
        <v>155.9</v>
      </c>
      <c r="I134" s="53"/>
      <c r="J134" s="53">
        <v>0</v>
      </c>
      <c r="K134" s="53">
        <v>0</v>
      </c>
      <c r="L134" s="53">
        <v>0</v>
      </c>
      <c r="M134" s="53">
        <v>0</v>
      </c>
      <c r="N134" s="53">
        <v>0</v>
      </c>
      <c r="O134" s="53">
        <v>0</v>
      </c>
      <c r="P134" s="53">
        <v>0</v>
      </c>
      <c r="Q134" s="53">
        <v>0</v>
      </c>
      <c r="R134" s="53">
        <v>155.9</v>
      </c>
    </row>
    <row r="135" spans="1:18" hidden="1" x14ac:dyDescent="0.25">
      <c r="A135" s="56" t="s">
        <v>218</v>
      </c>
      <c r="B135" s="53">
        <v>9531</v>
      </c>
      <c r="C135" s="53">
        <v>0</v>
      </c>
      <c r="D135" s="53">
        <v>0</v>
      </c>
      <c r="E135" s="53">
        <v>0</v>
      </c>
      <c r="F135" s="53">
        <v>0</v>
      </c>
      <c r="G135" s="53"/>
      <c r="H135" s="53">
        <f t="shared" si="12"/>
        <v>9531</v>
      </c>
      <c r="I135" s="53"/>
      <c r="J135" s="53">
        <v>0</v>
      </c>
      <c r="K135" s="53">
        <v>0</v>
      </c>
      <c r="L135" s="53">
        <v>102</v>
      </c>
      <c r="M135" s="53">
        <v>0</v>
      </c>
      <c r="N135" s="53">
        <v>0</v>
      </c>
      <c r="O135" s="53">
        <v>0</v>
      </c>
      <c r="P135" s="53">
        <v>0</v>
      </c>
      <c r="Q135" s="53"/>
      <c r="R135" s="53">
        <v>9633</v>
      </c>
    </row>
    <row r="136" spans="1:18" hidden="1" x14ac:dyDescent="0.25">
      <c r="A136" s="56" t="s">
        <v>219</v>
      </c>
      <c r="B136" s="53">
        <f>R136-SUM(J136:P136)-SUM(C136:F136)</f>
        <v>150</v>
      </c>
      <c r="C136" s="53">
        <v>0</v>
      </c>
      <c r="D136" s="53">
        <v>0</v>
      </c>
      <c r="E136" s="53">
        <v>0</v>
      </c>
      <c r="F136" s="53">
        <v>0</v>
      </c>
      <c r="G136" s="53"/>
      <c r="H136" s="53">
        <f t="shared" si="12"/>
        <v>150</v>
      </c>
      <c r="I136" s="53"/>
      <c r="J136" s="53"/>
      <c r="K136" s="53"/>
      <c r="L136" s="53">
        <v>9000</v>
      </c>
      <c r="M136" s="53"/>
      <c r="N136" s="53"/>
      <c r="O136" s="53"/>
      <c r="P136" s="53"/>
      <c r="Q136" s="53"/>
      <c r="R136" s="53">
        <v>9150</v>
      </c>
    </row>
    <row r="137" spans="1:18" hidden="1" x14ac:dyDescent="0.25">
      <c r="A137" s="56" t="s">
        <v>220</v>
      </c>
      <c r="B137" s="53">
        <v>84790.27</v>
      </c>
      <c r="C137" s="53">
        <v>22445.7</v>
      </c>
      <c r="D137" s="53"/>
      <c r="E137" s="53"/>
      <c r="F137" s="53"/>
      <c r="G137" s="53"/>
      <c r="H137" s="53">
        <f>SUM(B137:F137)</f>
        <v>107235.97</v>
      </c>
      <c r="I137" s="53"/>
      <c r="J137" s="53"/>
      <c r="K137" s="53">
        <v>1484.2</v>
      </c>
      <c r="L137" s="53">
        <f>R137-H137-K137-P137</f>
        <v>155981.44999999998</v>
      </c>
      <c r="M137" s="53"/>
      <c r="N137" s="53"/>
      <c r="O137" s="53"/>
      <c r="P137" s="53">
        <v>3800</v>
      </c>
      <c r="Q137" s="53"/>
      <c r="R137" s="53">
        <v>268501.62</v>
      </c>
    </row>
    <row r="138" spans="1:18" hidden="1" x14ac:dyDescent="0.25">
      <c r="A138" s="56" t="s">
        <v>221</v>
      </c>
      <c r="B138" s="53">
        <v>10573.9</v>
      </c>
      <c r="C138" s="53">
        <f>R138-B138</f>
        <v>1725.8999999999996</v>
      </c>
      <c r="D138" s="53"/>
      <c r="E138" s="53"/>
      <c r="F138" s="53"/>
      <c r="G138" s="53"/>
      <c r="H138" s="53">
        <f t="shared" si="12"/>
        <v>12299.8</v>
      </c>
      <c r="I138" s="53"/>
      <c r="J138" s="53"/>
      <c r="K138" s="53"/>
      <c r="L138" s="53"/>
      <c r="M138" s="53"/>
      <c r="N138" s="53"/>
      <c r="O138" s="53"/>
      <c r="P138" s="53"/>
      <c r="Q138" s="53"/>
      <c r="R138" s="53">
        <v>12299.8</v>
      </c>
    </row>
    <row r="139" spans="1:18" hidden="1" x14ac:dyDescent="0.25">
      <c r="A139" s="56" t="s">
        <v>222</v>
      </c>
      <c r="B139" s="53">
        <v>2969.3</v>
      </c>
      <c r="C139" s="53"/>
      <c r="D139" s="53"/>
      <c r="E139" s="53"/>
      <c r="F139" s="53"/>
      <c r="G139" s="53"/>
      <c r="H139" s="53">
        <f t="shared" si="12"/>
        <v>2969.3</v>
      </c>
      <c r="I139" s="53"/>
      <c r="J139" s="53"/>
      <c r="K139" s="53"/>
      <c r="L139" s="53"/>
      <c r="M139" s="53"/>
      <c r="N139" s="53"/>
      <c r="O139" s="53"/>
      <c r="P139" s="53">
        <f>R139-H139</f>
        <v>1169.8999999999996</v>
      </c>
      <c r="Q139" s="53"/>
      <c r="R139" s="53">
        <v>4139.2</v>
      </c>
    </row>
    <row r="140" spans="1:18" hidden="1" x14ac:dyDescent="0.25">
      <c r="A140" s="57" t="s">
        <v>223</v>
      </c>
      <c r="B140" s="53">
        <f>R140-SUM(J140:P140)-SUM(C140:F140)</f>
        <v>2000</v>
      </c>
      <c r="C140" s="53"/>
      <c r="D140" s="53"/>
      <c r="E140" s="53"/>
      <c r="F140" s="53"/>
      <c r="G140" s="53"/>
      <c r="H140" s="53">
        <f t="shared" si="12"/>
        <v>2000</v>
      </c>
      <c r="I140" s="53"/>
      <c r="J140" s="53"/>
      <c r="K140" s="53"/>
      <c r="L140" s="53"/>
      <c r="M140" s="53"/>
      <c r="N140" s="53"/>
      <c r="O140" s="53"/>
      <c r="P140" s="53"/>
      <c r="Q140" s="53"/>
      <c r="R140" s="53">
        <v>2000</v>
      </c>
    </row>
    <row r="141" spans="1:18" hidden="1" x14ac:dyDescent="0.25">
      <c r="A141" s="56" t="s">
        <v>224</v>
      </c>
      <c r="B141" s="53">
        <v>36028</v>
      </c>
      <c r="C141" s="53">
        <v>21423</v>
      </c>
      <c r="D141" s="53"/>
      <c r="E141" s="53"/>
      <c r="F141" s="53"/>
      <c r="G141" s="53"/>
      <c r="H141" s="53">
        <f t="shared" si="12"/>
        <v>57451</v>
      </c>
      <c r="I141" s="53"/>
      <c r="J141" s="53"/>
      <c r="K141" s="53"/>
      <c r="L141" s="53">
        <f>R141-M141-H141</f>
        <v>27687.300000000003</v>
      </c>
      <c r="M141" s="53">
        <v>5849.5</v>
      </c>
      <c r="N141" s="53"/>
      <c r="O141" s="53"/>
      <c r="P141" s="53"/>
      <c r="Q141" s="53"/>
      <c r="R141" s="53">
        <v>90987.8</v>
      </c>
    </row>
    <row r="142" spans="1:18" hidden="1" x14ac:dyDescent="0.25">
      <c r="A142" s="56" t="s">
        <v>225</v>
      </c>
      <c r="B142" s="53">
        <v>23187.5</v>
      </c>
      <c r="C142" s="53">
        <f>2574.8+4398.3</f>
        <v>6973.1</v>
      </c>
      <c r="D142" s="53"/>
      <c r="E142" s="53"/>
      <c r="F142" s="53"/>
      <c r="G142" s="53"/>
      <c r="H142" s="53">
        <f t="shared" si="12"/>
        <v>30160.6</v>
      </c>
      <c r="I142" s="53"/>
      <c r="J142" s="53"/>
      <c r="K142" s="53"/>
      <c r="L142" s="53">
        <f>R142-H142</f>
        <v>22434.9</v>
      </c>
      <c r="M142" s="53">
        <v>0</v>
      </c>
      <c r="N142" s="53"/>
      <c r="O142" s="53"/>
      <c r="P142" s="53"/>
      <c r="Q142" s="53"/>
      <c r="R142" s="53">
        <v>52595.5</v>
      </c>
    </row>
    <row r="143" spans="1:18" hidden="1" x14ac:dyDescent="0.25">
      <c r="A143" s="57" t="s">
        <v>226</v>
      </c>
      <c r="B143" s="53">
        <f>R143-SUM(J143:P143)-SUM(C143:F143)</f>
        <v>19980.8</v>
      </c>
      <c r="C143" s="53"/>
      <c r="D143" s="53"/>
      <c r="E143" s="53"/>
      <c r="F143" s="53"/>
      <c r="G143" s="53"/>
      <c r="H143" s="53">
        <f t="shared" si="12"/>
        <v>19980.8</v>
      </c>
      <c r="I143" s="53"/>
      <c r="J143" s="53"/>
      <c r="K143" s="53"/>
      <c r="L143" s="53">
        <v>12772.8</v>
      </c>
      <c r="M143" s="53"/>
      <c r="N143" s="53"/>
      <c r="O143" s="53"/>
      <c r="P143" s="53"/>
      <c r="Q143" s="53"/>
      <c r="R143" s="53">
        <v>32753.599999999999</v>
      </c>
    </row>
    <row r="144" spans="1:18" hidden="1" x14ac:dyDescent="0.25">
      <c r="A144" s="57" t="s">
        <v>227</v>
      </c>
      <c r="B144" s="53">
        <v>36952.400000000001</v>
      </c>
      <c r="C144" s="53">
        <f>46340.1</f>
        <v>46340.1</v>
      </c>
      <c r="D144" s="53"/>
      <c r="E144" s="53"/>
      <c r="F144" s="53"/>
      <c r="G144" s="53"/>
      <c r="H144" s="53">
        <f t="shared" si="12"/>
        <v>83292.5</v>
      </c>
      <c r="I144" s="53"/>
      <c r="J144" s="53"/>
      <c r="K144" s="53">
        <v>0</v>
      </c>
      <c r="L144" s="53">
        <f>R144-H144-P144-O144</f>
        <v>10755</v>
      </c>
      <c r="M144" s="53"/>
      <c r="N144" s="53"/>
      <c r="O144" s="53">
        <v>41000</v>
      </c>
      <c r="P144" s="53">
        <f>3100+1525.5</f>
        <v>4625.5</v>
      </c>
      <c r="Q144" s="53"/>
      <c r="R144" s="58">
        <v>139673</v>
      </c>
    </row>
    <row r="145" spans="1:18" hidden="1" x14ac:dyDescent="0.25">
      <c r="A145" s="56" t="s">
        <v>228</v>
      </c>
      <c r="B145" s="53">
        <v>15794</v>
      </c>
      <c r="C145" s="53">
        <v>5911.2</v>
      </c>
      <c r="D145" s="53"/>
      <c r="E145" s="53">
        <v>1000</v>
      </c>
      <c r="F145" s="53"/>
      <c r="G145" s="53"/>
      <c r="H145" s="53">
        <f t="shared" si="12"/>
        <v>22705.200000000001</v>
      </c>
      <c r="I145" s="53"/>
      <c r="J145" s="53"/>
      <c r="K145" s="53">
        <f>R145-H145-L145</f>
        <v>5282.8999999999978</v>
      </c>
      <c r="L145" s="53">
        <v>1000</v>
      </c>
      <c r="M145" s="53"/>
      <c r="N145" s="53"/>
      <c r="O145" s="53"/>
      <c r="P145" s="53"/>
      <c r="Q145" s="53"/>
      <c r="R145" s="53">
        <v>28988.1</v>
      </c>
    </row>
    <row r="146" spans="1:18" hidden="1" x14ac:dyDescent="0.25">
      <c r="A146" s="56" t="s">
        <v>229</v>
      </c>
      <c r="B146" s="53">
        <v>4000</v>
      </c>
      <c r="C146" s="53"/>
      <c r="D146" s="53"/>
      <c r="E146" s="53"/>
      <c r="F146" s="53"/>
      <c r="G146" s="53"/>
      <c r="H146" s="53">
        <f t="shared" si="12"/>
        <v>4000</v>
      </c>
      <c r="I146" s="53"/>
      <c r="J146" s="53"/>
      <c r="K146" s="53"/>
      <c r="L146" s="53"/>
      <c r="M146" s="53"/>
      <c r="N146" s="53">
        <v>6100</v>
      </c>
      <c r="O146" s="53"/>
      <c r="P146" s="53">
        <f>11148.3-N146</f>
        <v>5048.2999999999993</v>
      </c>
      <c r="Q146" s="53"/>
      <c r="R146" s="53">
        <f>H146+SUM(J146:P146)</f>
        <v>15148.3</v>
      </c>
    </row>
    <row r="147" spans="1:18" hidden="1" x14ac:dyDescent="0.25">
      <c r="A147" s="59" t="s">
        <v>230</v>
      </c>
      <c r="B147" s="53">
        <v>7000</v>
      </c>
      <c r="C147" s="53"/>
      <c r="D147" s="53">
        <v>27000</v>
      </c>
      <c r="E147" s="53"/>
      <c r="F147" s="53"/>
      <c r="G147" s="53"/>
      <c r="H147" s="53">
        <f t="shared" si="12"/>
        <v>34000</v>
      </c>
      <c r="I147" s="53"/>
      <c r="J147" s="53"/>
      <c r="K147" s="53"/>
      <c r="L147" s="53">
        <v>14159.4</v>
      </c>
      <c r="M147" s="53"/>
      <c r="N147" s="53"/>
      <c r="O147" s="53"/>
      <c r="P147" s="53"/>
      <c r="Q147" s="53"/>
      <c r="R147" s="53">
        <f>48159.4-2000</f>
        <v>46159.4</v>
      </c>
    </row>
    <row r="148" spans="1:18" hidden="1" x14ac:dyDescent="0.25">
      <c r="A148" s="49" t="s">
        <v>231</v>
      </c>
      <c r="B148" s="53">
        <v>19108</v>
      </c>
      <c r="C148" s="53">
        <v>0</v>
      </c>
      <c r="D148" s="53"/>
      <c r="E148" s="53"/>
      <c r="F148" s="53"/>
      <c r="G148" s="53"/>
      <c r="H148" s="53">
        <f t="shared" si="12"/>
        <v>19108</v>
      </c>
      <c r="I148" s="53"/>
      <c r="J148" s="53"/>
      <c r="K148" s="53"/>
      <c r="L148" s="53">
        <f>R148-P148-M148-C148-B148</f>
        <v>6414.7999999999993</v>
      </c>
      <c r="M148" s="58">
        <v>0</v>
      </c>
      <c r="N148" s="53"/>
      <c r="O148" s="53"/>
      <c r="P148" s="53">
        <v>0</v>
      </c>
      <c r="Q148" s="53"/>
      <c r="R148" s="53">
        <v>25522.799999999999</v>
      </c>
    </row>
    <row r="149" spans="1:18" hidden="1" x14ac:dyDescent="0.25">
      <c r="A149" s="44"/>
      <c r="B149" s="54"/>
      <c r="C149" s="54"/>
      <c r="D149" s="54"/>
      <c r="E149" s="54"/>
      <c r="F149" s="54"/>
      <c r="G149" s="54"/>
      <c r="H149" s="54"/>
      <c r="I149" s="54"/>
      <c r="J149" s="54"/>
      <c r="K149" s="54"/>
      <c r="L149" s="54"/>
      <c r="M149" s="54"/>
      <c r="N149" s="54"/>
      <c r="O149" s="54"/>
      <c r="P149" s="54"/>
      <c r="Q149" s="54"/>
      <c r="R149" s="54"/>
    </row>
    <row r="150" spans="1:18" ht="15.75" hidden="1" thickBot="1" x14ac:dyDescent="0.3">
      <c r="A150" s="44" t="s">
        <v>232</v>
      </c>
      <c r="B150" s="252">
        <f t="shared" ref="B150:H150" si="13">SUM(B126:B148)</f>
        <v>371662.37</v>
      </c>
      <c r="C150" s="252">
        <f t="shared" si="13"/>
        <v>161062.30000000002</v>
      </c>
      <c r="D150" s="253">
        <f t="shared" si="13"/>
        <v>27000</v>
      </c>
      <c r="E150" s="253">
        <f t="shared" si="13"/>
        <v>1000</v>
      </c>
      <c r="F150" s="253">
        <f t="shared" si="13"/>
        <v>207.1</v>
      </c>
      <c r="G150" s="253">
        <f t="shared" si="13"/>
        <v>3770</v>
      </c>
      <c r="H150" s="253">
        <f t="shared" si="13"/>
        <v>564701.77</v>
      </c>
      <c r="I150" s="54"/>
      <c r="J150" s="253">
        <f t="shared" ref="J150:P150" si="14">SUM(J126:J148)</f>
        <v>5465.9</v>
      </c>
      <c r="K150" s="253">
        <f t="shared" si="14"/>
        <v>7489.5999999999976</v>
      </c>
      <c r="L150" s="253">
        <f t="shared" si="14"/>
        <v>289386.61099999998</v>
      </c>
      <c r="M150" s="253">
        <f t="shared" si="14"/>
        <v>11312.7</v>
      </c>
      <c r="N150" s="253">
        <f t="shared" si="14"/>
        <v>6100</v>
      </c>
      <c r="O150" s="253">
        <f t="shared" si="14"/>
        <v>54301.9</v>
      </c>
      <c r="P150" s="253">
        <f t="shared" si="14"/>
        <v>15486.3</v>
      </c>
      <c r="Q150" s="54"/>
      <c r="R150" s="254">
        <f>SUM(J150:P150)+H150</f>
        <v>954244.78099999996</v>
      </c>
    </row>
    <row r="151" spans="1:18" ht="15.75" hidden="1" thickTop="1" x14ac:dyDescent="0.25">
      <c r="A151" s="44"/>
      <c r="B151" s="54"/>
      <c r="C151" s="54"/>
      <c r="D151" s="54"/>
      <c r="E151" s="54"/>
      <c r="F151" s="54"/>
      <c r="G151" s="54"/>
      <c r="H151" s="54"/>
      <c r="I151" s="54"/>
      <c r="J151" s="54"/>
      <c r="K151" s="54"/>
      <c r="L151" s="54"/>
      <c r="M151" s="54"/>
      <c r="N151" s="54"/>
      <c r="O151" s="54"/>
      <c r="P151" s="54"/>
      <c r="Q151" s="54"/>
      <c r="R151" s="54"/>
    </row>
    <row r="152" spans="1:18" hidden="1" x14ac:dyDescent="0.25">
      <c r="A152" s="60" t="s">
        <v>233</v>
      </c>
      <c r="B152" s="60">
        <f t="shared" ref="B152:H152" si="15">+B150/$R150</f>
        <v>0.38948326194722988</v>
      </c>
      <c r="C152" s="60">
        <f t="shared" si="15"/>
        <v>0.16878509917676984</v>
      </c>
      <c r="D152" s="60">
        <f t="shared" si="15"/>
        <v>2.8294626847951292E-2</v>
      </c>
      <c r="E152" s="60">
        <f t="shared" si="15"/>
        <v>1.0479491425167146E-3</v>
      </c>
      <c r="F152" s="60">
        <f t="shared" si="15"/>
        <v>2.1703026741521158E-4</v>
      </c>
      <c r="G152" s="60">
        <f t="shared" si="15"/>
        <v>3.9507682672880141E-3</v>
      </c>
      <c r="H152" s="60">
        <f t="shared" si="15"/>
        <v>0.59177873564917094</v>
      </c>
      <c r="I152" s="60"/>
      <c r="J152" s="60">
        <f t="shared" ref="J152:P152" si="16">+J150/$R150</f>
        <v>5.7279852180821093E-3</v>
      </c>
      <c r="K152" s="60">
        <f t="shared" si="16"/>
        <v>7.8487198977931823E-3</v>
      </c>
      <c r="L152" s="60">
        <f t="shared" si="16"/>
        <v>0.30326245085326803</v>
      </c>
      <c r="M152" s="60">
        <f t="shared" si="16"/>
        <v>1.1855134264548838E-2</v>
      </c>
      <c r="N152" s="60">
        <f t="shared" si="16"/>
        <v>6.3924897693519583E-3</v>
      </c>
      <c r="O152" s="60">
        <f t="shared" si="16"/>
        <v>5.690562954202838E-2</v>
      </c>
      <c r="P152" s="60">
        <f t="shared" si="16"/>
        <v>1.6228854805756594E-2</v>
      </c>
      <c r="Q152" s="60"/>
      <c r="R152" s="60">
        <f>+R150/$R150</f>
        <v>1</v>
      </c>
    </row>
    <row r="153" spans="1:18" hidden="1" x14ac:dyDescent="0.25">
      <c r="A153" s="61"/>
      <c r="B153" s="62"/>
      <c r="C153" s="63"/>
      <c r="D153" s="63"/>
      <c r="E153" s="63"/>
      <c r="F153" s="63"/>
      <c r="G153" s="63"/>
      <c r="H153" s="64"/>
      <c r="I153" s="60"/>
      <c r="J153" s="63"/>
      <c r="K153" s="63"/>
      <c r="L153" s="63"/>
      <c r="M153" s="63"/>
      <c r="N153" s="63"/>
      <c r="O153" s="63"/>
      <c r="P153" s="63"/>
      <c r="Q153" s="60"/>
      <c r="R153" s="44"/>
    </row>
    <row r="154" spans="1:18" ht="15" hidden="1" customHeight="1" x14ac:dyDescent="0.25">
      <c r="A154" s="852" t="s">
        <v>234</v>
      </c>
      <c r="B154" s="852"/>
      <c r="C154" s="852"/>
      <c r="D154" s="852"/>
      <c r="E154" s="852"/>
      <c r="F154" s="852"/>
      <c r="G154" s="852"/>
      <c r="H154" s="852"/>
      <c r="I154" s="852"/>
      <c r="J154" s="852"/>
      <c r="K154" s="852"/>
      <c r="L154" s="852"/>
      <c r="M154" s="852"/>
      <c r="N154" s="852"/>
      <c r="O154" s="852"/>
      <c r="P154" s="852"/>
      <c r="Q154" s="852"/>
      <c r="R154" s="852"/>
    </row>
    <row r="155" spans="1:18" x14ac:dyDescent="0.25">
      <c r="A155" s="852"/>
      <c r="B155" s="852"/>
      <c r="C155" s="852"/>
      <c r="D155" s="852"/>
      <c r="E155" s="852"/>
      <c r="F155" s="852"/>
      <c r="G155" s="852"/>
      <c r="H155" s="852"/>
      <c r="I155" s="852"/>
      <c r="J155" s="852"/>
      <c r="K155" s="852"/>
      <c r="L155" s="852"/>
      <c r="M155" s="852"/>
      <c r="N155" s="852"/>
      <c r="O155" s="852"/>
      <c r="P155" s="852"/>
      <c r="Q155" s="852"/>
      <c r="R155" s="852"/>
    </row>
    <row r="156" spans="1:18" x14ac:dyDescent="0.25">
      <c r="A156" s="914"/>
      <c r="B156" s="914"/>
      <c r="C156" s="914"/>
      <c r="D156" s="914"/>
      <c r="E156" s="914"/>
      <c r="F156" s="914"/>
      <c r="G156" s="914"/>
      <c r="H156" s="914"/>
      <c r="I156" s="914"/>
      <c r="J156" s="914"/>
      <c r="K156" s="914"/>
      <c r="L156" s="914"/>
      <c r="M156" s="914"/>
      <c r="N156" s="914"/>
      <c r="O156" s="914"/>
      <c r="P156" s="914"/>
      <c r="Q156" s="914"/>
      <c r="R156" s="914"/>
    </row>
  </sheetData>
  <sheetProtection algorithmName="SHA-512" hashValue="XHvnomTUyDEDWN4Qr7DqjjKZu5Ipx/Uwnsf2zw7BvZxn1xF7ynuYWsn8trix1gpkXTfljLB/pYVBWmumcQnHng==" saltValue="wJnDaBAnX/KY4LFRbll/yw==" spinCount="100000" sheet="1" objects="1" scenarios="1"/>
  <mergeCells count="11">
    <mergeCell ref="A2:R3"/>
    <mergeCell ref="A38:R38"/>
    <mergeCell ref="A39:R39"/>
    <mergeCell ref="A79:R80"/>
    <mergeCell ref="A118:R119"/>
    <mergeCell ref="A116:H116"/>
    <mergeCell ref="A41:R42"/>
    <mergeCell ref="A77:R77"/>
    <mergeCell ref="A78:R78"/>
    <mergeCell ref="B5:H5"/>
    <mergeCell ref="J5:P5"/>
  </mergeCells>
  <printOptions horizontalCentered="1"/>
  <pageMargins left="0.25" right="0.25" top="0.75" bottom="0.25" header="0.3" footer="0.3"/>
  <pageSetup firstPageNumber="28" orientation="landscape" useFirstPageNumber="1" r:id="rId1"/>
  <headerFooter>
    <oddHeader>&amp;L&amp;8Semi-Annual Child Welfare Report&amp;C&amp;"-,Bold"&amp;14Arizona Department of Child Safety&amp;R&amp;8
January 1, 2020 through June 30, 2020</oddHeader>
    <oddFooter>&amp;CPage &amp;P</oddFooter>
  </headerFooter>
  <ignoredErrors>
    <ignoredError sqref="H5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45"/>
  <sheetViews>
    <sheetView showGridLines="0" zoomScaleNormal="100" zoomScaleSheetLayoutView="85" workbookViewId="0">
      <selection activeCell="A8" sqref="A8"/>
    </sheetView>
  </sheetViews>
  <sheetFormatPr defaultColWidth="9.140625" defaultRowHeight="15" x14ac:dyDescent="0.25"/>
  <cols>
    <col min="1" max="1" width="16.42578125" style="206" customWidth="1"/>
    <col min="2" max="9" width="9.42578125" style="206" customWidth="1"/>
    <col min="10" max="16384" width="9.140625" style="206"/>
  </cols>
  <sheetData>
    <row r="1" spans="1:14" ht="6" customHeight="1" thickBot="1" x14ac:dyDescent="0.3"/>
    <row r="2" spans="1:14" ht="21.75" thickBot="1" x14ac:dyDescent="0.4">
      <c r="A2" s="1573" t="s">
        <v>284</v>
      </c>
      <c r="B2" s="1574"/>
      <c r="C2" s="1574"/>
      <c r="D2" s="1574"/>
      <c r="E2" s="1574"/>
      <c r="F2" s="1574"/>
      <c r="G2" s="1574"/>
      <c r="H2" s="1574"/>
      <c r="I2" s="1575"/>
    </row>
    <row r="3" spans="1:14" ht="15.75" thickBot="1" x14ac:dyDescent="0.3">
      <c r="A3" s="1812" t="s">
        <v>747</v>
      </c>
      <c r="B3" s="1813"/>
      <c r="C3" s="1813"/>
      <c r="D3" s="1813"/>
      <c r="E3" s="1813"/>
      <c r="F3" s="1813"/>
      <c r="G3" s="1813"/>
      <c r="H3" s="1813"/>
      <c r="I3" s="1814"/>
    </row>
    <row r="4" spans="1:14" ht="30.95" customHeight="1" thickBot="1" x14ac:dyDescent="0.3">
      <c r="A4" s="607"/>
      <c r="B4" s="1863" t="s">
        <v>506</v>
      </c>
      <c r="C4" s="1864"/>
      <c r="D4" s="1864"/>
      <c r="E4" s="1864"/>
      <c r="F4" s="1864"/>
      <c r="G4" s="1864"/>
      <c r="H4" s="1864"/>
      <c r="I4" s="1865"/>
    </row>
    <row r="5" spans="1:14" ht="34.5" customHeight="1" thickBot="1" x14ac:dyDescent="0.3">
      <c r="A5" s="608"/>
      <c r="B5" s="558" t="s">
        <v>412</v>
      </c>
      <c r="C5" s="243" t="s">
        <v>413</v>
      </c>
      <c r="D5" s="243" t="s">
        <v>414</v>
      </c>
      <c r="E5" s="243" t="s">
        <v>244</v>
      </c>
      <c r="F5" s="243" t="s">
        <v>520</v>
      </c>
      <c r="G5" s="243" t="s">
        <v>415</v>
      </c>
      <c r="H5" s="243" t="s">
        <v>416</v>
      </c>
      <c r="I5" s="559" t="s">
        <v>417</v>
      </c>
      <c r="M5" s="1446"/>
      <c r="N5" s="1446"/>
    </row>
    <row r="6" spans="1:14" ht="38.25" customHeight="1" x14ac:dyDescent="0.25">
      <c r="A6" s="614" t="s">
        <v>286</v>
      </c>
      <c r="B6" s="613">
        <v>334</v>
      </c>
      <c r="C6" s="609">
        <v>347</v>
      </c>
      <c r="D6" s="609">
        <v>374</v>
      </c>
      <c r="E6" s="609">
        <v>331</v>
      </c>
      <c r="F6" s="609" t="s">
        <v>514</v>
      </c>
      <c r="G6" s="1335" t="s">
        <v>585</v>
      </c>
      <c r="H6" s="609">
        <v>198</v>
      </c>
      <c r="I6" s="1991" t="s">
        <v>788</v>
      </c>
      <c r="M6" s="1446"/>
      <c r="N6" s="1446"/>
    </row>
    <row r="7" spans="1:14" ht="38.25" customHeight="1" x14ac:dyDescent="0.25">
      <c r="A7" s="614" t="s">
        <v>285</v>
      </c>
      <c r="B7" s="615">
        <v>236</v>
      </c>
      <c r="C7" s="611">
        <v>261</v>
      </c>
      <c r="D7" s="611">
        <v>316</v>
      </c>
      <c r="E7" s="611">
        <v>288</v>
      </c>
      <c r="F7" s="611" t="s">
        <v>515</v>
      </c>
      <c r="G7" s="1336">
        <v>213</v>
      </c>
      <c r="H7" s="611">
        <v>337</v>
      </c>
      <c r="I7" s="1992" t="s">
        <v>789</v>
      </c>
      <c r="M7" s="1446"/>
      <c r="N7" s="1446"/>
    </row>
    <row r="8" spans="1:14" ht="63.75" x14ac:dyDescent="0.25">
      <c r="A8" s="614" t="s">
        <v>700</v>
      </c>
      <c r="B8" s="615">
        <v>220</v>
      </c>
      <c r="C8" s="611">
        <v>229</v>
      </c>
      <c r="D8" s="611">
        <v>342</v>
      </c>
      <c r="E8" s="611">
        <v>340</v>
      </c>
      <c r="F8" s="611" t="s">
        <v>516</v>
      </c>
      <c r="G8" s="1336">
        <v>77</v>
      </c>
      <c r="H8" s="611">
        <v>194</v>
      </c>
      <c r="I8" s="1992" t="s">
        <v>790</v>
      </c>
      <c r="M8" s="1446"/>
      <c r="N8" s="1446"/>
    </row>
    <row r="9" spans="1:14" ht="38.25" customHeight="1" x14ac:dyDescent="0.25">
      <c r="A9" s="614" t="s">
        <v>701</v>
      </c>
      <c r="B9" s="615">
        <v>3</v>
      </c>
      <c r="C9" s="611">
        <v>5</v>
      </c>
      <c r="D9" s="611">
        <v>17</v>
      </c>
      <c r="E9" s="611">
        <v>4</v>
      </c>
      <c r="F9" s="611" t="s">
        <v>517</v>
      </c>
      <c r="G9" s="1336">
        <v>1</v>
      </c>
      <c r="H9" s="611">
        <v>31</v>
      </c>
      <c r="I9" s="1992" t="s">
        <v>791</v>
      </c>
      <c r="M9" s="1446"/>
      <c r="N9" s="1446"/>
    </row>
    <row r="10" spans="1:14" ht="38.25" customHeight="1" thickBot="1" x14ac:dyDescent="0.3">
      <c r="A10" s="616" t="s">
        <v>287</v>
      </c>
      <c r="B10" s="1312">
        <v>347</v>
      </c>
      <c r="C10" s="1313">
        <v>374</v>
      </c>
      <c r="D10" s="1313">
        <v>331</v>
      </c>
      <c r="E10" s="1313">
        <v>275</v>
      </c>
      <c r="F10" s="1313" t="s">
        <v>518</v>
      </c>
      <c r="G10" s="1337" t="s">
        <v>655</v>
      </c>
      <c r="H10" s="1313">
        <v>341</v>
      </c>
      <c r="I10" s="1993" t="s">
        <v>792</v>
      </c>
      <c r="M10" s="1446"/>
      <c r="N10" s="1446"/>
    </row>
    <row r="11" spans="1:14" ht="42.75" customHeight="1" thickBot="1" x14ac:dyDescent="0.3">
      <c r="A11" s="1877" t="s">
        <v>519</v>
      </c>
      <c r="B11" s="1877"/>
      <c r="C11" s="1877"/>
      <c r="D11" s="1877"/>
      <c r="E11" s="1877"/>
      <c r="F11" s="1877"/>
      <c r="G11" s="1877"/>
      <c r="H11" s="1877"/>
      <c r="I11" s="1877"/>
    </row>
    <row r="12" spans="1:14" ht="15.75" thickBot="1" x14ac:dyDescent="0.3">
      <c r="A12" s="1812" t="s">
        <v>487</v>
      </c>
      <c r="B12" s="1813"/>
      <c r="C12" s="1813"/>
      <c r="D12" s="1813"/>
      <c r="E12" s="1813"/>
      <c r="F12" s="1813"/>
      <c r="G12" s="1813"/>
      <c r="H12" s="1813"/>
      <c r="I12" s="1814"/>
    </row>
    <row r="13" spans="1:14" ht="30.95" customHeight="1" thickBot="1" x14ac:dyDescent="0.3">
      <c r="A13" s="607"/>
      <c r="B13" s="1863" t="s">
        <v>288</v>
      </c>
      <c r="C13" s="1864"/>
      <c r="D13" s="1864"/>
      <c r="E13" s="1864"/>
      <c r="F13" s="1864"/>
      <c r="G13" s="1864"/>
      <c r="H13" s="1864"/>
      <c r="I13" s="1865"/>
    </row>
    <row r="14" spans="1:14" ht="38.25" customHeight="1" thickBot="1" x14ac:dyDescent="0.3">
      <c r="A14" s="608"/>
      <c r="B14" s="558" t="s">
        <v>412</v>
      </c>
      <c r="C14" s="243" t="s">
        <v>413</v>
      </c>
      <c r="D14" s="243" t="s">
        <v>414</v>
      </c>
      <c r="E14" s="243" t="s">
        <v>244</v>
      </c>
      <c r="F14" s="243" t="s">
        <v>243</v>
      </c>
      <c r="G14" s="243" t="s">
        <v>415</v>
      </c>
      <c r="H14" s="243" t="s">
        <v>416</v>
      </c>
      <c r="I14" s="559" t="s">
        <v>417</v>
      </c>
    </row>
    <row r="15" spans="1:14" ht="28.7" customHeight="1" x14ac:dyDescent="0.25">
      <c r="A15" s="614" t="s">
        <v>675</v>
      </c>
      <c r="B15" s="613" t="s">
        <v>298</v>
      </c>
      <c r="C15" s="609" t="s">
        <v>298</v>
      </c>
      <c r="D15" s="609" t="s">
        <v>298</v>
      </c>
      <c r="E15" s="609">
        <v>51</v>
      </c>
      <c r="F15" s="609">
        <v>57</v>
      </c>
      <c r="G15" s="609">
        <v>58.3</v>
      </c>
      <c r="H15" s="609">
        <v>61</v>
      </c>
      <c r="I15" s="1991">
        <v>60</v>
      </c>
    </row>
    <row r="16" spans="1:14" ht="28.7" customHeight="1" x14ac:dyDescent="0.25">
      <c r="A16" s="614" t="s">
        <v>676</v>
      </c>
      <c r="B16" s="615" t="s">
        <v>298</v>
      </c>
      <c r="C16" s="611" t="s">
        <v>299</v>
      </c>
      <c r="D16" s="611" t="s">
        <v>298</v>
      </c>
      <c r="E16" s="611">
        <v>78</v>
      </c>
      <c r="F16" s="611">
        <v>89</v>
      </c>
      <c r="G16" s="611">
        <v>90.6</v>
      </c>
      <c r="H16" s="611">
        <v>91</v>
      </c>
      <c r="I16" s="1992">
        <v>90</v>
      </c>
    </row>
    <row r="17" spans="1:9" ht="28.7" customHeight="1" thickBot="1" x14ac:dyDescent="0.3">
      <c r="A17" s="616" t="s">
        <v>289</v>
      </c>
      <c r="B17" s="617">
        <v>4.62</v>
      </c>
      <c r="C17" s="612">
        <v>4.38</v>
      </c>
      <c r="D17" s="612">
        <v>4.26</v>
      </c>
      <c r="E17" s="612" t="s">
        <v>290</v>
      </c>
      <c r="F17" s="612" t="s">
        <v>566</v>
      </c>
      <c r="G17" s="612" t="s">
        <v>594</v>
      </c>
      <c r="H17" s="612" t="s">
        <v>702</v>
      </c>
      <c r="I17" s="1994">
        <v>3.43</v>
      </c>
    </row>
    <row r="18" spans="1:9" ht="11.25" customHeight="1" x14ac:dyDescent="0.25">
      <c r="A18" s="1875" t="s">
        <v>697</v>
      </c>
      <c r="B18" s="1875"/>
      <c r="C18" s="1875"/>
      <c r="D18" s="1875"/>
      <c r="E18" s="1875"/>
      <c r="F18" s="1875"/>
      <c r="G18" s="1875"/>
      <c r="H18" s="1875"/>
      <c r="I18" s="1875"/>
    </row>
    <row r="19" spans="1:9" ht="11.25" customHeight="1" x14ac:dyDescent="0.25">
      <c r="A19" s="1876"/>
      <c r="B19" s="1876"/>
      <c r="C19" s="1876"/>
      <c r="D19" s="1876"/>
      <c r="E19" s="1876"/>
      <c r="F19" s="1876"/>
      <c r="G19" s="1876"/>
      <c r="H19" s="1876"/>
      <c r="I19" s="1876"/>
    </row>
    <row r="20" spans="1:9" ht="11.25" customHeight="1" x14ac:dyDescent="0.25">
      <c r="A20" s="1876"/>
      <c r="B20" s="1876"/>
      <c r="C20" s="1876"/>
      <c r="D20" s="1876"/>
      <c r="E20" s="1876"/>
      <c r="F20" s="1876"/>
      <c r="G20" s="1876"/>
      <c r="H20" s="1876"/>
      <c r="I20" s="1876"/>
    </row>
    <row r="21" spans="1:9" ht="15" customHeight="1" x14ac:dyDescent="0.25">
      <c r="A21" s="1876"/>
      <c r="B21" s="1876"/>
      <c r="C21" s="1876"/>
      <c r="D21" s="1876"/>
      <c r="E21" s="1876"/>
      <c r="F21" s="1876"/>
      <c r="G21" s="1876"/>
      <c r="H21" s="1876"/>
      <c r="I21" s="1876"/>
    </row>
    <row r="22" spans="1:9" ht="15.75" thickBot="1" x14ac:dyDescent="0.3"/>
    <row r="23" spans="1:9" ht="15.75" thickBot="1" x14ac:dyDescent="0.3">
      <c r="A23" s="1812" t="s">
        <v>291</v>
      </c>
      <c r="B23" s="1813"/>
      <c r="C23" s="1813"/>
      <c r="D23" s="1813"/>
      <c r="E23" s="1813"/>
      <c r="F23" s="1813"/>
      <c r="G23" s="1813"/>
      <c r="H23" s="1813"/>
      <c r="I23" s="1814"/>
    </row>
    <row r="24" spans="1:9" ht="30.95" customHeight="1" thickBot="1" x14ac:dyDescent="0.3">
      <c r="A24" s="607"/>
      <c r="B24" s="1866" t="s">
        <v>550</v>
      </c>
      <c r="C24" s="1867"/>
      <c r="D24" s="1867"/>
      <c r="E24" s="1867"/>
      <c r="F24" s="1867"/>
      <c r="G24" s="1867"/>
      <c r="H24" s="1867"/>
      <c r="I24" s="1868"/>
    </row>
    <row r="25" spans="1:9" ht="39" customHeight="1" thickBot="1" x14ac:dyDescent="0.3">
      <c r="A25" s="608"/>
      <c r="B25" s="665" t="s">
        <v>412</v>
      </c>
      <c r="C25" s="666" t="s">
        <v>413</v>
      </c>
      <c r="D25" s="665" t="s">
        <v>414</v>
      </c>
      <c r="E25" s="666" t="s">
        <v>244</v>
      </c>
      <c r="F25" s="665" t="s">
        <v>243</v>
      </c>
      <c r="G25" s="666" t="s">
        <v>415</v>
      </c>
      <c r="H25" s="785" t="s">
        <v>416</v>
      </c>
      <c r="I25" s="559" t="s">
        <v>417</v>
      </c>
    </row>
    <row r="26" spans="1:9" ht="40.5" customHeight="1" thickBot="1" x14ac:dyDescent="0.3">
      <c r="A26" s="610" t="s">
        <v>292</v>
      </c>
      <c r="B26" s="1871">
        <v>2.2999999999999998</v>
      </c>
      <c r="C26" s="1872"/>
      <c r="D26" s="1871">
        <v>2.2999999999999998</v>
      </c>
      <c r="E26" s="1872"/>
      <c r="F26" s="1873">
        <v>2.5</v>
      </c>
      <c r="G26" s="1874"/>
      <c r="H26" s="1995">
        <v>3.38</v>
      </c>
      <c r="I26" s="1996"/>
    </row>
    <row r="27" spans="1:9" ht="42" customHeight="1" x14ac:dyDescent="0.25">
      <c r="A27" s="1869" t="s">
        <v>683</v>
      </c>
      <c r="B27" s="1869"/>
      <c r="C27" s="1869"/>
      <c r="D27" s="1869"/>
      <c r="E27" s="1869"/>
      <c r="F27" s="1869"/>
      <c r="G27" s="1869"/>
      <c r="H27" s="1869"/>
      <c r="I27" s="1869"/>
    </row>
    <row r="28" spans="1:9" ht="4.5" hidden="1" customHeight="1" x14ac:dyDescent="0.25">
      <c r="A28" s="1870"/>
      <c r="B28" s="1870"/>
      <c r="C28" s="1870"/>
      <c r="D28" s="1870"/>
      <c r="E28" s="1870"/>
      <c r="F28" s="1870"/>
      <c r="G28" s="1870"/>
      <c r="H28" s="1870"/>
      <c r="I28" s="1870"/>
    </row>
    <row r="29" spans="1:9" ht="18.75" hidden="1" customHeight="1" x14ac:dyDescent="0.25">
      <c r="A29" s="1870"/>
      <c r="B29" s="1870"/>
      <c r="C29" s="1870"/>
      <c r="D29" s="1870"/>
      <c r="E29" s="1870"/>
      <c r="F29" s="1870"/>
      <c r="G29" s="1870"/>
      <c r="H29" s="1870"/>
      <c r="I29" s="1870"/>
    </row>
    <row r="30" spans="1:9" ht="9.75" customHeight="1" x14ac:dyDescent="0.25">
      <c r="A30" s="1870"/>
      <c r="B30" s="1870"/>
      <c r="C30" s="1870"/>
      <c r="D30" s="1870"/>
      <c r="E30" s="1870"/>
      <c r="F30" s="1870"/>
      <c r="G30" s="1870"/>
      <c r="H30" s="1870"/>
      <c r="I30" s="1870"/>
    </row>
    <row r="31" spans="1:9" ht="14.25" customHeight="1" thickBot="1" x14ac:dyDescent="0.3"/>
    <row r="32" spans="1:9" ht="15.75" thickBot="1" x14ac:dyDescent="0.3">
      <c r="A32" s="1812" t="s">
        <v>293</v>
      </c>
      <c r="B32" s="1813"/>
      <c r="C32" s="1813"/>
      <c r="D32" s="1813"/>
      <c r="E32" s="1813"/>
      <c r="F32" s="1813"/>
      <c r="G32" s="1813"/>
      <c r="H32" s="1813"/>
      <c r="I32" s="1814"/>
    </row>
    <row r="33" spans="1:13" ht="30.95" customHeight="1" thickBot="1" x14ac:dyDescent="0.3">
      <c r="A33" s="607"/>
      <c r="B33" s="1863" t="s">
        <v>544</v>
      </c>
      <c r="C33" s="1864"/>
      <c r="D33" s="1864"/>
      <c r="E33" s="1864"/>
      <c r="F33" s="1864"/>
      <c r="G33" s="1864"/>
      <c r="H33" s="1864"/>
      <c r="I33" s="1865"/>
    </row>
    <row r="34" spans="1:13" ht="42" customHeight="1" thickBot="1" x14ac:dyDescent="0.3">
      <c r="A34" s="608"/>
      <c r="B34" s="558" t="s">
        <v>412</v>
      </c>
      <c r="C34" s="243" t="s">
        <v>413</v>
      </c>
      <c r="D34" s="243" t="s">
        <v>414</v>
      </c>
      <c r="E34" s="243" t="s">
        <v>244</v>
      </c>
      <c r="F34" s="243" t="s">
        <v>243</v>
      </c>
      <c r="G34" s="243" t="s">
        <v>415</v>
      </c>
      <c r="H34" s="243" t="s">
        <v>416</v>
      </c>
      <c r="I34" s="559" t="s">
        <v>417</v>
      </c>
    </row>
    <row r="35" spans="1:13" ht="15.75" hidden="1" thickBot="1" x14ac:dyDescent="0.3">
      <c r="A35" s="1018" t="s">
        <v>543</v>
      </c>
      <c r="B35" s="909"/>
      <c r="C35" s="255"/>
      <c r="D35" s="255"/>
      <c r="E35" s="255"/>
      <c r="F35" s="1012">
        <v>2232</v>
      </c>
      <c r="G35" s="1013"/>
      <c r="H35" s="1013"/>
      <c r="I35" s="1014"/>
    </row>
    <row r="36" spans="1:13" ht="26.25" hidden="1" thickBot="1" x14ac:dyDescent="0.3">
      <c r="A36" s="1018" t="s">
        <v>551</v>
      </c>
      <c r="B36" s="910"/>
      <c r="C36" s="320"/>
      <c r="D36" s="320"/>
      <c r="E36" s="320"/>
      <c r="F36" s="1015">
        <v>1</v>
      </c>
      <c r="G36" s="1016"/>
      <c r="H36" s="1016"/>
      <c r="I36" s="1017"/>
    </row>
    <row r="37" spans="1:13" ht="51.75" thickBot="1" x14ac:dyDescent="0.3">
      <c r="A37" s="610" t="s">
        <v>300</v>
      </c>
      <c r="B37" s="618">
        <v>3.5000000000000001E-3</v>
      </c>
      <c r="C37" s="244">
        <v>4.0000000000000001E-3</v>
      </c>
      <c r="D37" s="244">
        <v>4.0000000000000001E-3</v>
      </c>
      <c r="E37" s="244">
        <v>3.0000000000000001E-3</v>
      </c>
      <c r="F37" s="244">
        <f>F36/F35</f>
        <v>4.4802867383512545E-4</v>
      </c>
      <c r="G37" s="244" t="s">
        <v>595</v>
      </c>
      <c r="H37" s="244">
        <v>6.8999999999999999E-3</v>
      </c>
      <c r="I37" s="1997">
        <v>1.3599999999999999E-2</v>
      </c>
      <c r="K37" s="1459"/>
    </row>
    <row r="38" spans="1:13" ht="15.75" thickBot="1" x14ac:dyDescent="0.3"/>
    <row r="39" spans="1:13" ht="15.75" thickBot="1" x14ac:dyDescent="0.3">
      <c r="A39" s="1812" t="s">
        <v>293</v>
      </c>
      <c r="B39" s="1813"/>
      <c r="C39" s="1813"/>
      <c r="D39" s="1813"/>
      <c r="E39" s="1813"/>
      <c r="F39" s="1813"/>
      <c r="G39" s="1813"/>
      <c r="H39" s="1813"/>
      <c r="I39" s="1814"/>
    </row>
    <row r="40" spans="1:13" ht="30.75" customHeight="1" thickBot="1" x14ac:dyDescent="0.3">
      <c r="A40" s="607"/>
      <c r="B40" s="1863" t="s">
        <v>418</v>
      </c>
      <c r="C40" s="1864"/>
      <c r="D40" s="1864"/>
      <c r="E40" s="1864"/>
      <c r="F40" s="1864"/>
      <c r="G40" s="1864"/>
      <c r="H40" s="1864"/>
      <c r="I40" s="1865"/>
      <c r="M40" s="1110"/>
    </row>
    <row r="41" spans="1:13" ht="30.75" thickBot="1" x14ac:dyDescent="0.3">
      <c r="A41" s="608"/>
      <c r="B41" s="1314" t="s">
        <v>412</v>
      </c>
      <c r="C41" s="1315" t="s">
        <v>413</v>
      </c>
      <c r="D41" s="1315" t="s">
        <v>414</v>
      </c>
      <c r="E41" s="1315" t="s">
        <v>244</v>
      </c>
      <c r="F41" s="1315" t="s">
        <v>243</v>
      </c>
      <c r="G41" s="1315" t="s">
        <v>415</v>
      </c>
      <c r="H41" s="1315" t="s">
        <v>416</v>
      </c>
      <c r="I41" s="1316" t="s">
        <v>417</v>
      </c>
    </row>
    <row r="42" spans="1:13" ht="15.75" thickBot="1" x14ac:dyDescent="0.3">
      <c r="A42" s="616" t="s">
        <v>543</v>
      </c>
      <c r="B42" s="909"/>
      <c r="C42" s="255"/>
      <c r="D42" s="255"/>
      <c r="E42" s="255"/>
      <c r="F42" s="1117">
        <v>37</v>
      </c>
      <c r="G42" s="1117">
        <v>49</v>
      </c>
      <c r="H42" s="1117">
        <v>44</v>
      </c>
      <c r="I42" s="1998">
        <v>38</v>
      </c>
      <c r="L42" s="634"/>
    </row>
    <row r="43" spans="1:13" ht="26.25" thickBot="1" x14ac:dyDescent="0.3">
      <c r="A43" s="616" t="s">
        <v>542</v>
      </c>
      <c r="B43" s="1317"/>
      <c r="C43" s="1318"/>
      <c r="D43" s="1318"/>
      <c r="E43" s="1318"/>
      <c r="F43" s="1319">
        <v>23</v>
      </c>
      <c r="G43" s="1319">
        <v>34</v>
      </c>
      <c r="H43" s="1319">
        <v>31</v>
      </c>
      <c r="I43" s="1999">
        <v>21</v>
      </c>
    </row>
    <row r="44" spans="1:13" ht="51.75" thickBot="1" x14ac:dyDescent="0.3">
      <c r="A44" s="610" t="s">
        <v>567</v>
      </c>
      <c r="B44" s="618">
        <v>0.95</v>
      </c>
      <c r="C44" s="244">
        <v>0.57779999999999998</v>
      </c>
      <c r="D44" s="244">
        <v>0.85719999999999996</v>
      </c>
      <c r="E44" s="244" t="s">
        <v>568</v>
      </c>
      <c r="F44" s="244">
        <f>SUM(F43/F42)</f>
        <v>0.6216216216216216</v>
      </c>
      <c r="G44" s="244">
        <f>SUM(G43/G42)</f>
        <v>0.69387755102040816</v>
      </c>
      <c r="H44" s="244">
        <v>0.70450000000000002</v>
      </c>
      <c r="I44" s="2000">
        <v>0.55259999999999998</v>
      </c>
    </row>
    <row r="45" spans="1:13" x14ac:dyDescent="0.25">
      <c r="A45" s="967" t="s">
        <v>419</v>
      </c>
      <c r="B45" s="279"/>
      <c r="C45" s="279"/>
      <c r="D45" s="279"/>
      <c r="E45" s="279"/>
      <c r="F45" s="279"/>
      <c r="G45" s="279"/>
      <c r="H45" s="279"/>
      <c r="I45" s="279"/>
    </row>
  </sheetData>
  <sheetProtection algorithmName="SHA-512" hashValue="ATuHUKULrlUkN/THbhlLIC0N547o83WdbWodH3BMf25lXMBH9twdJ9Nn9CUNH8IcK2ELJQmvEIApyTa8h2O2/g==" saltValue="x3WgJazzPqECG+YUeQiPeQ==" spinCount="100000" sheet="1" objects="1" scenarios="1"/>
  <mergeCells count="18">
    <mergeCell ref="A18:I21"/>
    <mergeCell ref="A2:I2"/>
    <mergeCell ref="A3:I3"/>
    <mergeCell ref="B4:I4"/>
    <mergeCell ref="A12:I12"/>
    <mergeCell ref="B13:I13"/>
    <mergeCell ref="A11:I11"/>
    <mergeCell ref="A39:I39"/>
    <mergeCell ref="B40:I40"/>
    <mergeCell ref="A23:I23"/>
    <mergeCell ref="B24:I24"/>
    <mergeCell ref="A27:I30"/>
    <mergeCell ref="A32:I32"/>
    <mergeCell ref="B33:I33"/>
    <mergeCell ref="B26:C26"/>
    <mergeCell ref="D26:E26"/>
    <mergeCell ref="F26:G26"/>
    <mergeCell ref="H26:I26"/>
  </mergeCells>
  <pageMargins left="0.7" right="0.7" top="0.83333333333333304" bottom="0.75" header="0.3" footer="0.3"/>
  <pageSetup scale="98" firstPageNumber="29" fitToHeight="0" orientation="portrait" useFirstPageNumber="1" r:id="rId1"/>
  <headerFooter>
    <oddHeader>&amp;L&amp;9
Semi-Annual Child Welfare Report&amp;C&amp;"-,Bold"&amp;14ARIZONA DEPARTMENT of CHILD SAFETY&amp;R&amp;9
January 1, 2020 through June 30, 2020</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1878" t="s">
        <v>746</v>
      </c>
      <c r="B1" s="1879"/>
      <c r="C1" s="1879"/>
      <c r="D1" s="1879"/>
      <c r="E1" s="1879"/>
      <c r="F1" s="1879"/>
      <c r="G1" s="1879"/>
      <c r="H1" s="1879"/>
      <c r="I1" s="1879"/>
    </row>
    <row r="2" spans="1:9" ht="15" customHeight="1" x14ac:dyDescent="0.25">
      <c r="A2" s="1879"/>
      <c r="B2" s="1879"/>
      <c r="C2" s="1879"/>
      <c r="D2" s="1879"/>
      <c r="E2" s="1879"/>
      <c r="F2" s="1879"/>
      <c r="G2" s="1879"/>
      <c r="H2" s="1879"/>
      <c r="I2" s="1879"/>
    </row>
    <row r="3" spans="1:9" ht="15" customHeight="1" x14ac:dyDescent="0.25">
      <c r="A3" s="1879"/>
      <c r="B3" s="1879"/>
      <c r="C3" s="1879"/>
      <c r="D3" s="1879"/>
      <c r="E3" s="1879"/>
      <c r="F3" s="1879"/>
      <c r="G3" s="1879"/>
      <c r="H3" s="1879"/>
      <c r="I3" s="1879"/>
    </row>
    <row r="4" spans="1:9" ht="15" customHeight="1" x14ac:dyDescent="0.25">
      <c r="A4" s="1879"/>
      <c r="B4" s="1879"/>
      <c r="C4" s="1879"/>
      <c r="D4" s="1879"/>
      <c r="E4" s="1879"/>
      <c r="F4" s="1879"/>
      <c r="G4" s="1879"/>
      <c r="H4" s="1879"/>
      <c r="I4" s="1879"/>
    </row>
    <row r="5" spans="1:9" ht="15" customHeight="1" x14ac:dyDescent="0.25">
      <c r="A5" s="1879"/>
      <c r="B5" s="1879"/>
      <c r="C5" s="1879"/>
      <c r="D5" s="1879"/>
      <c r="E5" s="1879"/>
      <c r="F5" s="1879"/>
      <c r="G5" s="1879"/>
      <c r="H5" s="1879"/>
      <c r="I5" s="1879"/>
    </row>
    <row r="6" spans="1:9" ht="15" customHeight="1" x14ac:dyDescent="0.25">
      <c r="A6" s="1879"/>
      <c r="B6" s="1879"/>
      <c r="C6" s="1879"/>
      <c r="D6" s="1879"/>
      <c r="E6" s="1879"/>
      <c r="F6" s="1879"/>
      <c r="G6" s="1879"/>
      <c r="H6" s="1879"/>
      <c r="I6" s="1879"/>
    </row>
    <row r="7" spans="1:9" ht="15" customHeight="1" x14ac:dyDescent="0.25">
      <c r="A7" s="1879"/>
      <c r="B7" s="1879"/>
      <c r="C7" s="1879"/>
      <c r="D7" s="1879"/>
      <c r="E7" s="1879"/>
      <c r="F7" s="1879"/>
      <c r="G7" s="1879"/>
      <c r="H7" s="1879"/>
      <c r="I7" s="1879"/>
    </row>
    <row r="8" spans="1:9" ht="15" customHeight="1" x14ac:dyDescent="0.25">
      <c r="A8" s="1879"/>
      <c r="B8" s="1879"/>
      <c r="C8" s="1879"/>
      <c r="D8" s="1879"/>
      <c r="E8" s="1879"/>
      <c r="F8" s="1879"/>
      <c r="G8" s="1879"/>
      <c r="H8" s="1879"/>
      <c r="I8" s="1879"/>
    </row>
    <row r="9" spans="1:9" ht="15" customHeight="1" x14ac:dyDescent="0.25">
      <c r="A9" s="1879"/>
      <c r="B9" s="1879"/>
      <c r="C9" s="1879"/>
      <c r="D9" s="1879"/>
      <c r="E9" s="1879"/>
      <c r="F9" s="1879"/>
      <c r="G9" s="1879"/>
      <c r="H9" s="1879"/>
      <c r="I9" s="1879"/>
    </row>
    <row r="10" spans="1:9" ht="15" customHeight="1" x14ac:dyDescent="0.25">
      <c r="A10" s="1879"/>
      <c r="B10" s="1879"/>
      <c r="C10" s="1879"/>
      <c r="D10" s="1879"/>
      <c r="E10" s="1879"/>
      <c r="F10" s="1879"/>
      <c r="G10" s="1879"/>
      <c r="H10" s="1879"/>
      <c r="I10" s="1879"/>
    </row>
    <row r="11" spans="1:9" ht="15" customHeight="1" x14ac:dyDescent="0.25">
      <c r="A11" s="1879"/>
      <c r="B11" s="1879"/>
      <c r="C11" s="1879"/>
      <c r="D11" s="1879"/>
      <c r="E11" s="1879"/>
      <c r="F11" s="1879"/>
      <c r="G11" s="1879"/>
      <c r="H11" s="1879"/>
      <c r="I11" s="1879"/>
    </row>
    <row r="12" spans="1:9" ht="15" customHeight="1" x14ac:dyDescent="0.25">
      <c r="A12" s="1879"/>
      <c r="B12" s="1879"/>
      <c r="C12" s="1879"/>
      <c r="D12" s="1879"/>
      <c r="E12" s="1879"/>
      <c r="F12" s="1879"/>
      <c r="G12" s="1879"/>
      <c r="H12" s="1879"/>
      <c r="I12" s="1879"/>
    </row>
    <row r="13" spans="1:9" ht="15" customHeight="1" x14ac:dyDescent="0.25">
      <c r="A13" s="1879"/>
      <c r="B13" s="1879"/>
      <c r="C13" s="1879"/>
      <c r="D13" s="1879"/>
      <c r="E13" s="1879"/>
      <c r="F13" s="1879"/>
      <c r="G13" s="1879"/>
      <c r="H13" s="1879"/>
      <c r="I13" s="1879"/>
    </row>
    <row r="14" spans="1:9" ht="15" customHeight="1" x14ac:dyDescent="0.25">
      <c r="A14" s="1879"/>
      <c r="B14" s="1879"/>
      <c r="C14" s="1879"/>
      <c r="D14" s="1879"/>
      <c r="E14" s="1879"/>
      <c r="F14" s="1879"/>
      <c r="G14" s="1879"/>
      <c r="H14" s="1879"/>
      <c r="I14" s="1879"/>
    </row>
    <row r="15" spans="1:9" ht="15" customHeight="1" x14ac:dyDescent="0.25">
      <c r="A15" s="1879"/>
      <c r="B15" s="1879"/>
      <c r="C15" s="1879"/>
      <c r="D15" s="1879"/>
      <c r="E15" s="1879"/>
      <c r="F15" s="1879"/>
      <c r="G15" s="1879"/>
      <c r="H15" s="1879"/>
      <c r="I15" s="1879"/>
    </row>
    <row r="16" spans="1:9" ht="15" customHeight="1" x14ac:dyDescent="0.25">
      <c r="A16" s="1879"/>
      <c r="B16" s="1879"/>
      <c r="C16" s="1879"/>
      <c r="D16" s="1879"/>
      <c r="E16" s="1879"/>
      <c r="F16" s="1879"/>
      <c r="G16" s="1879"/>
      <c r="H16" s="1879"/>
      <c r="I16" s="1879"/>
    </row>
    <row r="17" spans="1:9" ht="15" customHeight="1" x14ac:dyDescent="0.25">
      <c r="A17" s="1879"/>
      <c r="B17" s="1879"/>
      <c r="C17" s="1879"/>
      <c r="D17" s="1879"/>
      <c r="E17" s="1879"/>
      <c r="F17" s="1879"/>
      <c r="G17" s="1879"/>
      <c r="H17" s="1879"/>
      <c r="I17" s="1879"/>
    </row>
    <row r="18" spans="1:9" ht="15" customHeight="1" x14ac:dyDescent="0.25">
      <c r="A18" s="1879"/>
      <c r="B18" s="1879"/>
      <c r="C18" s="1879"/>
      <c r="D18" s="1879"/>
      <c r="E18" s="1879"/>
      <c r="F18" s="1879"/>
      <c r="G18" s="1879"/>
      <c r="H18" s="1879"/>
      <c r="I18" s="1879"/>
    </row>
    <row r="19" spans="1:9" ht="15" customHeight="1" x14ac:dyDescent="0.25">
      <c r="A19" s="1879"/>
      <c r="B19" s="1879"/>
      <c r="C19" s="1879"/>
      <c r="D19" s="1879"/>
      <c r="E19" s="1879"/>
      <c r="F19" s="1879"/>
      <c r="G19" s="1879"/>
      <c r="H19" s="1879"/>
      <c r="I19" s="1879"/>
    </row>
    <row r="20" spans="1:9" ht="8.25" customHeight="1" x14ac:dyDescent="0.25">
      <c r="A20" s="1879"/>
      <c r="B20" s="1879"/>
      <c r="C20" s="1879"/>
      <c r="D20" s="1879"/>
      <c r="E20" s="1879"/>
      <c r="F20" s="1879"/>
      <c r="G20" s="1879"/>
      <c r="H20" s="1879"/>
      <c r="I20" s="1879"/>
    </row>
    <row r="21" spans="1:9" ht="15" hidden="1" customHeight="1" x14ac:dyDescent="0.25">
      <c r="A21" s="1879"/>
      <c r="B21" s="1879"/>
      <c r="C21" s="1879"/>
      <c r="D21" s="1879"/>
      <c r="E21" s="1879"/>
      <c r="F21" s="1879"/>
      <c r="G21" s="1879"/>
      <c r="H21" s="1879"/>
      <c r="I21" s="1879"/>
    </row>
    <row r="22" spans="1:9" ht="15" hidden="1" customHeight="1" x14ac:dyDescent="0.25">
      <c r="A22" s="1879"/>
      <c r="B22" s="1879"/>
      <c r="C22" s="1879"/>
      <c r="D22" s="1879"/>
      <c r="E22" s="1879"/>
      <c r="F22" s="1879"/>
      <c r="G22" s="1879"/>
      <c r="H22" s="1879"/>
      <c r="I22" s="1879"/>
    </row>
    <row r="23" spans="1:9" ht="15" hidden="1" customHeight="1" x14ac:dyDescent="0.25">
      <c r="A23" s="1879"/>
      <c r="B23" s="1879"/>
      <c r="C23" s="1879"/>
      <c r="D23" s="1879"/>
      <c r="E23" s="1879"/>
      <c r="F23" s="1879"/>
      <c r="G23" s="1879"/>
      <c r="H23" s="1879"/>
      <c r="I23" s="1879"/>
    </row>
    <row r="24" spans="1:9" ht="15" hidden="1" customHeight="1" x14ac:dyDescent="0.25">
      <c r="A24" s="1879"/>
      <c r="B24" s="1879"/>
      <c r="C24" s="1879"/>
      <c r="D24" s="1879"/>
      <c r="E24" s="1879"/>
      <c r="F24" s="1879"/>
      <c r="G24" s="1879"/>
      <c r="H24" s="1879"/>
      <c r="I24" s="1879"/>
    </row>
    <row r="25" spans="1:9" ht="15" hidden="1" customHeight="1" x14ac:dyDescent="0.25">
      <c r="A25" s="1879"/>
      <c r="B25" s="1879"/>
      <c r="C25" s="1879"/>
      <c r="D25" s="1879"/>
      <c r="E25" s="1879"/>
      <c r="F25" s="1879"/>
      <c r="G25" s="1879"/>
      <c r="H25" s="1879"/>
      <c r="I25" s="1879"/>
    </row>
    <row r="26" spans="1:9" ht="15" hidden="1" customHeight="1" x14ac:dyDescent="0.25">
      <c r="A26" s="1879"/>
      <c r="B26" s="1879"/>
      <c r="C26" s="1879"/>
      <c r="D26" s="1879"/>
      <c r="E26" s="1879"/>
      <c r="F26" s="1879"/>
      <c r="G26" s="1879"/>
      <c r="H26" s="1879"/>
      <c r="I26" s="1879"/>
    </row>
    <row r="27" spans="1:9" ht="15" hidden="1" customHeight="1" x14ac:dyDescent="0.25">
      <c r="A27" s="1879"/>
      <c r="B27" s="1879"/>
      <c r="C27" s="1879"/>
      <c r="D27" s="1879"/>
      <c r="E27" s="1879"/>
      <c r="F27" s="1879"/>
      <c r="G27" s="1879"/>
      <c r="H27" s="1879"/>
      <c r="I27" s="1879"/>
    </row>
    <row r="28" spans="1:9" ht="15" hidden="1" customHeight="1" x14ac:dyDescent="0.25">
      <c r="A28" s="1879"/>
      <c r="B28" s="1879"/>
      <c r="C28" s="1879"/>
      <c r="D28" s="1879"/>
      <c r="E28" s="1879"/>
      <c r="F28" s="1879"/>
      <c r="G28" s="1879"/>
      <c r="H28" s="1879"/>
      <c r="I28" s="1879"/>
    </row>
    <row r="29" spans="1:9" ht="15" hidden="1" customHeight="1" x14ac:dyDescent="0.25">
      <c r="A29" s="1879"/>
      <c r="B29" s="1879"/>
      <c r="C29" s="1879"/>
      <c r="D29" s="1879"/>
      <c r="E29" s="1879"/>
      <c r="F29" s="1879"/>
      <c r="G29" s="1879"/>
      <c r="H29" s="1879"/>
      <c r="I29" s="1879"/>
    </row>
    <row r="30" spans="1:9" ht="15" hidden="1" customHeight="1" x14ac:dyDescent="0.25">
      <c r="A30" s="1879"/>
      <c r="B30" s="1879"/>
      <c r="C30" s="1879"/>
      <c r="D30" s="1879"/>
      <c r="E30" s="1879"/>
      <c r="F30" s="1879"/>
      <c r="G30" s="1879"/>
      <c r="H30" s="1879"/>
      <c r="I30" s="1879"/>
    </row>
    <row r="31" spans="1:9" ht="15" hidden="1" customHeight="1" x14ac:dyDescent="0.25">
      <c r="A31" s="1879"/>
      <c r="B31" s="1879"/>
      <c r="C31" s="1879"/>
      <c r="D31" s="1879"/>
      <c r="E31" s="1879"/>
      <c r="F31" s="1879"/>
      <c r="G31" s="1879"/>
      <c r="H31" s="1879"/>
      <c r="I31" s="1879"/>
    </row>
    <row r="32" spans="1:9" ht="15" hidden="1" customHeight="1" x14ac:dyDescent="0.25">
      <c r="A32" s="1879"/>
      <c r="B32" s="1879"/>
      <c r="C32" s="1879"/>
      <c r="D32" s="1879"/>
      <c r="E32" s="1879"/>
      <c r="F32" s="1879"/>
      <c r="G32" s="1879"/>
      <c r="H32" s="1879"/>
      <c r="I32" s="1879"/>
    </row>
    <row r="33" spans="1:9" ht="15" hidden="1" customHeight="1" x14ac:dyDescent="0.25">
      <c r="A33" s="1879"/>
      <c r="B33" s="1879"/>
      <c r="C33" s="1879"/>
      <c r="D33" s="1879"/>
      <c r="E33" s="1879"/>
      <c r="F33" s="1879"/>
      <c r="G33" s="1879"/>
      <c r="H33" s="1879"/>
      <c r="I33" s="1879"/>
    </row>
    <row r="34" spans="1:9" ht="15" hidden="1" customHeight="1" x14ac:dyDescent="0.25">
      <c r="A34" s="1879"/>
      <c r="B34" s="1879"/>
      <c r="C34" s="1879"/>
      <c r="D34" s="1879"/>
      <c r="E34" s="1879"/>
      <c r="F34" s="1879"/>
      <c r="G34" s="1879"/>
      <c r="H34" s="1879"/>
      <c r="I34" s="1879"/>
    </row>
    <row r="35" spans="1:9" ht="15" hidden="1" customHeight="1" x14ac:dyDescent="0.25">
      <c r="A35" s="1879"/>
      <c r="B35" s="1879"/>
      <c r="C35" s="1879"/>
      <c r="D35" s="1879"/>
      <c r="E35" s="1879"/>
      <c r="F35" s="1879"/>
      <c r="G35" s="1879"/>
      <c r="H35" s="1879"/>
      <c r="I35" s="1879"/>
    </row>
    <row r="36" spans="1:9" ht="15" hidden="1" customHeight="1" x14ac:dyDescent="0.25">
      <c r="A36" s="1879"/>
      <c r="B36" s="1879"/>
      <c r="C36" s="1879"/>
      <c r="D36" s="1879"/>
      <c r="E36" s="1879"/>
      <c r="F36" s="1879"/>
      <c r="G36" s="1879"/>
      <c r="H36" s="1879"/>
      <c r="I36" s="1879"/>
    </row>
    <row r="37" spans="1:9" ht="15" hidden="1" customHeight="1" x14ac:dyDescent="0.25">
      <c r="A37" s="1879"/>
      <c r="B37" s="1879"/>
      <c r="C37" s="1879"/>
      <c r="D37" s="1879"/>
      <c r="E37" s="1879"/>
      <c r="F37" s="1879"/>
      <c r="G37" s="1879"/>
      <c r="H37" s="1879"/>
      <c r="I37" s="1879"/>
    </row>
    <row r="38" spans="1:9" ht="64.5" customHeight="1" x14ac:dyDescent="0.25">
      <c r="A38" s="1879"/>
      <c r="B38" s="1879"/>
      <c r="C38" s="1879"/>
      <c r="D38" s="1879"/>
      <c r="E38" s="1879"/>
      <c r="F38" s="1879"/>
      <c r="G38" s="1879"/>
      <c r="H38" s="1879"/>
      <c r="I38" s="1879"/>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66"/>
  <sheetViews>
    <sheetView showGridLines="0" view="pageLayout" topLeftCell="K1" zoomScale="115" zoomScaleNormal="100" zoomScalePageLayoutView="115" workbookViewId="0">
      <selection activeCell="K1" sqref="K1:K66"/>
    </sheetView>
  </sheetViews>
  <sheetFormatPr defaultColWidth="9.140625" defaultRowHeight="15" x14ac:dyDescent="0.25"/>
  <cols>
    <col min="1" max="9" width="9.5703125" style="206" hidden="1" customWidth="1"/>
    <col min="10" max="10" width="0" style="206" hidden="1" customWidth="1"/>
    <col min="11" max="11" width="89.140625" style="836" customWidth="1"/>
    <col min="12" max="16384" width="9.140625" style="206"/>
  </cols>
  <sheetData>
    <row r="1" spans="1:11" ht="14.45" customHeight="1" x14ac:dyDescent="0.25">
      <c r="K1" s="2001" t="s">
        <v>793</v>
      </c>
    </row>
    <row r="2" spans="1:11" ht="30.75" customHeight="1" x14ac:dyDescent="0.25">
      <c r="A2" s="1880" t="s">
        <v>488</v>
      </c>
      <c r="B2" s="1880"/>
      <c r="C2" s="1880"/>
      <c r="D2" s="1880"/>
      <c r="E2" s="1880"/>
      <c r="F2" s="1880"/>
      <c r="G2" s="1880"/>
      <c r="H2" s="1880"/>
      <c r="I2" s="1880"/>
      <c r="K2" s="2001"/>
    </row>
    <row r="3" spans="1:11" ht="30.75" customHeight="1" x14ac:dyDescent="0.25">
      <c r="A3" s="1880"/>
      <c r="B3" s="1880"/>
      <c r="C3" s="1880"/>
      <c r="D3" s="1880"/>
      <c r="E3" s="1880"/>
      <c r="F3" s="1880"/>
      <c r="G3" s="1880"/>
      <c r="H3" s="1880"/>
      <c r="I3" s="1880"/>
      <c r="K3" s="2001"/>
    </row>
    <row r="4" spans="1:11" ht="30.75" customHeight="1" x14ac:dyDescent="0.25">
      <c r="A4" s="1880"/>
      <c r="B4" s="1880"/>
      <c r="C4" s="1880"/>
      <c r="D4" s="1880"/>
      <c r="E4" s="1880"/>
      <c r="F4" s="1880"/>
      <c r="G4" s="1880"/>
      <c r="H4" s="1880"/>
      <c r="I4" s="1880"/>
      <c r="K4" s="2001"/>
    </row>
    <row r="5" spans="1:11" ht="30.75" customHeight="1" x14ac:dyDescent="0.25">
      <c r="A5" s="1880"/>
      <c r="B5" s="1880"/>
      <c r="C5" s="1880"/>
      <c r="D5" s="1880"/>
      <c r="E5" s="1880"/>
      <c r="F5" s="1880"/>
      <c r="G5" s="1880"/>
      <c r="H5" s="1880"/>
      <c r="I5" s="1880"/>
      <c r="K5" s="2001"/>
    </row>
    <row r="6" spans="1:11" ht="30.75" customHeight="1" x14ac:dyDescent="0.25">
      <c r="A6" s="1880"/>
      <c r="B6" s="1880"/>
      <c r="C6" s="1880"/>
      <c r="D6" s="1880"/>
      <c r="E6" s="1880"/>
      <c r="F6" s="1880"/>
      <c r="G6" s="1880"/>
      <c r="H6" s="1880"/>
      <c r="I6" s="1880"/>
      <c r="K6" s="2001"/>
    </row>
    <row r="7" spans="1:11" ht="30.75" customHeight="1" x14ac:dyDescent="0.25">
      <c r="A7" s="1880"/>
      <c r="B7" s="1880"/>
      <c r="C7" s="1880"/>
      <c r="D7" s="1880"/>
      <c r="E7" s="1880"/>
      <c r="F7" s="1880"/>
      <c r="G7" s="1880"/>
      <c r="H7" s="1880"/>
      <c r="I7" s="1880"/>
      <c r="K7" s="2001"/>
    </row>
    <row r="8" spans="1:11" ht="30.75" customHeight="1" x14ac:dyDescent="0.25">
      <c r="A8" s="1880"/>
      <c r="B8" s="1880"/>
      <c r="C8" s="1880"/>
      <c r="D8" s="1880"/>
      <c r="E8" s="1880"/>
      <c r="F8" s="1880"/>
      <c r="G8" s="1880"/>
      <c r="H8" s="1880"/>
      <c r="I8" s="1880"/>
      <c r="K8" s="2001"/>
    </row>
    <row r="9" spans="1:11" ht="30.75" customHeight="1" x14ac:dyDescent="0.25">
      <c r="A9" s="1880"/>
      <c r="B9" s="1880"/>
      <c r="C9" s="1880"/>
      <c r="D9" s="1880"/>
      <c r="E9" s="1880"/>
      <c r="F9" s="1880"/>
      <c r="G9" s="1880"/>
      <c r="H9" s="1880"/>
      <c r="I9" s="1880"/>
      <c r="K9" s="2001"/>
    </row>
    <row r="10" spans="1:11" ht="30.75" customHeight="1" x14ac:dyDescent="0.25">
      <c r="A10" s="1880"/>
      <c r="B10" s="1880"/>
      <c r="C10" s="1880"/>
      <c r="D10" s="1880"/>
      <c r="E10" s="1880"/>
      <c r="F10" s="1880"/>
      <c r="G10" s="1880"/>
      <c r="H10" s="1880"/>
      <c r="I10" s="1880"/>
      <c r="K10" s="2001"/>
    </row>
    <row r="11" spans="1:11" ht="30.75" customHeight="1" x14ac:dyDescent="0.25">
      <c r="A11" s="1880"/>
      <c r="B11" s="1880"/>
      <c r="C11" s="1880"/>
      <c r="D11" s="1880"/>
      <c r="E11" s="1880"/>
      <c r="F11" s="1880"/>
      <c r="G11" s="1880"/>
      <c r="H11" s="1880"/>
      <c r="I11" s="1880"/>
      <c r="K11" s="2001"/>
    </row>
    <row r="12" spans="1:11" ht="30.75" customHeight="1" x14ac:dyDescent="0.25">
      <c r="A12" s="1880"/>
      <c r="B12" s="1880"/>
      <c r="C12" s="1880"/>
      <c r="D12" s="1880"/>
      <c r="E12" s="1880"/>
      <c r="F12" s="1880"/>
      <c r="G12" s="1880"/>
      <c r="H12" s="1880"/>
      <c r="I12" s="1880"/>
      <c r="K12" s="2001"/>
    </row>
    <row r="13" spans="1:11" ht="30.75" customHeight="1" x14ac:dyDescent="0.25">
      <c r="A13" s="1880"/>
      <c r="B13" s="1880"/>
      <c r="C13" s="1880"/>
      <c r="D13" s="1880"/>
      <c r="E13" s="1880"/>
      <c r="F13" s="1880"/>
      <c r="G13" s="1880"/>
      <c r="H13" s="1880"/>
      <c r="I13" s="1880"/>
      <c r="K13" s="2001"/>
    </row>
    <row r="14" spans="1:11" ht="30.75" customHeight="1" x14ac:dyDescent="0.25">
      <c r="A14" s="1880"/>
      <c r="B14" s="1880"/>
      <c r="C14" s="1880"/>
      <c r="D14" s="1880"/>
      <c r="E14" s="1880"/>
      <c r="F14" s="1880"/>
      <c r="G14" s="1880"/>
      <c r="H14" s="1880"/>
      <c r="I14" s="1880"/>
      <c r="K14" s="2001"/>
    </row>
    <row r="15" spans="1:11" ht="30.75" customHeight="1" x14ac:dyDescent="0.25">
      <c r="A15" s="1880"/>
      <c r="B15" s="1880"/>
      <c r="C15" s="1880"/>
      <c r="D15" s="1880"/>
      <c r="E15" s="1880"/>
      <c r="F15" s="1880"/>
      <c r="G15" s="1880"/>
      <c r="H15" s="1880"/>
      <c r="I15" s="1880"/>
      <c r="K15" s="2001"/>
    </row>
    <row r="16" spans="1:11" ht="30.75" customHeight="1" x14ac:dyDescent="0.25">
      <c r="A16" s="1880"/>
      <c r="B16" s="1880"/>
      <c r="C16" s="1880"/>
      <c r="D16" s="1880"/>
      <c r="E16" s="1880"/>
      <c r="F16" s="1880"/>
      <c r="G16" s="1880"/>
      <c r="H16" s="1880"/>
      <c r="I16" s="1880"/>
      <c r="K16" s="2001"/>
    </row>
    <row r="17" spans="1:11" ht="30.75" customHeight="1" x14ac:dyDescent="0.25">
      <c r="A17" s="1880"/>
      <c r="B17" s="1880"/>
      <c r="C17" s="1880"/>
      <c r="D17" s="1880"/>
      <c r="E17" s="1880"/>
      <c r="F17" s="1880"/>
      <c r="G17" s="1880"/>
      <c r="H17" s="1880"/>
      <c r="I17" s="1880"/>
      <c r="K17" s="2001"/>
    </row>
    <row r="18" spans="1:11" ht="30.75" customHeight="1" x14ac:dyDescent="0.25">
      <c r="A18" s="1880"/>
      <c r="B18" s="1880"/>
      <c r="C18" s="1880"/>
      <c r="D18" s="1880"/>
      <c r="E18" s="1880"/>
      <c r="F18" s="1880"/>
      <c r="G18" s="1880"/>
      <c r="H18" s="1880"/>
      <c r="I18" s="1880"/>
      <c r="K18" s="2001"/>
    </row>
    <row r="19" spans="1:11" ht="30.75" customHeight="1" x14ac:dyDescent="0.25">
      <c r="A19" s="1880"/>
      <c r="B19" s="1880"/>
      <c r="C19" s="1880"/>
      <c r="D19" s="1880"/>
      <c r="E19" s="1880"/>
      <c r="F19" s="1880"/>
      <c r="G19" s="1880"/>
      <c r="H19" s="1880"/>
      <c r="I19" s="1880"/>
      <c r="K19" s="2001"/>
    </row>
    <row r="20" spans="1:11" ht="30.75" customHeight="1" x14ac:dyDescent="0.25">
      <c r="A20" s="1880"/>
      <c r="B20" s="1880"/>
      <c r="C20" s="1880"/>
      <c r="D20" s="1880"/>
      <c r="E20" s="1880"/>
      <c r="F20" s="1880"/>
      <c r="G20" s="1880"/>
      <c r="H20" s="1880"/>
      <c r="I20" s="1880"/>
      <c r="K20" s="2001"/>
    </row>
    <row r="21" spans="1:11" ht="15" customHeight="1" x14ac:dyDescent="0.25">
      <c r="A21" s="1880"/>
      <c r="B21" s="1880"/>
      <c r="C21" s="1880"/>
      <c r="D21" s="1880"/>
      <c r="E21" s="1880"/>
      <c r="F21" s="1880"/>
      <c r="G21" s="1880"/>
      <c r="H21" s="1880"/>
      <c r="I21" s="1880"/>
      <c r="K21" s="2001"/>
    </row>
    <row r="22" spans="1:11" ht="9" customHeight="1" x14ac:dyDescent="0.25">
      <c r="A22" s="1880"/>
      <c r="B22" s="1880"/>
      <c r="C22" s="1880"/>
      <c r="D22" s="1880"/>
      <c r="E22" s="1880"/>
      <c r="F22" s="1880"/>
      <c r="G22" s="1880"/>
      <c r="H22" s="1880"/>
      <c r="I22" s="1880"/>
      <c r="K22" s="2001"/>
    </row>
    <row r="23" spans="1:11" ht="30" hidden="1" customHeight="1" x14ac:dyDescent="0.25">
      <c r="A23" s="1880"/>
      <c r="B23" s="1880"/>
      <c r="C23" s="1880"/>
      <c r="D23" s="1880"/>
      <c r="E23" s="1880"/>
      <c r="F23" s="1880"/>
      <c r="G23" s="1880"/>
      <c r="H23" s="1880"/>
      <c r="I23" s="1880"/>
      <c r="K23" s="2001"/>
    </row>
    <row r="24" spans="1:11" ht="0.95" hidden="1" customHeight="1" x14ac:dyDescent="0.25">
      <c r="A24" s="1880"/>
      <c r="B24" s="1880"/>
      <c r="C24" s="1880"/>
      <c r="D24" s="1880"/>
      <c r="E24" s="1880"/>
      <c r="F24" s="1880"/>
      <c r="G24" s="1880"/>
      <c r="H24" s="1880"/>
      <c r="I24" s="1880"/>
      <c r="K24" s="2001"/>
    </row>
    <row r="25" spans="1:11" ht="5.0999999999999996" customHeight="1" x14ac:dyDescent="0.25">
      <c r="A25" s="1880"/>
      <c r="B25" s="1880"/>
      <c r="C25" s="1880"/>
      <c r="D25" s="1880"/>
      <c r="E25" s="1880"/>
      <c r="F25" s="1880"/>
      <c r="G25" s="1880"/>
      <c r="H25" s="1880"/>
      <c r="I25" s="1880"/>
      <c r="K25" s="2001"/>
    </row>
    <row r="26" spans="1:11" ht="6.95" customHeight="1" x14ac:dyDescent="0.25">
      <c r="A26" s="1880"/>
      <c r="B26" s="1880"/>
      <c r="C26" s="1880"/>
      <c r="D26" s="1880"/>
      <c r="E26" s="1880"/>
      <c r="F26" s="1880"/>
      <c r="G26" s="1880"/>
      <c r="H26" s="1880"/>
      <c r="I26" s="1880"/>
      <c r="K26" s="2001"/>
    </row>
    <row r="27" spans="1:11" ht="30.75" customHeight="1" x14ac:dyDescent="0.25">
      <c r="A27" s="1880"/>
      <c r="B27" s="1880"/>
      <c r="C27" s="1880"/>
      <c r="D27" s="1880"/>
      <c r="E27" s="1880"/>
      <c r="F27" s="1880"/>
      <c r="G27" s="1880"/>
      <c r="H27" s="1880"/>
      <c r="I27" s="1880"/>
      <c r="K27" s="2001"/>
    </row>
    <row r="28" spans="1:11" ht="30.75" customHeight="1" x14ac:dyDescent="0.25">
      <c r="A28" s="1880"/>
      <c r="B28" s="1880"/>
      <c r="C28" s="1880"/>
      <c r="D28" s="1880"/>
      <c r="E28" s="1880"/>
      <c r="F28" s="1880"/>
      <c r="G28" s="1880"/>
      <c r="H28" s="1880"/>
      <c r="I28" s="1880"/>
      <c r="K28" s="2001"/>
    </row>
    <row r="29" spans="1:11" x14ac:dyDescent="0.25">
      <c r="A29" s="1880"/>
      <c r="B29" s="1880"/>
      <c r="C29" s="1880"/>
      <c r="D29" s="1880"/>
      <c r="E29" s="1880"/>
      <c r="F29" s="1880"/>
      <c r="G29" s="1880"/>
      <c r="H29" s="1880"/>
      <c r="I29" s="1880"/>
      <c r="K29" s="2001"/>
    </row>
    <row r="30" spans="1:11" x14ac:dyDescent="0.25">
      <c r="A30" s="1880"/>
      <c r="B30" s="1880"/>
      <c r="C30" s="1880"/>
      <c r="D30" s="1880"/>
      <c r="E30" s="1880"/>
      <c r="F30" s="1880"/>
      <c r="G30" s="1880"/>
      <c r="H30" s="1880"/>
      <c r="I30" s="1880"/>
      <c r="K30" s="2001"/>
    </row>
    <row r="31" spans="1:11" x14ac:dyDescent="0.25">
      <c r="A31" s="1880"/>
      <c r="B31" s="1880"/>
      <c r="C31" s="1880"/>
      <c r="D31" s="1880"/>
      <c r="E31" s="1880"/>
      <c r="F31" s="1880"/>
      <c r="G31" s="1880"/>
      <c r="H31" s="1880"/>
      <c r="I31" s="1880"/>
      <c r="K31" s="2001"/>
    </row>
    <row r="32" spans="1:11" x14ac:dyDescent="0.25">
      <c r="A32" s="1880"/>
      <c r="B32" s="1880"/>
      <c r="C32" s="1880"/>
      <c r="D32" s="1880"/>
      <c r="E32" s="1880"/>
      <c r="F32" s="1880"/>
      <c r="G32" s="1880"/>
      <c r="H32" s="1880"/>
      <c r="I32" s="1880"/>
      <c r="K32" s="2001"/>
    </row>
    <row r="33" spans="1:11" x14ac:dyDescent="0.25">
      <c r="A33" s="1880"/>
      <c r="B33" s="1880"/>
      <c r="C33" s="1880"/>
      <c r="D33" s="1880"/>
      <c r="E33" s="1880"/>
      <c r="F33" s="1880"/>
      <c r="G33" s="1880"/>
      <c r="H33" s="1880"/>
      <c r="I33" s="1880"/>
      <c r="K33" s="2001"/>
    </row>
    <row r="34" spans="1:11" x14ac:dyDescent="0.25">
      <c r="A34" s="1880"/>
      <c r="B34" s="1880"/>
      <c r="C34" s="1880"/>
      <c r="D34" s="1880"/>
      <c r="E34" s="1880"/>
      <c r="F34" s="1880"/>
      <c r="G34" s="1880"/>
      <c r="H34" s="1880"/>
      <c r="I34" s="1880"/>
      <c r="K34" s="2001"/>
    </row>
    <row r="35" spans="1:11" x14ac:dyDescent="0.25">
      <c r="A35" s="1880"/>
      <c r="B35" s="1880"/>
      <c r="C35" s="1880"/>
      <c r="D35" s="1880"/>
      <c r="E35" s="1880"/>
      <c r="F35" s="1880"/>
      <c r="G35" s="1880"/>
      <c r="H35" s="1880"/>
      <c r="I35" s="1880"/>
      <c r="K35" s="2001"/>
    </row>
    <row r="36" spans="1:11" x14ac:dyDescent="0.25">
      <c r="A36" s="1880"/>
      <c r="B36" s="1880"/>
      <c r="C36" s="1880"/>
      <c r="D36" s="1880"/>
      <c r="E36" s="1880"/>
      <c r="F36" s="1880"/>
      <c r="G36" s="1880"/>
      <c r="H36" s="1880"/>
      <c r="I36" s="1880"/>
      <c r="K36" s="2001"/>
    </row>
    <row r="37" spans="1:11" x14ac:dyDescent="0.25">
      <c r="A37" s="1880"/>
      <c r="B37" s="1880"/>
      <c r="C37" s="1880"/>
      <c r="D37" s="1880"/>
      <c r="E37" s="1880"/>
      <c r="F37" s="1880"/>
      <c r="G37" s="1880"/>
      <c r="H37" s="1880"/>
      <c r="I37" s="1880"/>
      <c r="K37" s="2001"/>
    </row>
    <row r="38" spans="1:11" x14ac:dyDescent="0.25">
      <c r="A38" s="1880"/>
      <c r="B38" s="1880"/>
      <c r="C38" s="1880"/>
      <c r="D38" s="1880"/>
      <c r="E38" s="1880"/>
      <c r="F38" s="1880"/>
      <c r="G38" s="1880"/>
      <c r="H38" s="1880"/>
      <c r="I38" s="1880"/>
      <c r="K38" s="2001"/>
    </row>
    <row r="39" spans="1:11" x14ac:dyDescent="0.25">
      <c r="A39" s="1880"/>
      <c r="B39" s="1880"/>
      <c r="C39" s="1880"/>
      <c r="D39" s="1880"/>
      <c r="E39" s="1880"/>
      <c r="F39" s="1880"/>
      <c r="G39" s="1880"/>
      <c r="H39" s="1880"/>
      <c r="I39" s="1880"/>
      <c r="K39" s="2001"/>
    </row>
    <row r="40" spans="1:11" x14ac:dyDescent="0.25">
      <c r="A40" s="1880"/>
      <c r="B40" s="1880"/>
      <c r="C40" s="1880"/>
      <c r="D40" s="1880"/>
      <c r="E40" s="1880"/>
      <c r="F40" s="1880"/>
      <c r="G40" s="1880"/>
      <c r="H40" s="1880"/>
      <c r="I40" s="1880"/>
      <c r="K40" s="2001"/>
    </row>
    <row r="41" spans="1:11" x14ac:dyDescent="0.25">
      <c r="A41" s="1880"/>
      <c r="B41" s="1880"/>
      <c r="C41" s="1880"/>
      <c r="D41" s="1880"/>
      <c r="E41" s="1880"/>
      <c r="F41" s="1880"/>
      <c r="G41" s="1880"/>
      <c r="H41" s="1880"/>
      <c r="I41" s="1880"/>
      <c r="K41" s="2001"/>
    </row>
    <row r="42" spans="1:11" x14ac:dyDescent="0.25">
      <c r="A42" s="1880"/>
      <c r="B42" s="1880"/>
      <c r="C42" s="1880"/>
      <c r="D42" s="1880"/>
      <c r="E42" s="1880"/>
      <c r="F42" s="1880"/>
      <c r="G42" s="1880"/>
      <c r="H42" s="1880"/>
      <c r="I42" s="1880"/>
      <c r="K42" s="2001"/>
    </row>
    <row r="43" spans="1:11" x14ac:dyDescent="0.25">
      <c r="A43" s="1880"/>
      <c r="B43" s="1880"/>
      <c r="C43" s="1880"/>
      <c r="D43" s="1880"/>
      <c r="E43" s="1880"/>
      <c r="F43" s="1880"/>
      <c r="G43" s="1880"/>
      <c r="H43" s="1880"/>
      <c r="I43" s="1880"/>
      <c r="K43" s="2001"/>
    </row>
    <row r="44" spans="1:11" ht="99.75" customHeight="1" x14ac:dyDescent="0.25">
      <c r="A44" s="1880"/>
      <c r="B44" s="1880"/>
      <c r="C44" s="1880"/>
      <c r="D44" s="1880"/>
      <c r="E44" s="1880"/>
      <c r="F44" s="1880"/>
      <c r="G44" s="1880"/>
      <c r="H44" s="1880"/>
      <c r="I44" s="1880"/>
      <c r="K44" s="2001"/>
    </row>
    <row r="45" spans="1:11" x14ac:dyDescent="0.25">
      <c r="A45" s="1880"/>
      <c r="B45" s="1880"/>
      <c r="C45" s="1880"/>
      <c r="D45" s="1880"/>
      <c r="E45" s="1880"/>
      <c r="F45" s="1880"/>
      <c r="G45" s="1880"/>
      <c r="H45" s="1880"/>
      <c r="I45" s="1880"/>
      <c r="K45" s="2001"/>
    </row>
    <row r="46" spans="1:11" x14ac:dyDescent="0.25">
      <c r="A46" s="1880"/>
      <c r="B46" s="1880"/>
      <c r="C46" s="1880"/>
      <c r="D46" s="1880"/>
      <c r="E46" s="1880"/>
      <c r="F46" s="1880"/>
      <c r="G46" s="1880"/>
      <c r="H46" s="1880"/>
      <c r="I46" s="1880"/>
      <c r="K46" s="2001"/>
    </row>
    <row r="47" spans="1:11" x14ac:dyDescent="0.25">
      <c r="A47" s="1880"/>
      <c r="B47" s="1880"/>
      <c r="C47" s="1880"/>
      <c r="D47" s="1880"/>
      <c r="E47" s="1880"/>
      <c r="F47" s="1880"/>
      <c r="G47" s="1880"/>
      <c r="H47" s="1880"/>
      <c r="I47" s="1880"/>
      <c r="K47" s="2001"/>
    </row>
    <row r="48" spans="1:11" x14ac:dyDescent="0.25">
      <c r="A48" s="1880"/>
      <c r="B48" s="1880"/>
      <c r="C48" s="1880"/>
      <c r="D48" s="1880"/>
      <c r="E48" s="1880"/>
      <c r="F48" s="1880"/>
      <c r="G48" s="1880"/>
      <c r="H48" s="1880"/>
      <c r="I48" s="1880"/>
      <c r="K48" s="2001"/>
    </row>
    <row r="49" spans="1:11" x14ac:dyDescent="0.25">
      <c r="A49" s="1880"/>
      <c r="B49" s="1880"/>
      <c r="C49" s="1880"/>
      <c r="D49" s="1880"/>
      <c r="E49" s="1880"/>
      <c r="F49" s="1880"/>
      <c r="G49" s="1880"/>
      <c r="H49" s="1880"/>
      <c r="I49" s="1880"/>
      <c r="K49" s="2001"/>
    </row>
    <row r="50" spans="1:11" x14ac:dyDescent="0.25">
      <c r="A50" s="1880"/>
      <c r="B50" s="1880"/>
      <c r="C50" s="1880"/>
      <c r="D50" s="1880"/>
      <c r="E50" s="1880"/>
      <c r="F50" s="1880"/>
      <c r="G50" s="1880"/>
      <c r="H50" s="1880"/>
      <c r="I50" s="1880"/>
      <c r="K50" s="2001"/>
    </row>
    <row r="51" spans="1:11" x14ac:dyDescent="0.25">
      <c r="K51" s="2001"/>
    </row>
    <row r="52" spans="1:11" x14ac:dyDescent="0.25">
      <c r="K52" s="2001"/>
    </row>
    <row r="53" spans="1:11" x14ac:dyDescent="0.25">
      <c r="K53" s="2001"/>
    </row>
    <row r="54" spans="1:11" x14ac:dyDescent="0.25">
      <c r="K54" s="2001"/>
    </row>
    <row r="55" spans="1:11" x14ac:dyDescent="0.25">
      <c r="K55" s="2001"/>
    </row>
    <row r="56" spans="1:11" x14ac:dyDescent="0.25">
      <c r="K56" s="2001"/>
    </row>
    <row r="57" spans="1:11" x14ac:dyDescent="0.25">
      <c r="K57" s="2001"/>
    </row>
    <row r="58" spans="1:11" x14ac:dyDescent="0.25">
      <c r="K58" s="2001"/>
    </row>
    <row r="59" spans="1:11" x14ac:dyDescent="0.25">
      <c r="K59" s="2001"/>
    </row>
    <row r="60" spans="1:11" x14ac:dyDescent="0.25">
      <c r="K60" s="2001"/>
    </row>
    <row r="61" spans="1:11" x14ac:dyDescent="0.25">
      <c r="K61" s="2001"/>
    </row>
    <row r="62" spans="1:11" x14ac:dyDescent="0.25">
      <c r="K62" s="2001"/>
    </row>
    <row r="63" spans="1:11" x14ac:dyDescent="0.25">
      <c r="K63" s="2001"/>
    </row>
    <row r="64" spans="1:11" x14ac:dyDescent="0.25">
      <c r="K64" s="2001"/>
    </row>
    <row r="65" spans="11:11" x14ac:dyDescent="0.25">
      <c r="K65" s="2001"/>
    </row>
    <row r="66" spans="11:11" x14ac:dyDescent="0.25">
      <c r="K66" s="2001"/>
    </row>
  </sheetData>
  <sheetProtection algorithmName="SHA-512" hashValue="3CV5bqdcF59EZfNCylzKTraeM5/UNwAitlqLg3OZxl9qNSN9GbHUFUpHJlCoK+gigITu3od/jV0tS59oH6UEqA==" saltValue="4kXLUios30k1H2CekRcVdQ=="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January 1, 2020 through June 30,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61"/>
    <col min="4" max="16384" width="9.140625" style="206"/>
  </cols>
  <sheetData>
    <row r="1" spans="1:5" ht="15.75" thickBot="1" x14ac:dyDescent="0.3"/>
    <row r="2" spans="1:5" x14ac:dyDescent="0.25">
      <c r="A2" s="562" t="s">
        <v>375</v>
      </c>
      <c r="B2" s="563" t="s">
        <v>376</v>
      </c>
      <c r="C2" s="564" t="s">
        <v>377</v>
      </c>
      <c r="D2" s="565"/>
      <c r="E2" s="566"/>
    </row>
    <row r="3" spans="1:5" x14ac:dyDescent="0.25">
      <c r="A3" s="567" t="s">
        <v>378</v>
      </c>
      <c r="B3" s="568"/>
      <c r="C3" s="569"/>
      <c r="D3" s="570"/>
      <c r="E3" s="571"/>
    </row>
    <row r="4" spans="1:5" x14ac:dyDescent="0.25">
      <c r="A4" s="567" t="s">
        <v>379</v>
      </c>
      <c r="B4" s="568"/>
      <c r="C4" s="569"/>
      <c r="D4" s="570"/>
      <c r="E4" s="571"/>
    </row>
    <row r="5" spans="1:5" ht="197.25" customHeight="1" x14ac:dyDescent="0.25">
      <c r="A5" s="567" t="s">
        <v>380</v>
      </c>
      <c r="B5" s="572" t="s">
        <v>381</v>
      </c>
      <c r="C5" s="569" t="s">
        <v>320</v>
      </c>
      <c r="D5" s="570"/>
      <c r="E5" s="571"/>
    </row>
    <row r="6" spans="1:5" ht="78" customHeight="1" x14ac:dyDescent="0.25">
      <c r="A6" s="567" t="s">
        <v>382</v>
      </c>
      <c r="B6" s="572" t="s">
        <v>383</v>
      </c>
      <c r="C6" s="569" t="s">
        <v>320</v>
      </c>
      <c r="D6" s="570"/>
      <c r="E6" s="571"/>
    </row>
    <row r="7" spans="1:5" ht="30" x14ac:dyDescent="0.25">
      <c r="A7" s="567" t="s">
        <v>384</v>
      </c>
      <c r="B7" s="572" t="s">
        <v>385</v>
      </c>
      <c r="C7" s="569" t="s">
        <v>320</v>
      </c>
      <c r="D7" s="570"/>
      <c r="E7" s="571"/>
    </row>
    <row r="8" spans="1:5" ht="45" x14ac:dyDescent="0.25">
      <c r="A8" s="567" t="s">
        <v>386</v>
      </c>
      <c r="B8" s="572" t="s">
        <v>387</v>
      </c>
      <c r="C8" s="569" t="s">
        <v>320</v>
      </c>
      <c r="D8" s="570"/>
      <c r="E8" s="571"/>
    </row>
    <row r="9" spans="1:5" x14ac:dyDescent="0.25">
      <c r="A9" s="567" t="s">
        <v>359</v>
      </c>
      <c r="B9" s="568"/>
      <c r="C9" s="569"/>
      <c r="D9" s="570"/>
      <c r="E9" s="571"/>
    </row>
    <row r="10" spans="1:5" x14ac:dyDescent="0.25">
      <c r="A10" s="567" t="s">
        <v>20</v>
      </c>
      <c r="B10" s="568"/>
      <c r="C10" s="569"/>
      <c r="D10" s="570"/>
      <c r="E10" s="571"/>
    </row>
    <row r="11" spans="1:5" x14ac:dyDescent="0.25">
      <c r="A11" s="567" t="s">
        <v>18</v>
      </c>
      <c r="B11" s="568"/>
      <c r="C11" s="569"/>
      <c r="D11" s="570"/>
      <c r="E11" s="571"/>
    </row>
    <row r="12" spans="1:5" x14ac:dyDescent="0.25">
      <c r="A12" s="567" t="s">
        <v>19</v>
      </c>
      <c r="B12" s="568"/>
      <c r="C12" s="569"/>
      <c r="D12" s="570"/>
      <c r="E12" s="571"/>
    </row>
    <row r="13" spans="1:5" x14ac:dyDescent="0.25">
      <c r="A13" s="567" t="s">
        <v>17</v>
      </c>
      <c r="B13" s="568"/>
      <c r="C13" s="569"/>
      <c r="D13" s="570"/>
      <c r="E13" s="571"/>
    </row>
    <row r="14" spans="1:5" x14ac:dyDescent="0.25">
      <c r="A14" s="567"/>
      <c r="B14" s="568"/>
      <c r="C14" s="569"/>
      <c r="D14" s="570"/>
      <c r="E14" s="571"/>
    </row>
    <row r="15" spans="1:5" x14ac:dyDescent="0.25">
      <c r="A15" s="567"/>
      <c r="B15" s="568"/>
      <c r="C15" s="569"/>
      <c r="D15" s="570"/>
      <c r="E15" s="571"/>
    </row>
    <row r="16" spans="1:5" x14ac:dyDescent="0.25">
      <c r="A16" s="567"/>
      <c r="B16" s="568"/>
      <c r="C16" s="569"/>
      <c r="D16" s="570"/>
      <c r="E16" s="571"/>
    </row>
    <row r="17" spans="1:5" x14ac:dyDescent="0.25">
      <c r="A17" s="567"/>
      <c r="B17" s="568"/>
      <c r="C17" s="569"/>
      <c r="D17" s="570"/>
      <c r="E17" s="571"/>
    </row>
    <row r="18" spans="1:5" x14ac:dyDescent="0.25">
      <c r="A18" s="567"/>
      <c r="B18" s="568"/>
      <c r="C18" s="569"/>
      <c r="D18" s="570"/>
      <c r="E18" s="571"/>
    </row>
    <row r="19" spans="1:5" x14ac:dyDescent="0.25">
      <c r="A19" s="567"/>
      <c r="B19" s="568"/>
      <c r="C19" s="569"/>
      <c r="D19" s="570"/>
      <c r="E19" s="571"/>
    </row>
    <row r="20" spans="1:5" x14ac:dyDescent="0.25">
      <c r="A20" s="567"/>
      <c r="B20" s="568"/>
      <c r="C20" s="569"/>
      <c r="D20" s="570"/>
      <c r="E20" s="571"/>
    </row>
    <row r="21" spans="1:5" x14ac:dyDescent="0.25">
      <c r="A21" s="567"/>
      <c r="B21" s="568"/>
      <c r="C21" s="569"/>
      <c r="D21" s="570"/>
      <c r="E21" s="571"/>
    </row>
    <row r="22" spans="1:5" x14ac:dyDescent="0.25">
      <c r="A22" s="567"/>
      <c r="B22" s="568"/>
      <c r="C22" s="569"/>
      <c r="D22" s="570"/>
      <c r="E22" s="571"/>
    </row>
    <row r="23" spans="1:5" x14ac:dyDescent="0.25">
      <c r="A23" s="567"/>
      <c r="B23" s="568"/>
      <c r="C23" s="569"/>
      <c r="D23" s="570"/>
      <c r="E23" s="571"/>
    </row>
    <row r="24" spans="1:5" x14ac:dyDescent="0.25">
      <c r="A24" s="567"/>
      <c r="B24" s="568"/>
      <c r="C24" s="569"/>
      <c r="D24" s="570"/>
      <c r="E24" s="571"/>
    </row>
    <row r="25" spans="1:5" x14ac:dyDescent="0.25">
      <c r="A25" s="567"/>
      <c r="B25" s="568"/>
      <c r="C25" s="569"/>
      <c r="D25" s="570"/>
      <c r="E25" s="571"/>
    </row>
    <row r="26" spans="1:5" x14ac:dyDescent="0.25">
      <c r="A26" s="567"/>
      <c r="B26" s="568"/>
      <c r="C26" s="569"/>
      <c r="D26" s="570"/>
      <c r="E26" s="571"/>
    </row>
    <row r="27" spans="1:5" x14ac:dyDescent="0.25">
      <c r="A27" s="567"/>
      <c r="B27" s="568"/>
      <c r="C27" s="569"/>
      <c r="D27" s="570"/>
      <c r="E27" s="571"/>
    </row>
    <row r="28" spans="1:5" x14ac:dyDescent="0.25">
      <c r="A28" s="567"/>
      <c r="B28" s="568"/>
      <c r="C28" s="569"/>
      <c r="D28" s="570"/>
      <c r="E28" s="571"/>
    </row>
    <row r="29" spans="1:5" x14ac:dyDescent="0.25">
      <c r="A29" s="567"/>
      <c r="B29" s="568"/>
      <c r="C29" s="569"/>
      <c r="D29" s="570"/>
      <c r="E29" s="571"/>
    </row>
    <row r="30" spans="1:5" x14ac:dyDescent="0.25">
      <c r="A30" s="567"/>
      <c r="B30" s="568"/>
      <c r="C30" s="569"/>
      <c r="D30" s="570"/>
      <c r="E30" s="571"/>
    </row>
    <row r="31" spans="1:5" x14ac:dyDescent="0.25">
      <c r="A31" s="567"/>
      <c r="B31" s="568"/>
      <c r="C31" s="569"/>
      <c r="D31" s="570"/>
      <c r="E31" s="571"/>
    </row>
    <row r="32" spans="1:5" x14ac:dyDescent="0.25">
      <c r="A32" s="567"/>
      <c r="B32" s="568"/>
      <c r="C32" s="569"/>
      <c r="D32" s="570"/>
      <c r="E32" s="571"/>
    </row>
    <row r="33" spans="1:5" x14ac:dyDescent="0.25">
      <c r="A33" s="567"/>
      <c r="B33" s="568"/>
      <c r="C33" s="569"/>
      <c r="D33" s="570"/>
      <c r="E33" s="571"/>
    </row>
    <row r="34" spans="1:5" x14ac:dyDescent="0.25">
      <c r="A34" s="567"/>
      <c r="B34" s="568"/>
      <c r="C34" s="569"/>
      <c r="D34" s="570"/>
      <c r="E34" s="571"/>
    </row>
    <row r="35" spans="1:5" x14ac:dyDescent="0.25">
      <c r="A35" s="567"/>
      <c r="B35" s="568"/>
      <c r="C35" s="569"/>
      <c r="D35" s="570"/>
      <c r="E35" s="571"/>
    </row>
    <row r="36" spans="1:5" x14ac:dyDescent="0.25">
      <c r="A36" s="567"/>
      <c r="B36" s="568"/>
      <c r="C36" s="569"/>
      <c r="D36" s="570"/>
      <c r="E36" s="571"/>
    </row>
    <row r="37" spans="1:5" x14ac:dyDescent="0.25">
      <c r="A37" s="567"/>
      <c r="B37" s="568"/>
      <c r="C37" s="569"/>
      <c r="D37" s="570"/>
      <c r="E37" s="571"/>
    </row>
    <row r="38" spans="1:5" x14ac:dyDescent="0.25">
      <c r="A38" s="567"/>
      <c r="B38" s="568"/>
      <c r="C38" s="569"/>
      <c r="D38" s="570"/>
      <c r="E38" s="571"/>
    </row>
    <row r="39" spans="1:5" x14ac:dyDescent="0.25">
      <c r="A39" s="567"/>
      <c r="B39" s="568"/>
      <c r="C39" s="569"/>
      <c r="D39" s="570"/>
      <c r="E39" s="571"/>
    </row>
    <row r="40" spans="1:5" x14ac:dyDescent="0.25">
      <c r="A40" s="567"/>
      <c r="B40" s="568"/>
      <c r="C40" s="569"/>
      <c r="D40" s="570"/>
      <c r="E40" s="571"/>
    </row>
    <row r="41" spans="1:5" x14ac:dyDescent="0.25">
      <c r="A41" s="567"/>
      <c r="B41" s="568"/>
      <c r="C41" s="569"/>
      <c r="D41" s="570"/>
      <c r="E41" s="571"/>
    </row>
    <row r="42" spans="1:5" x14ac:dyDescent="0.25">
      <c r="A42" s="567"/>
      <c r="B42" s="568"/>
      <c r="C42" s="569"/>
      <c r="D42" s="570"/>
      <c r="E42" s="571"/>
    </row>
    <row r="43" spans="1:5" x14ac:dyDescent="0.25">
      <c r="A43" s="567"/>
      <c r="B43" s="568"/>
      <c r="C43" s="569"/>
      <c r="D43" s="570"/>
      <c r="E43" s="571"/>
    </row>
    <row r="44" spans="1:5" x14ac:dyDescent="0.25">
      <c r="A44" s="567"/>
      <c r="B44" s="568"/>
      <c r="C44" s="569"/>
      <c r="D44" s="570"/>
      <c r="E44" s="571"/>
    </row>
    <row r="45" spans="1:5" x14ac:dyDescent="0.25">
      <c r="A45" s="567"/>
      <c r="B45" s="568"/>
      <c r="C45" s="569"/>
      <c r="D45" s="570"/>
      <c r="E45" s="571"/>
    </row>
    <row r="46" spans="1:5" x14ac:dyDescent="0.25">
      <c r="A46" s="567"/>
      <c r="B46" s="568"/>
      <c r="C46" s="569"/>
      <c r="D46" s="570"/>
      <c r="E46" s="571"/>
    </row>
    <row r="47" spans="1:5" x14ac:dyDescent="0.25">
      <c r="A47" s="567"/>
      <c r="B47" s="568"/>
      <c r="C47" s="569"/>
      <c r="D47" s="570"/>
      <c r="E47" s="571"/>
    </row>
    <row r="48" spans="1:5" x14ac:dyDescent="0.25">
      <c r="A48" s="567"/>
      <c r="B48" s="568"/>
      <c r="C48" s="569"/>
      <c r="D48" s="570"/>
      <c r="E48" s="571"/>
    </row>
    <row r="49" spans="1:5" x14ac:dyDescent="0.25">
      <c r="A49" s="567"/>
      <c r="B49" s="568"/>
      <c r="C49" s="569"/>
      <c r="D49" s="570"/>
      <c r="E49" s="571"/>
    </row>
    <row r="50" spans="1:5" x14ac:dyDescent="0.25">
      <c r="A50" s="567"/>
      <c r="B50" s="568"/>
      <c r="C50" s="569"/>
      <c r="D50" s="570"/>
      <c r="E50" s="571"/>
    </row>
    <row r="51" spans="1:5" x14ac:dyDescent="0.25">
      <c r="A51" s="567"/>
      <c r="B51" s="568"/>
      <c r="C51" s="569"/>
      <c r="D51" s="570"/>
      <c r="E51" s="571"/>
    </row>
    <row r="52" spans="1:5" x14ac:dyDescent="0.25">
      <c r="A52" s="567"/>
      <c r="B52" s="568"/>
      <c r="C52" s="569"/>
      <c r="D52" s="570"/>
      <c r="E52" s="571"/>
    </row>
    <row r="53" spans="1:5" x14ac:dyDescent="0.25">
      <c r="A53" s="567"/>
      <c r="B53" s="568"/>
      <c r="C53" s="569"/>
      <c r="D53" s="570"/>
      <c r="E53" s="571"/>
    </row>
    <row r="54" spans="1:5" x14ac:dyDescent="0.25">
      <c r="A54" s="567"/>
      <c r="B54" s="568"/>
      <c r="C54" s="569"/>
      <c r="D54" s="570"/>
      <c r="E54" s="571"/>
    </row>
    <row r="55" spans="1:5" x14ac:dyDescent="0.25">
      <c r="A55" s="567"/>
      <c r="B55" s="568"/>
      <c r="C55" s="569"/>
      <c r="D55" s="570"/>
      <c r="E55" s="571"/>
    </row>
    <row r="56" spans="1:5" x14ac:dyDescent="0.25">
      <c r="A56" s="567"/>
      <c r="B56" s="568"/>
      <c r="C56" s="569"/>
      <c r="D56" s="570"/>
      <c r="E56" s="571"/>
    </row>
    <row r="57" spans="1:5" x14ac:dyDescent="0.25">
      <c r="A57" s="567"/>
      <c r="B57" s="568"/>
      <c r="C57" s="569"/>
      <c r="D57" s="570"/>
      <c r="E57" s="571"/>
    </row>
    <row r="58" spans="1:5" x14ac:dyDescent="0.25">
      <c r="A58" s="567"/>
      <c r="B58" s="568"/>
      <c r="C58" s="569"/>
      <c r="D58" s="570"/>
      <c r="E58" s="571"/>
    </row>
    <row r="59" spans="1:5" x14ac:dyDescent="0.25">
      <c r="A59" s="567"/>
      <c r="B59" s="568"/>
      <c r="C59" s="569"/>
      <c r="D59" s="570"/>
      <c r="E59" s="571"/>
    </row>
    <row r="60" spans="1:5" x14ac:dyDescent="0.25">
      <c r="A60" s="567"/>
      <c r="B60" s="568"/>
      <c r="C60" s="569"/>
      <c r="D60" s="570"/>
      <c r="E60" s="571"/>
    </row>
    <row r="61" spans="1:5" x14ac:dyDescent="0.25">
      <c r="A61" s="567"/>
      <c r="B61" s="568"/>
      <c r="C61" s="569"/>
      <c r="D61" s="570"/>
      <c r="E61" s="571"/>
    </row>
    <row r="62" spans="1:5" x14ac:dyDescent="0.25">
      <c r="A62" s="567"/>
      <c r="B62" s="568"/>
      <c r="C62" s="569"/>
      <c r="D62" s="570"/>
      <c r="E62" s="571"/>
    </row>
    <row r="63" spans="1:5" x14ac:dyDescent="0.25">
      <c r="A63" s="567"/>
      <c r="B63" s="568"/>
      <c r="C63" s="569"/>
      <c r="D63" s="570"/>
      <c r="E63" s="571"/>
    </row>
    <row r="64" spans="1:5" x14ac:dyDescent="0.25">
      <c r="A64" s="567"/>
      <c r="B64" s="568"/>
      <c r="C64" s="569"/>
      <c r="D64" s="570"/>
      <c r="E64" s="571"/>
    </row>
    <row r="65" spans="1:5" x14ac:dyDescent="0.25">
      <c r="A65" s="567"/>
      <c r="B65" s="568"/>
      <c r="C65" s="569"/>
      <c r="D65" s="570"/>
      <c r="E65" s="571"/>
    </row>
    <row r="66" spans="1:5" x14ac:dyDescent="0.25">
      <c r="A66" s="567"/>
      <c r="B66" s="568"/>
      <c r="C66" s="569"/>
      <c r="D66" s="570"/>
      <c r="E66" s="571"/>
    </row>
    <row r="67" spans="1:5" x14ac:dyDescent="0.25">
      <c r="A67" s="567"/>
      <c r="B67" s="568"/>
      <c r="C67" s="569"/>
      <c r="D67" s="570"/>
      <c r="E67" s="571"/>
    </row>
    <row r="68" spans="1:5" x14ac:dyDescent="0.25">
      <c r="A68" s="567"/>
      <c r="B68" s="568"/>
      <c r="C68" s="569"/>
      <c r="D68" s="570"/>
      <c r="E68" s="571"/>
    </row>
    <row r="69" spans="1:5" x14ac:dyDescent="0.25">
      <c r="A69" s="567"/>
      <c r="B69" s="568"/>
      <c r="C69" s="569"/>
      <c r="D69" s="570"/>
      <c r="E69" s="571"/>
    </row>
    <row r="70" spans="1:5" x14ac:dyDescent="0.25">
      <c r="A70" s="567"/>
      <c r="B70" s="568"/>
      <c r="C70" s="569"/>
      <c r="D70" s="570"/>
      <c r="E70" s="571"/>
    </row>
    <row r="71" spans="1:5" x14ac:dyDescent="0.25">
      <c r="A71" s="567"/>
      <c r="B71" s="568"/>
      <c r="C71" s="569"/>
      <c r="D71" s="570"/>
      <c r="E71" s="571"/>
    </row>
    <row r="72" spans="1:5" x14ac:dyDescent="0.25">
      <c r="A72" s="567"/>
      <c r="B72" s="568"/>
      <c r="C72" s="569"/>
      <c r="D72" s="570"/>
      <c r="E72" s="571"/>
    </row>
    <row r="73" spans="1:5" x14ac:dyDescent="0.25">
      <c r="A73" s="567"/>
      <c r="B73" s="568"/>
      <c r="C73" s="569"/>
      <c r="D73" s="570"/>
      <c r="E73" s="571"/>
    </row>
    <row r="74" spans="1:5" x14ac:dyDescent="0.25">
      <c r="A74" s="567"/>
      <c r="B74" s="568"/>
      <c r="C74" s="569"/>
      <c r="D74" s="570"/>
      <c r="E74" s="571"/>
    </row>
    <row r="75" spans="1:5" x14ac:dyDescent="0.25">
      <c r="A75" s="567"/>
      <c r="B75" s="568"/>
      <c r="C75" s="569"/>
      <c r="D75" s="570"/>
      <c r="E75" s="571"/>
    </row>
    <row r="76" spans="1:5" x14ac:dyDescent="0.25">
      <c r="A76" s="567"/>
      <c r="B76" s="568"/>
      <c r="C76" s="569"/>
      <c r="D76" s="570"/>
      <c r="E76" s="571"/>
    </row>
    <row r="77" spans="1:5" x14ac:dyDescent="0.25">
      <c r="A77" s="567"/>
      <c r="B77" s="568"/>
      <c r="C77" s="569"/>
      <c r="D77" s="570"/>
      <c r="E77" s="571"/>
    </row>
    <row r="78" spans="1:5" x14ac:dyDescent="0.25">
      <c r="A78" s="567"/>
      <c r="B78" s="568"/>
      <c r="C78" s="569"/>
      <c r="D78" s="570"/>
      <c r="E78" s="571"/>
    </row>
    <row r="79" spans="1:5" x14ac:dyDescent="0.25">
      <c r="A79" s="567"/>
      <c r="B79" s="568"/>
      <c r="C79" s="569"/>
      <c r="D79" s="570"/>
      <c r="E79" s="571"/>
    </row>
    <row r="80" spans="1:5" x14ac:dyDescent="0.25">
      <c r="A80" s="567"/>
      <c r="B80" s="568"/>
      <c r="C80" s="569"/>
      <c r="D80" s="570"/>
      <c r="E80" s="571"/>
    </row>
    <row r="81" spans="1:5" x14ac:dyDescent="0.25">
      <c r="A81" s="567"/>
      <c r="B81" s="568"/>
      <c r="C81" s="569"/>
      <c r="D81" s="570"/>
      <c r="E81" s="571"/>
    </row>
    <row r="82" spans="1:5" x14ac:dyDescent="0.25">
      <c r="A82" s="567"/>
      <c r="B82" s="568"/>
      <c r="C82" s="569"/>
      <c r="D82" s="570"/>
      <c r="E82" s="571"/>
    </row>
    <row r="83" spans="1:5" x14ac:dyDescent="0.25">
      <c r="A83" s="567"/>
      <c r="B83" s="568"/>
      <c r="C83" s="569"/>
      <c r="D83" s="570"/>
      <c r="E83" s="571"/>
    </row>
    <row r="84" spans="1:5" x14ac:dyDescent="0.25">
      <c r="A84" s="567"/>
      <c r="B84" s="568"/>
      <c r="C84" s="569"/>
      <c r="D84" s="570"/>
      <c r="E84" s="571"/>
    </row>
    <row r="85" spans="1:5" x14ac:dyDescent="0.25">
      <c r="A85" s="567"/>
      <c r="B85" s="568"/>
      <c r="C85" s="569"/>
      <c r="D85" s="570"/>
      <c r="E85" s="571"/>
    </row>
    <row r="86" spans="1:5" x14ac:dyDescent="0.25">
      <c r="A86" s="567"/>
      <c r="B86" s="568"/>
      <c r="C86" s="569"/>
      <c r="D86" s="570"/>
      <c r="E86" s="571"/>
    </row>
    <row r="87" spans="1:5" x14ac:dyDescent="0.25">
      <c r="A87" s="567"/>
      <c r="B87" s="568"/>
      <c r="C87" s="569"/>
      <c r="D87" s="570"/>
      <c r="E87" s="571"/>
    </row>
    <row r="88" spans="1:5" x14ac:dyDescent="0.25">
      <c r="A88" s="567"/>
      <c r="B88" s="568"/>
      <c r="C88" s="569"/>
      <c r="D88" s="570"/>
      <c r="E88" s="571"/>
    </row>
    <row r="89" spans="1:5" x14ac:dyDescent="0.25">
      <c r="A89" s="567"/>
      <c r="B89" s="568"/>
      <c r="C89" s="569"/>
      <c r="D89" s="570"/>
      <c r="E89" s="571"/>
    </row>
    <row r="90" spans="1:5" x14ac:dyDescent="0.25">
      <c r="A90" s="567"/>
      <c r="B90" s="568"/>
      <c r="C90" s="569"/>
      <c r="D90" s="570"/>
      <c r="E90" s="571"/>
    </row>
    <row r="91" spans="1:5" x14ac:dyDescent="0.25">
      <c r="A91" s="567"/>
      <c r="B91" s="568"/>
      <c r="C91" s="569"/>
      <c r="D91" s="570"/>
      <c r="E91" s="571"/>
    </row>
    <row r="92" spans="1:5" x14ac:dyDescent="0.25">
      <c r="A92" s="567"/>
      <c r="B92" s="568"/>
      <c r="C92" s="569"/>
      <c r="D92" s="570"/>
      <c r="E92" s="571"/>
    </row>
    <row r="93" spans="1:5" x14ac:dyDescent="0.25">
      <c r="A93" s="567"/>
      <c r="B93" s="568"/>
      <c r="C93" s="569"/>
      <c r="D93" s="570"/>
      <c r="E93" s="571"/>
    </row>
    <row r="94" spans="1:5" x14ac:dyDescent="0.25">
      <c r="A94" s="567"/>
      <c r="B94" s="568"/>
      <c r="C94" s="569"/>
      <c r="D94" s="570"/>
      <c r="E94" s="571"/>
    </row>
    <row r="95" spans="1:5" x14ac:dyDescent="0.25">
      <c r="A95" s="567"/>
      <c r="B95" s="568"/>
      <c r="C95" s="569"/>
      <c r="D95" s="570"/>
      <c r="E95" s="571"/>
    </row>
    <row r="96" spans="1:5" x14ac:dyDescent="0.25">
      <c r="A96" s="567"/>
      <c r="B96" s="568"/>
      <c r="C96" s="569"/>
      <c r="D96" s="570"/>
      <c r="E96" s="571"/>
    </row>
    <row r="97" spans="1:5" x14ac:dyDescent="0.25">
      <c r="A97" s="567"/>
      <c r="B97" s="568"/>
      <c r="C97" s="569"/>
      <c r="D97" s="570"/>
      <c r="E97" s="571"/>
    </row>
    <row r="98" spans="1:5" x14ac:dyDescent="0.25">
      <c r="A98" s="567"/>
      <c r="B98" s="568"/>
      <c r="C98" s="569"/>
      <c r="D98" s="570"/>
      <c r="E98" s="571"/>
    </row>
    <row r="99" spans="1:5" x14ac:dyDescent="0.25">
      <c r="A99" s="567"/>
      <c r="B99" s="568"/>
      <c r="C99" s="569"/>
      <c r="D99" s="570"/>
      <c r="E99" s="571"/>
    </row>
    <row r="100" spans="1:5" x14ac:dyDescent="0.25">
      <c r="A100" s="567"/>
      <c r="B100" s="568"/>
      <c r="C100" s="569"/>
      <c r="D100" s="570"/>
      <c r="E100" s="571"/>
    </row>
    <row r="101" spans="1:5" x14ac:dyDescent="0.25">
      <c r="A101" s="567"/>
      <c r="B101" s="568"/>
      <c r="C101" s="569"/>
      <c r="D101" s="570"/>
      <c r="E101" s="571"/>
    </row>
    <row r="102" spans="1:5" x14ac:dyDescent="0.25">
      <c r="A102" s="567"/>
      <c r="B102" s="568"/>
      <c r="C102" s="569"/>
      <c r="D102" s="570"/>
      <c r="E102" s="571"/>
    </row>
    <row r="103" spans="1:5" x14ac:dyDescent="0.25">
      <c r="A103" s="567"/>
      <c r="B103" s="568"/>
      <c r="C103" s="569"/>
      <c r="D103" s="570"/>
      <c r="E103" s="571"/>
    </row>
    <row r="104" spans="1:5" x14ac:dyDescent="0.25">
      <c r="A104" s="567"/>
      <c r="B104" s="568"/>
      <c r="C104" s="569"/>
      <c r="D104" s="570"/>
      <c r="E104" s="571"/>
    </row>
    <row r="105" spans="1:5" x14ac:dyDescent="0.25">
      <c r="A105" s="567"/>
      <c r="B105" s="568"/>
      <c r="C105" s="569"/>
      <c r="D105" s="570"/>
      <c r="E105" s="571"/>
    </row>
    <row r="106" spans="1:5" x14ac:dyDescent="0.25">
      <c r="A106" s="567"/>
      <c r="B106" s="568"/>
      <c r="C106" s="569"/>
      <c r="D106" s="570"/>
      <c r="E106" s="571"/>
    </row>
    <row r="107" spans="1:5" x14ac:dyDescent="0.25">
      <c r="A107" s="567"/>
      <c r="B107" s="568"/>
      <c r="C107" s="569"/>
      <c r="D107" s="570"/>
      <c r="E107" s="571"/>
    </row>
    <row r="108" spans="1:5" x14ac:dyDescent="0.25">
      <c r="A108" s="567"/>
      <c r="B108" s="568"/>
      <c r="C108" s="569"/>
      <c r="D108" s="570"/>
      <c r="E108" s="571"/>
    </row>
    <row r="109" spans="1:5" x14ac:dyDescent="0.25">
      <c r="A109" s="567"/>
      <c r="B109" s="568"/>
      <c r="C109" s="569"/>
      <c r="D109" s="570"/>
      <c r="E109" s="571"/>
    </row>
    <row r="110" spans="1:5" x14ac:dyDescent="0.25">
      <c r="A110" s="567"/>
      <c r="B110" s="568"/>
      <c r="C110" s="569"/>
      <c r="D110" s="570"/>
      <c r="E110" s="571"/>
    </row>
    <row r="111" spans="1:5" x14ac:dyDescent="0.25">
      <c r="A111" s="567"/>
      <c r="B111" s="568"/>
      <c r="C111" s="569"/>
      <c r="D111" s="570"/>
      <c r="E111" s="571"/>
    </row>
    <row r="112" spans="1:5" x14ac:dyDescent="0.25">
      <c r="A112" s="567"/>
      <c r="B112" s="568"/>
      <c r="C112" s="569"/>
      <c r="D112" s="570"/>
      <c r="E112" s="571"/>
    </row>
    <row r="113" spans="1:5" x14ac:dyDescent="0.25">
      <c r="A113" s="567"/>
      <c r="B113" s="568"/>
      <c r="C113" s="569"/>
      <c r="D113" s="570"/>
      <c r="E113" s="571"/>
    </row>
    <row r="114" spans="1:5" x14ac:dyDescent="0.25">
      <c r="A114" s="567"/>
      <c r="B114" s="568"/>
      <c r="C114" s="569"/>
      <c r="D114" s="570"/>
      <c r="E114" s="571"/>
    </row>
    <row r="115" spans="1:5" x14ac:dyDescent="0.25">
      <c r="A115" s="567"/>
      <c r="B115" s="568"/>
      <c r="C115" s="569"/>
      <c r="D115" s="570"/>
      <c r="E115" s="571"/>
    </row>
    <row r="116" spans="1:5" x14ac:dyDescent="0.25">
      <c r="A116" s="567"/>
      <c r="B116" s="568"/>
      <c r="C116" s="569"/>
      <c r="D116" s="570"/>
      <c r="E116" s="571"/>
    </row>
    <row r="117" spans="1:5" x14ac:dyDescent="0.25">
      <c r="A117" s="567"/>
      <c r="B117" s="568"/>
      <c r="C117" s="569"/>
      <c r="D117" s="570"/>
      <c r="E117" s="571"/>
    </row>
    <row r="118" spans="1:5" x14ac:dyDescent="0.25">
      <c r="A118" s="567"/>
      <c r="B118" s="568"/>
      <c r="C118" s="569"/>
      <c r="D118" s="570"/>
      <c r="E118" s="571"/>
    </row>
    <row r="119" spans="1:5" x14ac:dyDescent="0.25">
      <c r="A119" s="567"/>
      <c r="B119" s="568"/>
      <c r="C119" s="569"/>
      <c r="D119" s="570"/>
      <c r="E119" s="571"/>
    </row>
    <row r="120" spans="1:5" x14ac:dyDescent="0.25">
      <c r="A120" s="567"/>
      <c r="B120" s="568"/>
      <c r="C120" s="569"/>
      <c r="D120" s="570"/>
      <c r="E120" s="571"/>
    </row>
    <row r="121" spans="1:5" x14ac:dyDescent="0.25">
      <c r="A121" s="567"/>
      <c r="B121" s="568"/>
      <c r="C121" s="569"/>
      <c r="D121" s="570"/>
      <c r="E121" s="571"/>
    </row>
    <row r="122" spans="1:5" x14ac:dyDescent="0.25">
      <c r="A122" s="567"/>
      <c r="B122" s="568"/>
      <c r="C122" s="569"/>
      <c r="D122" s="570"/>
      <c r="E122" s="571"/>
    </row>
    <row r="123" spans="1:5" x14ac:dyDescent="0.25">
      <c r="A123" s="567"/>
      <c r="B123" s="568"/>
      <c r="C123" s="569"/>
      <c r="D123" s="570"/>
      <c r="E123" s="571"/>
    </row>
    <row r="124" spans="1:5" x14ac:dyDescent="0.25">
      <c r="A124" s="567"/>
      <c r="B124" s="568"/>
      <c r="C124" s="569"/>
      <c r="D124" s="570"/>
      <c r="E124" s="571"/>
    </row>
    <row r="125" spans="1:5" x14ac:dyDescent="0.25">
      <c r="A125" s="567"/>
      <c r="B125" s="568"/>
      <c r="C125" s="569"/>
      <c r="D125" s="570"/>
      <c r="E125" s="571"/>
    </row>
    <row r="126" spans="1:5" x14ac:dyDescent="0.25">
      <c r="A126" s="567"/>
      <c r="B126" s="568"/>
      <c r="C126" s="569"/>
      <c r="D126" s="570"/>
      <c r="E126" s="571"/>
    </row>
    <row r="127" spans="1:5" x14ac:dyDescent="0.25">
      <c r="A127" s="567"/>
      <c r="B127" s="568"/>
      <c r="C127" s="569"/>
      <c r="D127" s="570"/>
      <c r="E127" s="571"/>
    </row>
    <row r="128" spans="1:5" x14ac:dyDescent="0.25">
      <c r="A128" s="567"/>
      <c r="B128" s="568"/>
      <c r="C128" s="569"/>
      <c r="D128" s="570"/>
      <c r="E128" s="571"/>
    </row>
    <row r="129" spans="1:5" x14ac:dyDescent="0.25">
      <c r="A129" s="567"/>
      <c r="B129" s="568"/>
      <c r="C129" s="569"/>
      <c r="D129" s="570"/>
      <c r="E129" s="571"/>
    </row>
    <row r="130" spans="1:5" x14ac:dyDescent="0.25">
      <c r="A130" s="567"/>
      <c r="B130" s="568"/>
      <c r="C130" s="569"/>
      <c r="D130" s="570"/>
      <c r="E130" s="571"/>
    </row>
    <row r="131" spans="1:5" x14ac:dyDescent="0.25">
      <c r="A131" s="567"/>
      <c r="B131" s="568"/>
      <c r="C131" s="569"/>
      <c r="D131" s="570"/>
      <c r="E131" s="571"/>
    </row>
    <row r="132" spans="1:5" x14ac:dyDescent="0.25">
      <c r="A132" s="567"/>
      <c r="B132" s="568"/>
      <c r="C132" s="569"/>
      <c r="D132" s="570"/>
      <c r="E132" s="571"/>
    </row>
    <row r="133" spans="1:5" x14ac:dyDescent="0.25">
      <c r="A133" s="567"/>
      <c r="B133" s="568"/>
      <c r="C133" s="569"/>
      <c r="D133" s="570"/>
      <c r="E133" s="571"/>
    </row>
    <row r="134" spans="1:5" x14ac:dyDescent="0.25">
      <c r="A134" s="567"/>
      <c r="B134" s="568"/>
      <c r="C134" s="569"/>
      <c r="D134" s="570"/>
      <c r="E134" s="571"/>
    </row>
    <row r="135" spans="1:5" x14ac:dyDescent="0.25">
      <c r="A135" s="567"/>
      <c r="B135" s="568"/>
      <c r="C135" s="569"/>
      <c r="D135" s="570"/>
      <c r="E135" s="571"/>
    </row>
    <row r="136" spans="1:5" x14ac:dyDescent="0.25">
      <c r="A136" s="567"/>
      <c r="B136" s="568"/>
      <c r="C136" s="569"/>
      <c r="D136" s="570"/>
      <c r="E136" s="571"/>
    </row>
    <row r="137" spans="1:5" x14ac:dyDescent="0.25">
      <c r="A137" s="567"/>
      <c r="B137" s="568"/>
      <c r="C137" s="569"/>
      <c r="D137" s="570"/>
      <c r="E137" s="571"/>
    </row>
    <row r="138" spans="1:5" x14ac:dyDescent="0.25">
      <c r="A138" s="567"/>
      <c r="B138" s="568"/>
      <c r="C138" s="569"/>
      <c r="D138" s="570"/>
      <c r="E138" s="571"/>
    </row>
    <row r="139" spans="1:5" x14ac:dyDescent="0.25">
      <c r="A139" s="567"/>
      <c r="B139" s="568"/>
      <c r="C139" s="569"/>
      <c r="D139" s="570"/>
      <c r="E139" s="571"/>
    </row>
    <row r="140" spans="1:5" x14ac:dyDescent="0.25">
      <c r="A140" s="567"/>
      <c r="B140" s="568"/>
      <c r="C140" s="569"/>
      <c r="D140" s="570"/>
      <c r="E140" s="571"/>
    </row>
    <row r="141" spans="1:5" x14ac:dyDescent="0.25">
      <c r="A141" s="567"/>
      <c r="B141" s="568"/>
      <c r="C141" s="569"/>
      <c r="D141" s="570"/>
      <c r="E141" s="571"/>
    </row>
    <row r="142" spans="1:5" x14ac:dyDescent="0.25">
      <c r="A142" s="567"/>
      <c r="B142" s="568"/>
      <c r="C142" s="569"/>
      <c r="D142" s="570"/>
      <c r="E142" s="571"/>
    </row>
    <row r="143" spans="1:5" x14ac:dyDescent="0.25">
      <c r="A143" s="567"/>
      <c r="B143" s="568"/>
      <c r="C143" s="569"/>
      <c r="D143" s="570"/>
      <c r="E143" s="571"/>
    </row>
    <row r="144" spans="1:5" x14ac:dyDescent="0.25">
      <c r="A144" s="567"/>
      <c r="B144" s="568"/>
      <c r="C144" s="569"/>
      <c r="D144" s="570"/>
      <c r="E144" s="571"/>
    </row>
    <row r="145" spans="1:5" x14ac:dyDescent="0.25">
      <c r="A145" s="567"/>
      <c r="B145" s="568"/>
      <c r="C145" s="569"/>
      <c r="D145" s="570"/>
      <c r="E145" s="571"/>
    </row>
    <row r="146" spans="1:5" x14ac:dyDescent="0.25">
      <c r="A146" s="567"/>
      <c r="B146" s="568"/>
      <c r="C146" s="569"/>
      <c r="D146" s="570"/>
      <c r="E146" s="571"/>
    </row>
    <row r="147" spans="1:5" x14ac:dyDescent="0.25">
      <c r="A147" s="567"/>
      <c r="B147" s="568"/>
      <c r="C147" s="569"/>
      <c r="D147" s="570"/>
      <c r="E147" s="571"/>
    </row>
    <row r="148" spans="1:5" x14ac:dyDescent="0.25">
      <c r="A148" s="567"/>
      <c r="B148" s="568"/>
      <c r="C148" s="569"/>
      <c r="D148" s="570"/>
      <c r="E148" s="571"/>
    </row>
    <row r="149" spans="1:5" x14ac:dyDescent="0.25">
      <c r="A149" s="567"/>
      <c r="B149" s="568"/>
      <c r="C149" s="569"/>
      <c r="D149" s="570"/>
      <c r="E149" s="571"/>
    </row>
    <row r="150" spans="1:5" x14ac:dyDescent="0.25">
      <c r="A150" s="567"/>
      <c r="B150" s="568"/>
      <c r="C150" s="569"/>
      <c r="D150" s="570"/>
      <c r="E150" s="571"/>
    </row>
    <row r="151" spans="1:5" x14ac:dyDescent="0.25">
      <c r="A151" s="567"/>
      <c r="B151" s="568"/>
      <c r="C151" s="569"/>
      <c r="D151" s="570"/>
      <c r="E151" s="571"/>
    </row>
    <row r="152" spans="1:5" x14ac:dyDescent="0.25">
      <c r="A152" s="567"/>
      <c r="B152" s="568"/>
      <c r="C152" s="569"/>
      <c r="D152" s="570"/>
      <c r="E152" s="571"/>
    </row>
    <row r="153" spans="1:5" x14ac:dyDescent="0.25">
      <c r="A153" s="567"/>
      <c r="B153" s="568"/>
      <c r="C153" s="569"/>
      <c r="D153" s="570"/>
      <c r="E153" s="571"/>
    </row>
    <row r="154" spans="1:5" x14ac:dyDescent="0.25">
      <c r="A154" s="567"/>
      <c r="B154" s="568"/>
      <c r="C154" s="569"/>
      <c r="D154" s="570"/>
      <c r="E154" s="571"/>
    </row>
    <row r="155" spans="1:5" x14ac:dyDescent="0.25">
      <c r="A155" s="567"/>
      <c r="B155" s="568"/>
      <c r="C155" s="569"/>
      <c r="D155" s="570"/>
      <c r="E155" s="571"/>
    </row>
    <row r="156" spans="1:5" x14ac:dyDescent="0.25">
      <c r="A156" s="567"/>
      <c r="B156" s="568"/>
      <c r="C156" s="569"/>
      <c r="D156" s="570"/>
      <c r="E156" s="571"/>
    </row>
    <row r="157" spans="1:5" x14ac:dyDescent="0.25">
      <c r="A157" s="567"/>
      <c r="B157" s="568"/>
      <c r="C157" s="569"/>
      <c r="D157" s="570"/>
      <c r="E157" s="571"/>
    </row>
    <row r="158" spans="1:5" x14ac:dyDescent="0.25">
      <c r="A158" s="567"/>
      <c r="B158" s="568"/>
      <c r="C158" s="569"/>
      <c r="D158" s="570"/>
      <c r="E158" s="571"/>
    </row>
    <row r="159" spans="1:5" x14ac:dyDescent="0.25">
      <c r="A159" s="567"/>
      <c r="B159" s="568"/>
      <c r="C159" s="569"/>
      <c r="D159" s="570"/>
      <c r="E159" s="571"/>
    </row>
    <row r="160" spans="1:5" x14ac:dyDescent="0.25">
      <c r="A160" s="567"/>
      <c r="B160" s="568"/>
      <c r="C160" s="569"/>
      <c r="D160" s="570"/>
      <c r="E160" s="571"/>
    </row>
    <row r="161" spans="1:5" x14ac:dyDescent="0.25">
      <c r="A161" s="567"/>
      <c r="B161" s="568"/>
      <c r="C161" s="569"/>
      <c r="D161" s="570"/>
      <c r="E161" s="571"/>
    </row>
    <row r="162" spans="1:5" x14ac:dyDescent="0.25">
      <c r="A162" s="567"/>
      <c r="B162" s="568"/>
      <c r="C162" s="569"/>
      <c r="D162" s="570"/>
      <c r="E162" s="571"/>
    </row>
    <row r="163" spans="1:5" x14ac:dyDescent="0.25">
      <c r="A163" s="567"/>
      <c r="B163" s="568"/>
      <c r="C163" s="569"/>
      <c r="D163" s="570"/>
      <c r="E163" s="571"/>
    </row>
    <row r="164" spans="1:5" x14ac:dyDescent="0.25">
      <c r="A164" s="567"/>
      <c r="B164" s="568"/>
      <c r="C164" s="569"/>
      <c r="D164" s="570"/>
      <c r="E164" s="571"/>
    </row>
    <row r="165" spans="1:5" x14ac:dyDescent="0.25">
      <c r="A165" s="567"/>
      <c r="B165" s="568"/>
      <c r="C165" s="569"/>
      <c r="D165" s="570"/>
      <c r="E165" s="571"/>
    </row>
    <row r="166" spans="1:5" x14ac:dyDescent="0.25">
      <c r="A166" s="567"/>
      <c r="B166" s="568"/>
      <c r="C166" s="569"/>
      <c r="D166" s="570"/>
      <c r="E166" s="571"/>
    </row>
    <row r="167" spans="1:5" x14ac:dyDescent="0.25">
      <c r="A167" s="567"/>
      <c r="B167" s="568"/>
      <c r="C167" s="569"/>
      <c r="D167" s="570"/>
      <c r="E167" s="571"/>
    </row>
    <row r="168" spans="1:5" x14ac:dyDescent="0.25">
      <c r="A168" s="567"/>
      <c r="B168" s="568"/>
      <c r="C168" s="569"/>
      <c r="D168" s="570"/>
      <c r="E168" s="571"/>
    </row>
    <row r="169" spans="1:5" x14ac:dyDescent="0.25">
      <c r="A169" s="567"/>
      <c r="B169" s="568"/>
      <c r="C169" s="569"/>
      <c r="D169" s="570"/>
      <c r="E169" s="571"/>
    </row>
    <row r="170" spans="1:5" x14ac:dyDescent="0.25">
      <c r="A170" s="567"/>
      <c r="B170" s="568"/>
      <c r="C170" s="569"/>
      <c r="D170" s="570"/>
      <c r="E170" s="571"/>
    </row>
    <row r="171" spans="1:5" x14ac:dyDescent="0.25">
      <c r="A171" s="567"/>
      <c r="B171" s="568"/>
      <c r="C171" s="569"/>
      <c r="D171" s="570"/>
      <c r="E171" s="571"/>
    </row>
    <row r="172" spans="1:5" x14ac:dyDescent="0.25">
      <c r="A172" s="567"/>
      <c r="B172" s="568"/>
      <c r="C172" s="569"/>
      <c r="D172" s="570"/>
      <c r="E172" s="571"/>
    </row>
    <row r="173" spans="1:5" x14ac:dyDescent="0.25">
      <c r="A173" s="567"/>
      <c r="B173" s="568"/>
      <c r="C173" s="569"/>
      <c r="D173" s="570"/>
      <c r="E173" s="571"/>
    </row>
    <row r="174" spans="1:5" x14ac:dyDescent="0.25">
      <c r="A174" s="567"/>
      <c r="B174" s="568"/>
      <c r="C174" s="569"/>
      <c r="D174" s="570"/>
      <c r="E174" s="571"/>
    </row>
    <row r="175" spans="1:5" x14ac:dyDescent="0.25">
      <c r="A175" s="567"/>
      <c r="B175" s="568"/>
      <c r="C175" s="569"/>
      <c r="D175" s="570"/>
      <c r="E175" s="571"/>
    </row>
    <row r="176" spans="1:5" x14ac:dyDescent="0.25">
      <c r="A176" s="567"/>
      <c r="B176" s="568"/>
      <c r="C176" s="569"/>
      <c r="D176" s="570"/>
      <c r="E176" s="571"/>
    </row>
    <row r="177" spans="1:5" x14ac:dyDescent="0.25">
      <c r="A177" s="567"/>
      <c r="B177" s="568"/>
      <c r="C177" s="569"/>
      <c r="D177" s="570"/>
      <c r="E177" s="571"/>
    </row>
    <row r="178" spans="1:5" x14ac:dyDescent="0.25">
      <c r="A178" s="567"/>
      <c r="B178" s="568"/>
      <c r="C178" s="569"/>
      <c r="D178" s="570"/>
      <c r="E178" s="571"/>
    </row>
    <row r="179" spans="1:5" x14ac:dyDescent="0.25">
      <c r="A179" s="567"/>
      <c r="B179" s="568"/>
      <c r="C179" s="569"/>
      <c r="D179" s="570"/>
      <c r="E179" s="571"/>
    </row>
    <row r="180" spans="1:5" x14ac:dyDescent="0.25">
      <c r="A180" s="567"/>
      <c r="B180" s="568"/>
      <c r="C180" s="569"/>
      <c r="D180" s="570"/>
      <c r="E180" s="571"/>
    </row>
    <row r="181" spans="1:5" x14ac:dyDescent="0.25">
      <c r="A181" s="567"/>
      <c r="B181" s="568"/>
      <c r="C181" s="569"/>
      <c r="D181" s="570"/>
      <c r="E181" s="571"/>
    </row>
    <row r="182" spans="1:5" x14ac:dyDescent="0.25">
      <c r="A182" s="567"/>
      <c r="B182" s="568"/>
      <c r="C182" s="569"/>
      <c r="D182" s="570"/>
      <c r="E182" s="571"/>
    </row>
    <row r="183" spans="1:5" x14ac:dyDescent="0.25">
      <c r="A183" s="567"/>
      <c r="B183" s="568"/>
      <c r="C183" s="569"/>
      <c r="D183" s="570"/>
      <c r="E183" s="571"/>
    </row>
    <row r="184" spans="1:5" x14ac:dyDescent="0.25">
      <c r="A184" s="567"/>
      <c r="B184" s="568"/>
      <c r="C184" s="569"/>
      <c r="D184" s="570"/>
      <c r="E184" s="571"/>
    </row>
    <row r="185" spans="1:5" x14ac:dyDescent="0.25">
      <c r="A185" s="567"/>
      <c r="B185" s="568"/>
      <c r="C185" s="569"/>
      <c r="D185" s="570"/>
      <c r="E185" s="571"/>
    </row>
    <row r="186" spans="1:5" x14ac:dyDescent="0.25">
      <c r="A186" s="567"/>
      <c r="B186" s="568"/>
      <c r="C186" s="569"/>
      <c r="D186" s="570"/>
      <c r="E186" s="571"/>
    </row>
    <row r="187" spans="1:5" x14ac:dyDescent="0.25">
      <c r="A187" s="567"/>
      <c r="B187" s="568"/>
      <c r="C187" s="569"/>
      <c r="D187" s="570"/>
      <c r="E187" s="571"/>
    </row>
    <row r="188" spans="1:5" x14ac:dyDescent="0.25">
      <c r="A188" s="567"/>
      <c r="B188" s="568"/>
      <c r="C188" s="569"/>
      <c r="D188" s="570"/>
      <c r="E188" s="571"/>
    </row>
    <row r="189" spans="1:5" x14ac:dyDescent="0.25">
      <c r="A189" s="567"/>
      <c r="B189" s="568"/>
      <c r="C189" s="569"/>
      <c r="D189" s="570"/>
      <c r="E189" s="571"/>
    </row>
    <row r="190" spans="1:5" x14ac:dyDescent="0.25">
      <c r="A190" s="567"/>
      <c r="B190" s="568"/>
      <c r="C190" s="569"/>
      <c r="D190" s="570"/>
      <c r="E190" s="571"/>
    </row>
    <row r="191" spans="1:5" x14ac:dyDescent="0.25">
      <c r="A191" s="567"/>
      <c r="B191" s="568"/>
      <c r="C191" s="569"/>
      <c r="D191" s="570"/>
      <c r="E191" s="571"/>
    </row>
    <row r="192" spans="1:5" x14ac:dyDescent="0.25">
      <c r="A192" s="567"/>
      <c r="B192" s="568"/>
      <c r="C192" s="569"/>
      <c r="D192" s="570"/>
      <c r="E192" s="571"/>
    </row>
    <row r="193" spans="1:5" x14ac:dyDescent="0.25">
      <c r="A193" s="567"/>
      <c r="B193" s="568"/>
      <c r="C193" s="569"/>
      <c r="D193" s="570"/>
      <c r="E193" s="571"/>
    </row>
    <row r="194" spans="1:5" x14ac:dyDescent="0.25">
      <c r="A194" s="567"/>
      <c r="B194" s="568"/>
      <c r="C194" s="569"/>
      <c r="D194" s="570"/>
      <c r="E194" s="571"/>
    </row>
    <row r="195" spans="1:5" x14ac:dyDescent="0.25">
      <c r="A195" s="567"/>
      <c r="B195" s="568"/>
      <c r="C195" s="569"/>
      <c r="D195" s="570"/>
      <c r="E195" s="571"/>
    </row>
    <row r="196" spans="1:5" x14ac:dyDescent="0.25">
      <c r="A196" s="567"/>
      <c r="B196" s="568"/>
      <c r="C196" s="569"/>
      <c r="D196" s="570"/>
      <c r="E196" s="571"/>
    </row>
    <row r="197" spans="1:5" x14ac:dyDescent="0.25">
      <c r="A197" s="567"/>
      <c r="B197" s="568"/>
      <c r="C197" s="569"/>
      <c r="D197" s="570"/>
      <c r="E197" s="571"/>
    </row>
    <row r="198" spans="1:5" x14ac:dyDescent="0.25">
      <c r="A198" s="567"/>
      <c r="B198" s="568"/>
      <c r="C198" s="569"/>
      <c r="D198" s="570"/>
      <c r="E198" s="571"/>
    </row>
    <row r="199" spans="1:5" x14ac:dyDescent="0.25">
      <c r="A199" s="567"/>
      <c r="B199" s="568"/>
      <c r="C199" s="569"/>
      <c r="D199" s="570"/>
      <c r="E199" s="571"/>
    </row>
    <row r="200" spans="1:5" x14ac:dyDescent="0.25">
      <c r="A200" s="567"/>
      <c r="B200" s="568"/>
      <c r="C200" s="569"/>
      <c r="D200" s="570"/>
      <c r="E200" s="571"/>
    </row>
    <row r="201" spans="1:5" x14ac:dyDescent="0.25">
      <c r="A201" s="567"/>
      <c r="B201" s="568"/>
      <c r="C201" s="569"/>
      <c r="D201" s="570"/>
      <c r="E201" s="571"/>
    </row>
    <row r="202" spans="1:5" x14ac:dyDescent="0.25">
      <c r="A202" s="567"/>
      <c r="B202" s="568"/>
      <c r="C202" s="569"/>
      <c r="D202" s="570"/>
      <c r="E202" s="571"/>
    </row>
    <row r="203" spans="1:5" x14ac:dyDescent="0.25">
      <c r="A203" s="567"/>
      <c r="B203" s="568"/>
      <c r="C203" s="569"/>
      <c r="D203" s="570"/>
      <c r="E203" s="571"/>
    </row>
    <row r="204" spans="1:5" x14ac:dyDescent="0.25">
      <c r="A204" s="567"/>
      <c r="B204" s="568"/>
      <c r="C204" s="569"/>
      <c r="D204" s="570"/>
      <c r="E204" s="571"/>
    </row>
    <row r="205" spans="1:5" x14ac:dyDescent="0.25">
      <c r="A205" s="567"/>
      <c r="B205" s="568"/>
      <c r="C205" s="569"/>
      <c r="D205" s="570"/>
      <c r="E205" s="571"/>
    </row>
    <row r="206" spans="1:5" x14ac:dyDescent="0.25">
      <c r="A206" s="567"/>
      <c r="B206" s="568"/>
      <c r="C206" s="569"/>
      <c r="D206" s="570"/>
      <c r="E206" s="571"/>
    </row>
    <row r="207" spans="1:5" x14ac:dyDescent="0.25">
      <c r="A207" s="567"/>
      <c r="B207" s="568"/>
      <c r="C207" s="569"/>
      <c r="D207" s="570"/>
      <c r="E207" s="571"/>
    </row>
    <row r="208" spans="1:5" x14ac:dyDescent="0.25">
      <c r="A208" s="567"/>
      <c r="B208" s="568"/>
      <c r="C208" s="569"/>
      <c r="D208" s="570"/>
      <c r="E208" s="571"/>
    </row>
    <row r="209" spans="1:5" x14ac:dyDescent="0.25">
      <c r="A209" s="567"/>
      <c r="B209" s="568"/>
      <c r="C209" s="569"/>
      <c r="D209" s="570"/>
      <c r="E209" s="571"/>
    </row>
    <row r="210" spans="1:5" x14ac:dyDescent="0.25">
      <c r="A210" s="567"/>
      <c r="B210" s="568"/>
      <c r="C210" s="569"/>
      <c r="D210" s="570"/>
      <c r="E210" s="571"/>
    </row>
    <row r="211" spans="1:5" x14ac:dyDescent="0.25">
      <c r="A211" s="567"/>
      <c r="B211" s="568"/>
      <c r="C211" s="569"/>
      <c r="D211" s="570"/>
      <c r="E211" s="571"/>
    </row>
    <row r="212" spans="1:5" x14ac:dyDescent="0.25">
      <c r="A212" s="567"/>
      <c r="B212" s="568"/>
      <c r="C212" s="569"/>
      <c r="D212" s="570"/>
      <c r="E212" s="571"/>
    </row>
    <row r="213" spans="1:5" x14ac:dyDescent="0.25">
      <c r="A213" s="567"/>
      <c r="B213" s="568"/>
      <c r="C213" s="569"/>
      <c r="D213" s="570"/>
      <c r="E213" s="571"/>
    </row>
    <row r="214" spans="1:5" x14ac:dyDescent="0.25">
      <c r="A214" s="567"/>
      <c r="B214" s="568"/>
      <c r="C214" s="569"/>
      <c r="D214" s="570"/>
      <c r="E214" s="571"/>
    </row>
    <row r="215" spans="1:5" x14ac:dyDescent="0.25">
      <c r="A215" s="567"/>
      <c r="B215" s="568"/>
      <c r="C215" s="569"/>
      <c r="D215" s="570"/>
      <c r="E215" s="571"/>
    </row>
    <row r="216" spans="1:5" x14ac:dyDescent="0.25">
      <c r="A216" s="567"/>
      <c r="B216" s="568"/>
      <c r="C216" s="569"/>
      <c r="D216" s="570"/>
      <c r="E216" s="571"/>
    </row>
    <row r="217" spans="1:5" x14ac:dyDescent="0.25">
      <c r="A217" s="567"/>
      <c r="B217" s="568"/>
      <c r="C217" s="569"/>
      <c r="D217" s="570"/>
      <c r="E217" s="571"/>
    </row>
    <row r="218" spans="1:5" x14ac:dyDescent="0.25">
      <c r="A218" s="567"/>
      <c r="B218" s="568"/>
      <c r="C218" s="569"/>
      <c r="D218" s="570"/>
      <c r="E218" s="571"/>
    </row>
    <row r="219" spans="1:5" x14ac:dyDescent="0.25">
      <c r="A219" s="567"/>
      <c r="B219" s="568"/>
      <c r="C219" s="569"/>
      <c r="D219" s="570"/>
      <c r="E219" s="571"/>
    </row>
    <row r="220" spans="1:5" x14ac:dyDescent="0.25">
      <c r="A220" s="567"/>
      <c r="B220" s="568"/>
      <c r="C220" s="569"/>
      <c r="D220" s="570"/>
      <c r="E220" s="571"/>
    </row>
    <row r="221" spans="1:5" x14ac:dyDescent="0.25">
      <c r="A221" s="567"/>
      <c r="B221" s="568"/>
      <c r="C221" s="569"/>
      <c r="D221" s="570"/>
      <c r="E221" s="571"/>
    </row>
    <row r="222" spans="1:5" x14ac:dyDescent="0.25">
      <c r="A222" s="567"/>
      <c r="B222" s="568"/>
      <c r="C222" s="569"/>
      <c r="D222" s="570"/>
      <c r="E222" s="571"/>
    </row>
    <row r="223" spans="1:5" x14ac:dyDescent="0.25">
      <c r="A223" s="567"/>
      <c r="B223" s="568"/>
      <c r="C223" s="569"/>
      <c r="D223" s="570"/>
      <c r="E223" s="571"/>
    </row>
    <row r="224" spans="1:5" x14ac:dyDescent="0.25">
      <c r="A224" s="567"/>
      <c r="B224" s="568"/>
      <c r="C224" s="569"/>
      <c r="D224" s="570"/>
      <c r="E224" s="571"/>
    </row>
    <row r="225" spans="1:5" x14ac:dyDescent="0.25">
      <c r="A225" s="567"/>
      <c r="B225" s="568"/>
      <c r="C225" s="569"/>
      <c r="D225" s="570"/>
      <c r="E225" s="571"/>
    </row>
    <row r="226" spans="1:5" x14ac:dyDescent="0.25">
      <c r="A226" s="567"/>
      <c r="B226" s="568"/>
      <c r="C226" s="569"/>
      <c r="D226" s="570"/>
      <c r="E226" s="571"/>
    </row>
    <row r="227" spans="1:5" x14ac:dyDescent="0.25">
      <c r="A227" s="567"/>
      <c r="B227" s="568"/>
      <c r="C227" s="569"/>
      <c r="D227" s="570"/>
      <c r="E227" s="571"/>
    </row>
    <row r="228" spans="1:5" x14ac:dyDescent="0.25">
      <c r="A228" s="567"/>
      <c r="B228" s="568"/>
      <c r="C228" s="569"/>
      <c r="D228" s="570"/>
      <c r="E228" s="571"/>
    </row>
    <row r="229" spans="1:5" x14ac:dyDescent="0.25">
      <c r="A229" s="567"/>
      <c r="B229" s="568"/>
      <c r="C229" s="569"/>
      <c r="D229" s="570"/>
      <c r="E229" s="571"/>
    </row>
    <row r="230" spans="1:5" x14ac:dyDescent="0.25">
      <c r="A230" s="567"/>
      <c r="B230" s="568"/>
      <c r="C230" s="569"/>
      <c r="D230" s="570"/>
      <c r="E230" s="571"/>
    </row>
    <row r="231" spans="1:5" x14ac:dyDescent="0.25">
      <c r="A231" s="567"/>
      <c r="B231" s="568"/>
      <c r="C231" s="569"/>
      <c r="D231" s="570"/>
      <c r="E231" s="571"/>
    </row>
    <row r="232" spans="1:5" x14ac:dyDescent="0.25">
      <c r="A232" s="567"/>
      <c r="B232" s="568"/>
      <c r="C232" s="569"/>
      <c r="D232" s="570"/>
      <c r="E232" s="571"/>
    </row>
    <row r="233" spans="1:5" x14ac:dyDescent="0.25">
      <c r="A233" s="567"/>
      <c r="B233" s="568"/>
      <c r="C233" s="569"/>
      <c r="D233" s="570"/>
      <c r="E233" s="571"/>
    </row>
    <row r="234" spans="1:5" x14ac:dyDescent="0.25">
      <c r="A234" s="567"/>
      <c r="B234" s="568"/>
      <c r="C234" s="569"/>
      <c r="D234" s="570"/>
      <c r="E234" s="571"/>
    </row>
    <row r="235" spans="1:5" x14ac:dyDescent="0.25">
      <c r="A235" s="567"/>
      <c r="B235" s="568"/>
      <c r="C235" s="569"/>
      <c r="D235" s="570"/>
      <c r="E235" s="571"/>
    </row>
    <row r="236" spans="1:5" x14ac:dyDescent="0.25">
      <c r="A236" s="567"/>
      <c r="B236" s="568"/>
      <c r="C236" s="569"/>
      <c r="D236" s="570"/>
      <c r="E236" s="571"/>
    </row>
    <row r="237" spans="1:5" x14ac:dyDescent="0.25">
      <c r="A237" s="567"/>
      <c r="B237" s="568"/>
      <c r="C237" s="569"/>
      <c r="D237" s="570"/>
      <c r="E237" s="571"/>
    </row>
    <row r="238" spans="1:5" x14ac:dyDescent="0.25">
      <c r="A238" s="567"/>
      <c r="B238" s="568"/>
      <c r="C238" s="569"/>
      <c r="D238" s="570"/>
      <c r="E238" s="571"/>
    </row>
    <row r="239" spans="1:5" x14ac:dyDescent="0.25">
      <c r="A239" s="567"/>
      <c r="B239" s="568"/>
      <c r="C239" s="569"/>
      <c r="D239" s="570"/>
      <c r="E239" s="571"/>
    </row>
    <row r="240" spans="1:5" x14ac:dyDescent="0.25">
      <c r="A240" s="567"/>
      <c r="B240" s="568"/>
      <c r="C240" s="569"/>
      <c r="D240" s="570"/>
      <c r="E240" s="571"/>
    </row>
    <row r="241" spans="1:5" x14ac:dyDescent="0.25">
      <c r="A241" s="567"/>
      <c r="B241" s="568"/>
      <c r="C241" s="569"/>
      <c r="D241" s="570"/>
      <c r="E241" s="571"/>
    </row>
    <row r="242" spans="1:5" x14ac:dyDescent="0.25">
      <c r="A242" s="567"/>
      <c r="B242" s="568"/>
      <c r="C242" s="569"/>
      <c r="D242" s="570"/>
      <c r="E242" s="571"/>
    </row>
    <row r="243" spans="1:5" x14ac:dyDescent="0.25">
      <c r="A243" s="567"/>
      <c r="B243" s="568"/>
      <c r="C243" s="569"/>
      <c r="D243" s="570"/>
      <c r="E243" s="571"/>
    </row>
    <row r="244" spans="1:5" x14ac:dyDescent="0.25">
      <c r="A244" s="567"/>
      <c r="B244" s="568"/>
      <c r="C244" s="569"/>
      <c r="D244" s="570"/>
      <c r="E244" s="571"/>
    </row>
    <row r="245" spans="1:5" x14ac:dyDescent="0.25">
      <c r="A245" s="567"/>
      <c r="B245" s="568"/>
      <c r="C245" s="569"/>
      <c r="D245" s="570"/>
      <c r="E245" s="571"/>
    </row>
    <row r="246" spans="1:5" x14ac:dyDescent="0.25">
      <c r="A246" s="567"/>
      <c r="B246" s="568"/>
      <c r="C246" s="569"/>
      <c r="D246" s="570"/>
      <c r="E246" s="571"/>
    </row>
    <row r="247" spans="1:5" x14ac:dyDescent="0.25">
      <c r="A247" s="567"/>
      <c r="B247" s="568"/>
      <c r="C247" s="569"/>
      <c r="D247" s="570"/>
      <c r="E247" s="571"/>
    </row>
    <row r="248" spans="1:5" x14ac:dyDescent="0.25">
      <c r="A248" s="567"/>
      <c r="B248" s="568"/>
      <c r="C248" s="569"/>
      <c r="D248" s="570"/>
      <c r="E248" s="571"/>
    </row>
    <row r="249" spans="1:5" x14ac:dyDescent="0.25">
      <c r="A249" s="567"/>
      <c r="B249" s="568"/>
      <c r="C249" s="569"/>
      <c r="D249" s="570"/>
      <c r="E249" s="571"/>
    </row>
    <row r="250" spans="1:5" x14ac:dyDescent="0.25">
      <c r="A250" s="567"/>
      <c r="B250" s="568"/>
      <c r="C250" s="569"/>
      <c r="D250" s="570"/>
      <c r="E250" s="571"/>
    </row>
    <row r="251" spans="1:5" x14ac:dyDescent="0.25">
      <c r="A251" s="567"/>
      <c r="B251" s="568"/>
      <c r="C251" s="569"/>
      <c r="D251" s="570"/>
      <c r="E251" s="571"/>
    </row>
    <row r="252" spans="1:5" x14ac:dyDescent="0.25">
      <c r="A252" s="567"/>
      <c r="B252" s="568"/>
      <c r="C252" s="569"/>
      <c r="D252" s="570"/>
      <c r="E252" s="571"/>
    </row>
    <row r="253" spans="1:5" x14ac:dyDescent="0.25">
      <c r="A253" s="567"/>
      <c r="B253" s="568"/>
      <c r="C253" s="569"/>
      <c r="D253" s="570"/>
      <c r="E253" s="571"/>
    </row>
    <row r="254" spans="1:5" x14ac:dyDescent="0.25">
      <c r="A254" s="567"/>
      <c r="B254" s="568"/>
      <c r="C254" s="569"/>
      <c r="D254" s="570"/>
      <c r="E254" s="571"/>
    </row>
    <row r="255" spans="1:5" x14ac:dyDescent="0.25">
      <c r="A255" s="567"/>
      <c r="B255" s="568"/>
      <c r="C255" s="569"/>
      <c r="D255" s="570"/>
      <c r="E255" s="571"/>
    </row>
    <row r="256" spans="1:5" x14ac:dyDescent="0.25">
      <c r="A256" s="567"/>
      <c r="B256" s="568"/>
      <c r="C256" s="569"/>
      <c r="D256" s="570"/>
      <c r="E256" s="571"/>
    </row>
    <row r="257" spans="1:5" x14ac:dyDescent="0.25">
      <c r="A257" s="567"/>
      <c r="B257" s="568"/>
      <c r="C257" s="569"/>
      <c r="D257" s="570"/>
      <c r="E257" s="571"/>
    </row>
    <row r="258" spans="1:5" x14ac:dyDescent="0.25">
      <c r="A258" s="567"/>
      <c r="B258" s="568"/>
      <c r="C258" s="569"/>
      <c r="D258" s="570"/>
      <c r="E258" s="571"/>
    </row>
    <row r="259" spans="1:5" x14ac:dyDescent="0.25">
      <c r="A259" s="567"/>
      <c r="B259" s="568"/>
      <c r="C259" s="569"/>
      <c r="D259" s="570"/>
      <c r="E259" s="571"/>
    </row>
    <row r="260" spans="1:5" x14ac:dyDescent="0.25">
      <c r="A260" s="567"/>
      <c r="B260" s="568"/>
      <c r="C260" s="569"/>
      <c r="D260" s="570"/>
      <c r="E260" s="571"/>
    </row>
    <row r="261" spans="1:5" x14ac:dyDescent="0.25">
      <c r="A261" s="567"/>
      <c r="B261" s="568"/>
      <c r="C261" s="569"/>
      <c r="D261" s="570"/>
      <c r="E261" s="571"/>
    </row>
    <row r="262" spans="1:5" x14ac:dyDescent="0.25">
      <c r="A262" s="567"/>
      <c r="B262" s="568"/>
      <c r="C262" s="569"/>
      <c r="D262" s="570"/>
      <c r="E262" s="571"/>
    </row>
    <row r="263" spans="1:5" x14ac:dyDescent="0.25">
      <c r="A263" s="567"/>
      <c r="B263" s="568"/>
      <c r="C263" s="569"/>
      <c r="D263" s="570"/>
      <c r="E263" s="571"/>
    </row>
    <row r="264" spans="1:5" x14ac:dyDescent="0.25">
      <c r="A264" s="567"/>
      <c r="B264" s="568"/>
      <c r="C264" s="569"/>
      <c r="D264" s="570"/>
      <c r="E264" s="571"/>
    </row>
    <row r="265" spans="1:5" x14ac:dyDescent="0.25">
      <c r="A265" s="567"/>
      <c r="B265" s="568"/>
      <c r="C265" s="569"/>
      <c r="D265" s="570"/>
      <c r="E265" s="571"/>
    </row>
    <row r="266" spans="1:5" x14ac:dyDescent="0.25">
      <c r="A266" s="567"/>
      <c r="B266" s="568"/>
      <c r="C266" s="569"/>
      <c r="D266" s="570"/>
      <c r="E266" s="571"/>
    </row>
    <row r="267" spans="1:5" x14ac:dyDescent="0.25">
      <c r="A267" s="567"/>
      <c r="B267" s="568"/>
      <c r="C267" s="569"/>
      <c r="D267" s="570"/>
      <c r="E267" s="571"/>
    </row>
    <row r="268" spans="1:5" x14ac:dyDescent="0.25">
      <c r="A268" s="567"/>
      <c r="B268" s="568"/>
      <c r="C268" s="569"/>
      <c r="D268" s="570"/>
      <c r="E268" s="571"/>
    </row>
    <row r="269" spans="1:5" x14ac:dyDescent="0.25">
      <c r="A269" s="567"/>
      <c r="B269" s="568"/>
      <c r="C269" s="569"/>
      <c r="D269" s="570"/>
      <c r="E269" s="571"/>
    </row>
    <row r="270" spans="1:5" x14ac:dyDescent="0.25">
      <c r="A270" s="567"/>
      <c r="B270" s="568"/>
      <c r="C270" s="569"/>
      <c r="D270" s="570"/>
      <c r="E270" s="571"/>
    </row>
    <row r="271" spans="1:5" x14ac:dyDescent="0.25">
      <c r="A271" s="567"/>
      <c r="B271" s="568"/>
      <c r="C271" s="569"/>
      <c r="D271" s="570"/>
      <c r="E271" s="571"/>
    </row>
    <row r="272" spans="1:5" x14ac:dyDescent="0.25">
      <c r="A272" s="567"/>
      <c r="B272" s="568"/>
      <c r="C272" s="569"/>
      <c r="D272" s="570"/>
      <c r="E272" s="571"/>
    </row>
    <row r="273" spans="1:5" x14ac:dyDescent="0.25">
      <c r="A273" s="567"/>
      <c r="B273" s="568"/>
      <c r="C273" s="569"/>
      <c r="D273" s="570"/>
      <c r="E273" s="571"/>
    </row>
    <row r="274" spans="1:5" x14ac:dyDescent="0.25">
      <c r="A274" s="567"/>
      <c r="B274" s="568"/>
      <c r="C274" s="569"/>
      <c r="D274" s="570"/>
      <c r="E274" s="571"/>
    </row>
    <row r="275" spans="1:5" x14ac:dyDescent="0.25">
      <c r="A275" s="567"/>
      <c r="B275" s="568"/>
      <c r="C275" s="569"/>
      <c r="D275" s="570"/>
      <c r="E275" s="571"/>
    </row>
    <row r="276" spans="1:5" x14ac:dyDescent="0.25">
      <c r="A276" s="567"/>
      <c r="B276" s="568"/>
      <c r="C276" s="569"/>
      <c r="D276" s="570"/>
      <c r="E276" s="571"/>
    </row>
    <row r="277" spans="1:5" x14ac:dyDescent="0.25">
      <c r="A277" s="567"/>
      <c r="B277" s="568"/>
      <c r="C277" s="569"/>
      <c r="D277" s="570"/>
      <c r="E277" s="571"/>
    </row>
    <row r="278" spans="1:5" x14ac:dyDescent="0.25">
      <c r="A278" s="567"/>
      <c r="B278" s="568"/>
      <c r="C278" s="569"/>
      <c r="D278" s="570"/>
      <c r="E278" s="571"/>
    </row>
    <row r="279" spans="1:5" x14ac:dyDescent="0.25">
      <c r="A279" s="567"/>
      <c r="B279" s="568"/>
      <c r="C279" s="569"/>
      <c r="D279" s="570"/>
      <c r="E279" s="571"/>
    </row>
    <row r="280" spans="1:5" x14ac:dyDescent="0.25">
      <c r="A280" s="567"/>
      <c r="B280" s="568"/>
      <c r="C280" s="569"/>
      <c r="D280" s="570"/>
      <c r="E280" s="571"/>
    </row>
    <row r="281" spans="1:5" x14ac:dyDescent="0.25">
      <c r="A281" s="567"/>
      <c r="B281" s="568"/>
      <c r="C281" s="569"/>
      <c r="D281" s="570"/>
      <c r="E281" s="571"/>
    </row>
    <row r="282" spans="1:5" x14ac:dyDescent="0.25">
      <c r="A282" s="567"/>
      <c r="B282" s="568"/>
      <c r="C282" s="569"/>
      <c r="D282" s="570"/>
      <c r="E282" s="571"/>
    </row>
    <row r="283" spans="1:5" x14ac:dyDescent="0.25">
      <c r="A283" s="567"/>
      <c r="B283" s="568"/>
      <c r="C283" s="569"/>
      <c r="D283" s="570"/>
      <c r="E283" s="571"/>
    </row>
    <row r="284" spans="1:5" x14ac:dyDescent="0.25">
      <c r="A284" s="567"/>
      <c r="B284" s="568"/>
      <c r="C284" s="569"/>
      <c r="D284" s="570"/>
      <c r="E284" s="571"/>
    </row>
    <row r="285" spans="1:5" x14ac:dyDescent="0.25">
      <c r="A285" s="567"/>
      <c r="B285" s="568"/>
      <c r="C285" s="569"/>
      <c r="D285" s="570"/>
      <c r="E285" s="571"/>
    </row>
    <row r="286" spans="1:5" x14ac:dyDescent="0.25">
      <c r="A286" s="567"/>
      <c r="B286" s="568"/>
      <c r="C286" s="569"/>
      <c r="D286" s="570"/>
      <c r="E286" s="571"/>
    </row>
    <row r="287" spans="1:5" x14ac:dyDescent="0.25">
      <c r="A287" s="567"/>
      <c r="B287" s="568"/>
      <c r="C287" s="569"/>
      <c r="D287" s="570"/>
      <c r="E287" s="571"/>
    </row>
    <row r="288" spans="1:5" x14ac:dyDescent="0.25">
      <c r="A288" s="567"/>
      <c r="B288" s="568"/>
      <c r="C288" s="569"/>
      <c r="D288" s="570"/>
      <c r="E288" s="571"/>
    </row>
    <row r="289" spans="1:5" x14ac:dyDescent="0.25">
      <c r="A289" s="567"/>
      <c r="B289" s="568"/>
      <c r="C289" s="569"/>
      <c r="D289" s="570"/>
      <c r="E289" s="571"/>
    </row>
    <row r="290" spans="1:5" x14ac:dyDescent="0.25">
      <c r="A290" s="567"/>
      <c r="B290" s="568"/>
      <c r="C290" s="569"/>
      <c r="D290" s="570"/>
      <c r="E290" s="571"/>
    </row>
    <row r="291" spans="1:5" x14ac:dyDescent="0.25">
      <c r="A291" s="567"/>
      <c r="B291" s="568"/>
      <c r="C291" s="569"/>
      <c r="D291" s="570"/>
      <c r="E291" s="571"/>
    </row>
    <row r="292" spans="1:5" x14ac:dyDescent="0.25">
      <c r="A292" s="567"/>
      <c r="B292" s="568"/>
      <c r="C292" s="569"/>
      <c r="D292" s="570"/>
      <c r="E292" s="571"/>
    </row>
    <row r="293" spans="1:5" x14ac:dyDescent="0.25">
      <c r="A293" s="567"/>
      <c r="B293" s="568"/>
      <c r="C293" s="569"/>
      <c r="D293" s="570"/>
      <c r="E293" s="571"/>
    </row>
    <row r="294" spans="1:5" x14ac:dyDescent="0.25">
      <c r="A294" s="567"/>
      <c r="B294" s="568"/>
      <c r="C294" s="569"/>
      <c r="D294" s="570"/>
      <c r="E294" s="571"/>
    </row>
    <row r="295" spans="1:5" x14ac:dyDescent="0.25">
      <c r="A295" s="567"/>
      <c r="B295" s="568"/>
      <c r="C295" s="569"/>
      <c r="D295" s="570"/>
      <c r="E295" s="571"/>
    </row>
    <row r="296" spans="1:5" x14ac:dyDescent="0.25">
      <c r="A296" s="567"/>
      <c r="B296" s="568"/>
      <c r="C296" s="569"/>
      <c r="D296" s="570"/>
      <c r="E296" s="571"/>
    </row>
    <row r="297" spans="1:5" x14ac:dyDescent="0.25">
      <c r="A297" s="567"/>
      <c r="B297" s="568"/>
      <c r="C297" s="569"/>
      <c r="D297" s="570"/>
      <c r="E297" s="571"/>
    </row>
    <row r="298" spans="1:5" x14ac:dyDescent="0.25">
      <c r="A298" s="567"/>
      <c r="B298" s="568"/>
      <c r="C298" s="569"/>
      <c r="D298" s="570"/>
      <c r="E298" s="571"/>
    </row>
    <row r="299" spans="1:5" x14ac:dyDescent="0.25">
      <c r="A299" s="567"/>
      <c r="B299" s="568"/>
      <c r="C299" s="569"/>
      <c r="D299" s="570"/>
      <c r="E299" s="571"/>
    </row>
    <row r="300" spans="1:5" x14ac:dyDescent="0.25">
      <c r="A300" s="567"/>
      <c r="B300" s="568"/>
      <c r="C300" s="569"/>
      <c r="D300" s="570"/>
      <c r="E300" s="571"/>
    </row>
    <row r="301" spans="1:5" x14ac:dyDescent="0.25">
      <c r="A301" s="567"/>
      <c r="B301" s="568"/>
      <c r="C301" s="569"/>
      <c r="D301" s="570"/>
      <c r="E301" s="571"/>
    </row>
    <row r="302" spans="1:5" x14ac:dyDescent="0.25">
      <c r="A302" s="567"/>
      <c r="B302" s="568"/>
      <c r="C302" s="569"/>
      <c r="D302" s="570"/>
      <c r="E302" s="571"/>
    </row>
    <row r="303" spans="1:5" x14ac:dyDescent="0.25">
      <c r="A303" s="567"/>
      <c r="B303" s="568"/>
      <c r="C303" s="569"/>
      <c r="D303" s="570"/>
      <c r="E303" s="571"/>
    </row>
    <row r="304" spans="1:5" x14ac:dyDescent="0.25">
      <c r="A304" s="567"/>
      <c r="B304" s="568"/>
      <c r="C304" s="569"/>
      <c r="D304" s="570"/>
      <c r="E304" s="571"/>
    </row>
    <row r="305" spans="1:5" x14ac:dyDescent="0.25">
      <c r="A305" s="567"/>
      <c r="B305" s="568"/>
      <c r="C305" s="569"/>
      <c r="D305" s="570"/>
      <c r="E305" s="571"/>
    </row>
    <row r="306" spans="1:5" x14ac:dyDescent="0.25">
      <c r="A306" s="567"/>
      <c r="B306" s="568"/>
      <c r="C306" s="569"/>
      <c r="D306" s="570"/>
      <c r="E306" s="571"/>
    </row>
    <row r="307" spans="1:5" x14ac:dyDescent="0.25">
      <c r="A307" s="567"/>
      <c r="B307" s="568"/>
      <c r="C307" s="569"/>
      <c r="D307" s="570"/>
      <c r="E307" s="571"/>
    </row>
    <row r="308" spans="1:5" x14ac:dyDescent="0.25">
      <c r="A308" s="567"/>
      <c r="B308" s="568"/>
      <c r="C308" s="569"/>
      <c r="D308" s="570"/>
      <c r="E308" s="571"/>
    </row>
    <row r="309" spans="1:5" x14ac:dyDescent="0.25">
      <c r="A309" s="567"/>
      <c r="B309" s="568"/>
      <c r="C309" s="569"/>
      <c r="D309" s="570"/>
      <c r="E309" s="571"/>
    </row>
    <row r="310" spans="1:5" x14ac:dyDescent="0.25">
      <c r="A310" s="567"/>
      <c r="B310" s="568"/>
      <c r="C310" s="569"/>
      <c r="D310" s="570"/>
      <c r="E310" s="571"/>
    </row>
    <row r="311" spans="1:5" x14ac:dyDescent="0.25">
      <c r="A311" s="567"/>
      <c r="B311" s="568"/>
      <c r="C311" s="569"/>
      <c r="D311" s="570"/>
      <c r="E311" s="571"/>
    </row>
    <row r="312" spans="1:5" x14ac:dyDescent="0.25">
      <c r="A312" s="567"/>
      <c r="B312" s="568"/>
      <c r="C312" s="569"/>
      <c r="D312" s="570"/>
      <c r="E312" s="571"/>
    </row>
    <row r="313" spans="1:5" x14ac:dyDescent="0.25">
      <c r="A313" s="567"/>
      <c r="B313" s="568"/>
      <c r="C313" s="569"/>
      <c r="D313" s="570"/>
      <c r="E313" s="571"/>
    </row>
    <row r="314" spans="1:5" x14ac:dyDescent="0.25">
      <c r="A314" s="567"/>
      <c r="B314" s="568"/>
      <c r="C314" s="569"/>
      <c r="D314" s="570"/>
      <c r="E314" s="571"/>
    </row>
    <row r="315" spans="1:5" x14ac:dyDescent="0.25">
      <c r="A315" s="567"/>
      <c r="B315" s="568"/>
      <c r="C315" s="569"/>
      <c r="D315" s="570"/>
      <c r="E315" s="571"/>
    </row>
    <row r="316" spans="1:5" x14ac:dyDescent="0.25">
      <c r="A316" s="567"/>
      <c r="B316" s="568"/>
      <c r="C316" s="569"/>
      <c r="D316" s="570"/>
      <c r="E316" s="571"/>
    </row>
    <row r="317" spans="1:5" x14ac:dyDescent="0.25">
      <c r="A317" s="567"/>
      <c r="B317" s="568"/>
      <c r="C317" s="569"/>
      <c r="D317" s="570"/>
      <c r="E317" s="571"/>
    </row>
    <row r="318" spans="1:5" x14ac:dyDescent="0.25">
      <c r="A318" s="567"/>
      <c r="B318" s="568"/>
      <c r="C318" s="569"/>
      <c r="D318" s="570"/>
      <c r="E318" s="571"/>
    </row>
    <row r="319" spans="1:5" x14ac:dyDescent="0.25">
      <c r="A319" s="567"/>
      <c r="B319" s="568"/>
      <c r="C319" s="569"/>
      <c r="D319" s="570"/>
      <c r="E319" s="571"/>
    </row>
    <row r="320" spans="1:5" x14ac:dyDescent="0.25">
      <c r="A320" s="567"/>
      <c r="B320" s="568"/>
      <c r="C320" s="569"/>
      <c r="D320" s="570"/>
      <c r="E320" s="571"/>
    </row>
    <row r="321" spans="1:5" x14ac:dyDescent="0.25">
      <c r="A321" s="567"/>
      <c r="B321" s="568"/>
      <c r="C321" s="569"/>
      <c r="D321" s="570"/>
      <c r="E321" s="571"/>
    </row>
    <row r="322" spans="1:5" x14ac:dyDescent="0.25">
      <c r="A322" s="567"/>
      <c r="B322" s="568"/>
      <c r="C322" s="569"/>
      <c r="D322" s="570"/>
      <c r="E322" s="571"/>
    </row>
    <row r="323" spans="1:5" x14ac:dyDescent="0.25">
      <c r="A323" s="567"/>
      <c r="B323" s="568"/>
      <c r="C323" s="569"/>
      <c r="D323" s="570"/>
      <c r="E323" s="571"/>
    </row>
    <row r="324" spans="1:5" x14ac:dyDescent="0.25">
      <c r="A324" s="567"/>
      <c r="B324" s="568"/>
      <c r="C324" s="569"/>
      <c r="D324" s="570"/>
      <c r="E324" s="571"/>
    </row>
    <row r="325" spans="1:5" x14ac:dyDescent="0.25">
      <c r="A325" s="567"/>
      <c r="B325" s="568"/>
      <c r="C325" s="569"/>
      <c r="D325" s="570"/>
      <c r="E325" s="571"/>
    </row>
    <row r="326" spans="1:5" x14ac:dyDescent="0.25">
      <c r="A326" s="567"/>
      <c r="B326" s="568"/>
      <c r="C326" s="569"/>
      <c r="D326" s="570"/>
      <c r="E326" s="571"/>
    </row>
    <row r="327" spans="1:5" x14ac:dyDescent="0.25">
      <c r="A327" s="567"/>
      <c r="B327" s="568"/>
      <c r="C327" s="569"/>
      <c r="D327" s="570"/>
      <c r="E327" s="571"/>
    </row>
    <row r="328" spans="1:5" x14ac:dyDescent="0.25">
      <c r="A328" s="567"/>
      <c r="B328" s="568"/>
      <c r="C328" s="569"/>
      <c r="D328" s="570"/>
      <c r="E328" s="571"/>
    </row>
    <row r="329" spans="1:5" x14ac:dyDescent="0.25">
      <c r="A329" s="567"/>
      <c r="B329" s="568"/>
      <c r="C329" s="569"/>
      <c r="D329" s="570"/>
      <c r="E329" s="571"/>
    </row>
    <row r="330" spans="1:5" x14ac:dyDescent="0.25">
      <c r="A330" s="567"/>
      <c r="B330" s="568"/>
      <c r="C330" s="569"/>
      <c r="D330" s="570"/>
      <c r="E330" s="571"/>
    </row>
    <row r="331" spans="1:5" x14ac:dyDescent="0.25">
      <c r="A331" s="567"/>
      <c r="B331" s="568"/>
      <c r="C331" s="569"/>
      <c r="D331" s="570"/>
      <c r="E331" s="571"/>
    </row>
    <row r="332" spans="1:5" x14ac:dyDescent="0.25">
      <c r="A332" s="567"/>
      <c r="B332" s="568"/>
      <c r="C332" s="569"/>
      <c r="D332" s="570"/>
      <c r="E332" s="571"/>
    </row>
    <row r="333" spans="1:5" x14ac:dyDescent="0.25">
      <c r="A333" s="567"/>
      <c r="B333" s="568"/>
      <c r="C333" s="569"/>
      <c r="D333" s="570"/>
      <c r="E333" s="571"/>
    </row>
    <row r="334" spans="1:5" x14ac:dyDescent="0.25">
      <c r="A334" s="567"/>
      <c r="B334" s="568"/>
      <c r="C334" s="569"/>
      <c r="D334" s="570"/>
      <c r="E334" s="571"/>
    </row>
    <row r="335" spans="1:5" x14ac:dyDescent="0.25">
      <c r="A335" s="567"/>
      <c r="B335" s="568"/>
      <c r="C335" s="569"/>
      <c r="D335" s="570"/>
      <c r="E335" s="571"/>
    </row>
    <row r="336" spans="1:5" x14ac:dyDescent="0.25">
      <c r="A336" s="567"/>
      <c r="B336" s="568"/>
      <c r="C336" s="569"/>
      <c r="D336" s="570"/>
      <c r="E336" s="571"/>
    </row>
    <row r="337" spans="1:5" x14ac:dyDescent="0.25">
      <c r="A337" s="567"/>
      <c r="B337" s="568"/>
      <c r="C337" s="569"/>
      <c r="D337" s="570"/>
      <c r="E337" s="571"/>
    </row>
    <row r="338" spans="1:5" x14ac:dyDescent="0.25">
      <c r="A338" s="567"/>
      <c r="B338" s="568"/>
      <c r="C338" s="569"/>
      <c r="D338" s="570"/>
      <c r="E338" s="571"/>
    </row>
    <row r="339" spans="1:5" x14ac:dyDescent="0.25">
      <c r="A339" s="567"/>
      <c r="B339" s="568"/>
      <c r="C339" s="569"/>
      <c r="D339" s="570"/>
      <c r="E339" s="571"/>
    </row>
    <row r="340" spans="1:5" x14ac:dyDescent="0.25">
      <c r="A340" s="567"/>
      <c r="B340" s="568"/>
      <c r="C340" s="569"/>
      <c r="D340" s="570"/>
      <c r="E340" s="571"/>
    </row>
    <row r="341" spans="1:5" x14ac:dyDescent="0.25">
      <c r="A341" s="567"/>
      <c r="B341" s="568"/>
      <c r="C341" s="569"/>
      <c r="D341" s="570"/>
      <c r="E341" s="571"/>
    </row>
    <row r="342" spans="1:5" x14ac:dyDescent="0.25">
      <c r="A342" s="567"/>
      <c r="B342" s="568"/>
      <c r="C342" s="569"/>
      <c r="D342" s="570"/>
      <c r="E342" s="571"/>
    </row>
    <row r="343" spans="1:5" x14ac:dyDescent="0.25">
      <c r="A343" s="567"/>
      <c r="B343" s="568"/>
      <c r="C343" s="569"/>
      <c r="D343" s="570"/>
      <c r="E343" s="571"/>
    </row>
    <row r="344" spans="1:5" x14ac:dyDescent="0.25">
      <c r="A344" s="567"/>
      <c r="B344" s="568"/>
      <c r="C344" s="569"/>
      <c r="D344" s="570"/>
      <c r="E344" s="571"/>
    </row>
    <row r="345" spans="1:5" x14ac:dyDescent="0.25">
      <c r="A345" s="567"/>
      <c r="B345" s="568"/>
      <c r="C345" s="569"/>
      <c r="D345" s="570"/>
      <c r="E345" s="571"/>
    </row>
    <row r="346" spans="1:5" x14ac:dyDescent="0.25">
      <c r="A346" s="567"/>
      <c r="B346" s="568"/>
      <c r="C346" s="569"/>
      <c r="D346" s="570"/>
      <c r="E346" s="571"/>
    </row>
    <row r="347" spans="1:5" x14ac:dyDescent="0.25">
      <c r="A347" s="567"/>
      <c r="B347" s="568"/>
      <c r="C347" s="569"/>
      <c r="D347" s="570"/>
      <c r="E347" s="571"/>
    </row>
    <row r="348" spans="1:5" x14ac:dyDescent="0.25">
      <c r="A348" s="567"/>
      <c r="B348" s="568"/>
      <c r="C348" s="569"/>
      <c r="D348" s="570"/>
      <c r="E348" s="571"/>
    </row>
    <row r="349" spans="1:5" x14ac:dyDescent="0.25">
      <c r="A349" s="567"/>
      <c r="B349" s="568"/>
      <c r="C349" s="569"/>
      <c r="D349" s="570"/>
      <c r="E349" s="571"/>
    </row>
    <row r="350" spans="1:5" x14ac:dyDescent="0.25">
      <c r="A350" s="567"/>
      <c r="B350" s="568"/>
      <c r="C350" s="569"/>
      <c r="D350" s="570"/>
      <c r="E350" s="571"/>
    </row>
    <row r="351" spans="1:5" x14ac:dyDescent="0.25">
      <c r="A351" s="567"/>
      <c r="B351" s="568"/>
      <c r="C351" s="569"/>
      <c r="D351" s="570"/>
      <c r="E351" s="571"/>
    </row>
    <row r="352" spans="1:5" x14ac:dyDescent="0.25">
      <c r="A352" s="567"/>
      <c r="B352" s="568"/>
      <c r="C352" s="569"/>
      <c r="D352" s="570"/>
      <c r="E352" s="571"/>
    </row>
    <row r="353" spans="1:5" x14ac:dyDescent="0.25">
      <c r="A353" s="567"/>
      <c r="B353" s="568"/>
      <c r="C353" s="569"/>
      <c r="D353" s="570"/>
      <c r="E353" s="571"/>
    </row>
    <row r="354" spans="1:5" x14ac:dyDescent="0.25">
      <c r="A354" s="567"/>
      <c r="B354" s="568"/>
      <c r="C354" s="569"/>
      <c r="D354" s="570"/>
      <c r="E354" s="571"/>
    </row>
    <row r="355" spans="1:5" x14ac:dyDescent="0.25">
      <c r="A355" s="567"/>
      <c r="B355" s="568"/>
      <c r="C355" s="569"/>
      <c r="D355" s="570"/>
      <c r="E355" s="571"/>
    </row>
    <row r="356" spans="1:5" x14ac:dyDescent="0.25">
      <c r="A356" s="567"/>
      <c r="B356" s="568"/>
      <c r="C356" s="569"/>
      <c r="D356" s="570"/>
      <c r="E356" s="571"/>
    </row>
    <row r="357" spans="1:5" x14ac:dyDescent="0.25">
      <c r="A357" s="567"/>
      <c r="B357" s="568"/>
      <c r="C357" s="569"/>
      <c r="D357" s="570"/>
      <c r="E357" s="571"/>
    </row>
    <row r="358" spans="1:5" x14ac:dyDescent="0.25">
      <c r="A358" s="567"/>
      <c r="B358" s="568"/>
      <c r="C358" s="569"/>
      <c r="D358" s="570"/>
      <c r="E358" s="571"/>
    </row>
    <row r="359" spans="1:5" x14ac:dyDescent="0.25">
      <c r="A359" s="567"/>
      <c r="B359" s="568"/>
      <c r="C359" s="569"/>
      <c r="D359" s="570"/>
      <c r="E359" s="571"/>
    </row>
    <row r="360" spans="1:5" x14ac:dyDescent="0.25">
      <c r="A360" s="567"/>
      <c r="B360" s="568"/>
      <c r="C360" s="569"/>
      <c r="D360" s="570"/>
      <c r="E360" s="571"/>
    </row>
    <row r="361" spans="1:5" x14ac:dyDescent="0.25">
      <c r="A361" s="567"/>
      <c r="B361" s="568"/>
      <c r="C361" s="569"/>
      <c r="D361" s="570"/>
      <c r="E361" s="571"/>
    </row>
    <row r="362" spans="1:5" x14ac:dyDescent="0.25">
      <c r="A362" s="567"/>
      <c r="B362" s="568"/>
      <c r="C362" s="569"/>
      <c r="D362" s="570"/>
      <c r="E362" s="571"/>
    </row>
    <row r="363" spans="1:5" x14ac:dyDescent="0.25">
      <c r="A363" s="567"/>
      <c r="B363" s="568"/>
      <c r="C363" s="569"/>
      <c r="D363" s="570"/>
      <c r="E363" s="571"/>
    </row>
    <row r="364" spans="1:5" x14ac:dyDescent="0.25">
      <c r="A364" s="567"/>
      <c r="B364" s="568"/>
      <c r="C364" s="569"/>
      <c r="D364" s="570"/>
      <c r="E364" s="571"/>
    </row>
    <row r="365" spans="1:5" x14ac:dyDescent="0.25">
      <c r="A365" s="567"/>
      <c r="B365" s="568"/>
      <c r="C365" s="569"/>
      <c r="D365" s="570"/>
      <c r="E365" s="571"/>
    </row>
    <row r="366" spans="1:5" x14ac:dyDescent="0.25">
      <c r="A366" s="567"/>
      <c r="B366" s="568"/>
      <c r="C366" s="569"/>
      <c r="D366" s="570"/>
      <c r="E366" s="571"/>
    </row>
    <row r="367" spans="1:5" x14ac:dyDescent="0.25">
      <c r="A367" s="567"/>
      <c r="B367" s="568"/>
      <c r="C367" s="569"/>
      <c r="D367" s="570"/>
      <c r="E367" s="571"/>
    </row>
    <row r="368" spans="1:5" x14ac:dyDescent="0.25">
      <c r="A368" s="567"/>
      <c r="B368" s="568"/>
      <c r="C368" s="569"/>
      <c r="D368" s="570"/>
      <c r="E368" s="571"/>
    </row>
    <row r="369" spans="1:5" x14ac:dyDescent="0.25">
      <c r="A369" s="567"/>
      <c r="B369" s="568"/>
      <c r="C369" s="569"/>
      <c r="D369" s="570"/>
      <c r="E369" s="571"/>
    </row>
    <row r="370" spans="1:5" x14ac:dyDescent="0.25">
      <c r="A370" s="567"/>
      <c r="B370" s="568"/>
      <c r="C370" s="569"/>
      <c r="D370" s="570"/>
      <c r="E370" s="571"/>
    </row>
    <row r="371" spans="1:5" x14ac:dyDescent="0.25">
      <c r="A371" s="567"/>
      <c r="B371" s="568"/>
      <c r="C371" s="569"/>
      <c r="D371" s="570"/>
      <c r="E371" s="571"/>
    </row>
    <row r="372" spans="1:5" x14ac:dyDescent="0.25">
      <c r="A372" s="567"/>
      <c r="B372" s="568"/>
      <c r="C372" s="569"/>
      <c r="D372" s="570"/>
      <c r="E372" s="571"/>
    </row>
    <row r="373" spans="1:5" x14ac:dyDescent="0.25">
      <c r="A373" s="567"/>
      <c r="B373" s="568"/>
      <c r="C373" s="569"/>
      <c r="D373" s="570"/>
      <c r="E373" s="571"/>
    </row>
    <row r="374" spans="1:5" x14ac:dyDescent="0.25">
      <c r="A374" s="567"/>
      <c r="B374" s="568"/>
      <c r="C374" s="569"/>
      <c r="D374" s="570"/>
      <c r="E374" s="571"/>
    </row>
    <row r="375" spans="1:5" x14ac:dyDescent="0.25">
      <c r="A375" s="567"/>
      <c r="B375" s="568"/>
      <c r="C375" s="569"/>
      <c r="D375" s="570"/>
      <c r="E375" s="571"/>
    </row>
    <row r="376" spans="1:5" x14ac:dyDescent="0.25">
      <c r="A376" s="567"/>
      <c r="B376" s="568"/>
      <c r="C376" s="569"/>
      <c r="D376" s="570"/>
      <c r="E376" s="571"/>
    </row>
    <row r="377" spans="1:5" x14ac:dyDescent="0.25">
      <c r="A377" s="567"/>
      <c r="B377" s="568"/>
      <c r="C377" s="569"/>
      <c r="D377" s="570"/>
      <c r="E377" s="571"/>
    </row>
    <row r="378" spans="1:5" x14ac:dyDescent="0.25">
      <c r="A378" s="567"/>
      <c r="B378" s="568"/>
      <c r="C378" s="569"/>
      <c r="D378" s="570"/>
      <c r="E378" s="571"/>
    </row>
    <row r="379" spans="1:5" x14ac:dyDescent="0.25">
      <c r="A379" s="567"/>
      <c r="B379" s="568"/>
      <c r="C379" s="569"/>
      <c r="D379" s="570"/>
      <c r="E379" s="571"/>
    </row>
    <row r="380" spans="1:5" x14ac:dyDescent="0.25">
      <c r="A380" s="567"/>
      <c r="B380" s="568"/>
      <c r="C380" s="569"/>
      <c r="D380" s="570"/>
      <c r="E380" s="571"/>
    </row>
    <row r="381" spans="1:5" x14ac:dyDescent="0.25">
      <c r="A381" s="567"/>
      <c r="B381" s="568"/>
      <c r="C381" s="569"/>
      <c r="D381" s="570"/>
      <c r="E381" s="571"/>
    </row>
    <row r="382" spans="1:5" x14ac:dyDescent="0.25">
      <c r="A382" s="567"/>
      <c r="B382" s="568"/>
      <c r="C382" s="569"/>
      <c r="D382" s="570"/>
      <c r="E382" s="571"/>
    </row>
    <row r="383" spans="1:5" x14ac:dyDescent="0.25">
      <c r="A383" s="567"/>
      <c r="B383" s="568"/>
      <c r="C383" s="569"/>
      <c r="D383" s="570"/>
      <c r="E383" s="571"/>
    </row>
    <row r="384" spans="1:5" x14ac:dyDescent="0.25">
      <c r="A384" s="567"/>
      <c r="B384" s="568"/>
      <c r="C384" s="569"/>
      <c r="D384" s="570"/>
      <c r="E384" s="571"/>
    </row>
    <row r="385" spans="1:5" x14ac:dyDescent="0.25">
      <c r="A385" s="567"/>
      <c r="B385" s="568"/>
      <c r="C385" s="569"/>
      <c r="D385" s="570"/>
      <c r="E385" s="571"/>
    </row>
    <row r="386" spans="1:5" x14ac:dyDescent="0.25">
      <c r="A386" s="567"/>
      <c r="B386" s="568"/>
      <c r="C386" s="569"/>
      <c r="D386" s="570"/>
      <c r="E386" s="571"/>
    </row>
    <row r="387" spans="1:5" x14ac:dyDescent="0.25">
      <c r="A387" s="567"/>
      <c r="B387" s="568"/>
      <c r="C387" s="569"/>
      <c r="D387" s="570"/>
      <c r="E387" s="571"/>
    </row>
    <row r="388" spans="1:5" x14ac:dyDescent="0.25">
      <c r="A388" s="567"/>
      <c r="B388" s="568"/>
      <c r="C388" s="569"/>
      <c r="D388" s="570"/>
      <c r="E388" s="571"/>
    </row>
    <row r="389" spans="1:5" x14ac:dyDescent="0.25">
      <c r="A389" s="567"/>
      <c r="B389" s="568"/>
      <c r="C389" s="569"/>
      <c r="D389" s="570"/>
      <c r="E389" s="571"/>
    </row>
    <row r="390" spans="1:5" x14ac:dyDescent="0.25">
      <c r="A390" s="567"/>
      <c r="B390" s="568"/>
      <c r="C390" s="569"/>
      <c r="D390" s="570"/>
      <c r="E390" s="571"/>
    </row>
    <row r="391" spans="1:5" x14ac:dyDescent="0.25">
      <c r="A391" s="567"/>
      <c r="B391" s="568"/>
      <c r="C391" s="569"/>
      <c r="D391" s="570"/>
      <c r="E391" s="571"/>
    </row>
    <row r="392" spans="1:5" x14ac:dyDescent="0.25">
      <c r="A392" s="567"/>
      <c r="B392" s="568"/>
      <c r="C392" s="569"/>
      <c r="D392" s="570"/>
      <c r="E392" s="571"/>
    </row>
    <row r="393" spans="1:5" x14ac:dyDescent="0.25">
      <c r="A393" s="567"/>
      <c r="B393" s="568"/>
      <c r="C393" s="569"/>
      <c r="D393" s="570"/>
      <c r="E393" s="571"/>
    </row>
    <row r="394" spans="1:5" x14ac:dyDescent="0.25">
      <c r="A394" s="567"/>
      <c r="B394" s="568"/>
      <c r="C394" s="569"/>
      <c r="D394" s="570"/>
      <c r="E394" s="571"/>
    </row>
    <row r="395" spans="1:5" x14ac:dyDescent="0.25">
      <c r="A395" s="567"/>
      <c r="B395" s="568"/>
      <c r="C395" s="569"/>
      <c r="D395" s="570"/>
      <c r="E395" s="571"/>
    </row>
    <row r="396" spans="1:5" x14ac:dyDescent="0.25">
      <c r="A396" s="567"/>
      <c r="B396" s="568"/>
      <c r="C396" s="569"/>
      <c r="D396" s="570"/>
      <c r="E396" s="571"/>
    </row>
    <row r="397" spans="1:5" x14ac:dyDescent="0.25">
      <c r="A397" s="567"/>
      <c r="B397" s="568"/>
      <c r="C397" s="569"/>
      <c r="D397" s="570"/>
      <c r="E397" s="571"/>
    </row>
    <row r="398" spans="1:5" x14ac:dyDescent="0.25">
      <c r="A398" s="567"/>
      <c r="B398" s="568"/>
      <c r="C398" s="569"/>
      <c r="D398" s="570"/>
      <c r="E398" s="571"/>
    </row>
    <row r="399" spans="1:5" x14ac:dyDescent="0.25">
      <c r="A399" s="567"/>
      <c r="B399" s="568"/>
      <c r="C399" s="569"/>
      <c r="D399" s="570"/>
      <c r="E399" s="571"/>
    </row>
    <row r="400" spans="1:5" x14ac:dyDescent="0.25">
      <c r="A400" s="567"/>
      <c r="B400" s="568"/>
      <c r="C400" s="569"/>
      <c r="D400" s="570"/>
      <c r="E400" s="571"/>
    </row>
    <row r="401" spans="1:5" x14ac:dyDescent="0.25">
      <c r="A401" s="567"/>
      <c r="B401" s="568"/>
      <c r="C401" s="569"/>
      <c r="D401" s="570"/>
      <c r="E401" s="571"/>
    </row>
    <row r="402" spans="1:5" x14ac:dyDescent="0.25">
      <c r="A402" s="567"/>
      <c r="B402" s="568"/>
      <c r="C402" s="569"/>
      <c r="D402" s="570"/>
      <c r="E402" s="571"/>
    </row>
    <row r="403" spans="1:5" x14ac:dyDescent="0.25">
      <c r="A403" s="567"/>
      <c r="B403" s="568"/>
      <c r="C403" s="569"/>
      <c r="D403" s="570"/>
      <c r="E403" s="571"/>
    </row>
    <row r="404" spans="1:5" x14ac:dyDescent="0.25">
      <c r="A404" s="567"/>
      <c r="B404" s="568"/>
      <c r="C404" s="569"/>
      <c r="D404" s="570"/>
      <c r="E404" s="571"/>
    </row>
    <row r="405" spans="1:5" x14ac:dyDescent="0.25">
      <c r="A405" s="567"/>
      <c r="B405" s="568"/>
      <c r="C405" s="569"/>
      <c r="D405" s="570"/>
      <c r="E405" s="571"/>
    </row>
    <row r="406" spans="1:5" x14ac:dyDescent="0.25">
      <c r="A406" s="567"/>
      <c r="B406" s="568"/>
      <c r="C406" s="569"/>
      <c r="D406" s="570"/>
      <c r="E406" s="571"/>
    </row>
    <row r="407" spans="1:5" x14ac:dyDescent="0.25">
      <c r="A407" s="567"/>
      <c r="B407" s="568"/>
      <c r="C407" s="569"/>
      <c r="D407" s="570"/>
      <c r="E407" s="571"/>
    </row>
    <row r="408" spans="1:5" x14ac:dyDescent="0.25">
      <c r="A408" s="567"/>
      <c r="B408" s="568"/>
      <c r="C408" s="569"/>
      <c r="D408" s="570"/>
      <c r="E408" s="571"/>
    </row>
    <row r="409" spans="1:5" x14ac:dyDescent="0.25">
      <c r="A409" s="567"/>
      <c r="B409" s="568"/>
      <c r="C409" s="569"/>
      <c r="D409" s="570"/>
      <c r="E409" s="571"/>
    </row>
    <row r="410" spans="1:5" x14ac:dyDescent="0.25">
      <c r="A410" s="567"/>
      <c r="B410" s="568"/>
      <c r="C410" s="569"/>
      <c r="D410" s="570"/>
      <c r="E410" s="571"/>
    </row>
    <row r="411" spans="1:5" x14ac:dyDescent="0.25">
      <c r="A411" s="567"/>
      <c r="B411" s="568"/>
      <c r="C411" s="569"/>
      <c r="D411" s="570"/>
      <c r="E411" s="571"/>
    </row>
    <row r="412" spans="1:5" x14ac:dyDescent="0.25">
      <c r="A412" s="567"/>
      <c r="B412" s="568"/>
      <c r="C412" s="569"/>
      <c r="D412" s="570"/>
      <c r="E412" s="571"/>
    </row>
    <row r="413" spans="1:5" x14ac:dyDescent="0.25">
      <c r="A413" s="567"/>
      <c r="B413" s="568"/>
      <c r="C413" s="569"/>
      <c r="D413" s="570"/>
      <c r="E413" s="571"/>
    </row>
    <row r="414" spans="1:5" x14ac:dyDescent="0.25">
      <c r="A414" s="567"/>
      <c r="B414" s="568"/>
      <c r="C414" s="569"/>
      <c r="D414" s="570"/>
      <c r="E414" s="571"/>
    </row>
    <row r="415" spans="1:5" x14ac:dyDescent="0.25">
      <c r="A415" s="567"/>
      <c r="B415" s="568"/>
      <c r="C415" s="569"/>
      <c r="D415" s="570"/>
      <c r="E415" s="571"/>
    </row>
    <row r="416" spans="1:5" x14ac:dyDescent="0.25">
      <c r="A416" s="567"/>
      <c r="B416" s="568"/>
      <c r="C416" s="569"/>
      <c r="D416" s="570"/>
      <c r="E416" s="571"/>
    </row>
    <row r="417" spans="1:5" x14ac:dyDescent="0.25">
      <c r="A417" s="567"/>
      <c r="B417" s="568"/>
      <c r="C417" s="569"/>
      <c r="D417" s="570"/>
      <c r="E417" s="571"/>
    </row>
    <row r="418" spans="1:5" x14ac:dyDescent="0.25">
      <c r="A418" s="567"/>
      <c r="B418" s="568"/>
      <c r="C418" s="569"/>
      <c r="D418" s="570"/>
      <c r="E418" s="571"/>
    </row>
    <row r="419" spans="1:5" x14ac:dyDescent="0.25">
      <c r="A419" s="567"/>
      <c r="B419" s="568"/>
      <c r="C419" s="569"/>
      <c r="D419" s="570"/>
      <c r="E419" s="571"/>
    </row>
    <row r="420" spans="1:5" x14ac:dyDescent="0.25">
      <c r="A420" s="567"/>
      <c r="B420" s="568"/>
      <c r="C420" s="569"/>
      <c r="D420" s="570"/>
      <c r="E420" s="571"/>
    </row>
    <row r="421" spans="1:5" x14ac:dyDescent="0.25">
      <c r="A421" s="567"/>
      <c r="B421" s="568"/>
      <c r="C421" s="569"/>
      <c r="D421" s="570"/>
      <c r="E421" s="571"/>
    </row>
    <row r="422" spans="1:5" x14ac:dyDescent="0.25">
      <c r="A422" s="567"/>
      <c r="B422" s="568"/>
      <c r="C422" s="569"/>
      <c r="D422" s="570"/>
      <c r="E422" s="571"/>
    </row>
    <row r="423" spans="1:5" x14ac:dyDescent="0.25">
      <c r="A423" s="567"/>
      <c r="B423" s="568"/>
      <c r="C423" s="569"/>
      <c r="D423" s="570"/>
      <c r="E423" s="571"/>
    </row>
    <row r="424" spans="1:5" x14ac:dyDescent="0.25">
      <c r="A424" s="567"/>
      <c r="B424" s="568"/>
      <c r="C424" s="569"/>
      <c r="D424" s="570"/>
      <c r="E424" s="571"/>
    </row>
    <row r="425" spans="1:5" x14ac:dyDescent="0.25">
      <c r="A425" s="567"/>
      <c r="B425" s="568"/>
      <c r="C425" s="569"/>
      <c r="D425" s="570"/>
      <c r="E425" s="571"/>
    </row>
    <row r="426" spans="1:5" x14ac:dyDescent="0.25">
      <c r="A426" s="567"/>
      <c r="B426" s="568"/>
      <c r="C426" s="569"/>
      <c r="D426" s="570"/>
      <c r="E426" s="571"/>
    </row>
    <row r="427" spans="1:5" x14ac:dyDescent="0.25">
      <c r="A427" s="567"/>
      <c r="B427" s="568"/>
      <c r="C427" s="569"/>
      <c r="D427" s="570"/>
      <c r="E427" s="571"/>
    </row>
    <row r="428" spans="1:5" x14ac:dyDescent="0.25">
      <c r="A428" s="567"/>
      <c r="B428" s="568"/>
      <c r="C428" s="569"/>
      <c r="D428" s="570"/>
      <c r="E428" s="571"/>
    </row>
    <row r="429" spans="1:5" x14ac:dyDescent="0.25">
      <c r="A429" s="567"/>
      <c r="B429" s="568"/>
      <c r="C429" s="569"/>
      <c r="D429" s="570"/>
      <c r="E429" s="571"/>
    </row>
    <row r="430" spans="1:5" x14ac:dyDescent="0.25">
      <c r="A430" s="567"/>
      <c r="B430" s="568"/>
      <c r="C430" s="569"/>
      <c r="D430" s="570"/>
      <c r="E430" s="571"/>
    </row>
    <row r="431" spans="1:5" x14ac:dyDescent="0.25">
      <c r="A431" s="567"/>
      <c r="B431" s="568"/>
      <c r="C431" s="569"/>
      <c r="D431" s="570"/>
      <c r="E431" s="571"/>
    </row>
    <row r="432" spans="1:5" x14ac:dyDescent="0.25">
      <c r="A432" s="567"/>
      <c r="B432" s="568"/>
      <c r="C432" s="569"/>
      <c r="D432" s="570"/>
      <c r="E432" s="571"/>
    </row>
    <row r="433" spans="1:5" x14ac:dyDescent="0.25">
      <c r="A433" s="567"/>
      <c r="B433" s="568"/>
      <c r="C433" s="569"/>
      <c r="D433" s="570"/>
      <c r="E433" s="571"/>
    </row>
    <row r="434" spans="1:5" x14ac:dyDescent="0.25">
      <c r="A434" s="567"/>
      <c r="B434" s="568"/>
      <c r="C434" s="569"/>
      <c r="D434" s="570"/>
      <c r="E434" s="571"/>
    </row>
    <row r="435" spans="1:5" x14ac:dyDescent="0.25">
      <c r="A435" s="567"/>
      <c r="B435" s="568"/>
      <c r="C435" s="569"/>
      <c r="D435" s="570"/>
      <c r="E435" s="571"/>
    </row>
    <row r="436" spans="1:5" x14ac:dyDescent="0.25">
      <c r="A436" s="567"/>
      <c r="B436" s="568"/>
      <c r="C436" s="569"/>
      <c r="D436" s="570"/>
      <c r="E436" s="571"/>
    </row>
    <row r="437" spans="1:5" x14ac:dyDescent="0.25">
      <c r="A437" s="567"/>
      <c r="B437" s="568"/>
      <c r="C437" s="569"/>
      <c r="D437" s="570"/>
      <c r="E437" s="571"/>
    </row>
    <row r="438" spans="1:5" x14ac:dyDescent="0.25">
      <c r="A438" s="567"/>
      <c r="B438" s="568"/>
      <c r="C438" s="569"/>
      <c r="D438" s="570"/>
      <c r="E438" s="571"/>
    </row>
    <row r="439" spans="1:5" x14ac:dyDescent="0.25">
      <c r="A439" s="567"/>
      <c r="B439" s="568"/>
      <c r="C439" s="569"/>
      <c r="D439" s="570"/>
      <c r="E439" s="571"/>
    </row>
    <row r="440" spans="1:5" x14ac:dyDescent="0.25">
      <c r="A440" s="567"/>
      <c r="B440" s="568"/>
      <c r="C440" s="569"/>
      <c r="D440" s="570"/>
      <c r="E440" s="571"/>
    </row>
    <row r="441" spans="1:5" x14ac:dyDescent="0.25">
      <c r="A441" s="567"/>
      <c r="B441" s="568"/>
      <c r="C441" s="569"/>
      <c r="D441" s="570"/>
      <c r="E441" s="571"/>
    </row>
    <row r="442" spans="1:5" x14ac:dyDescent="0.25">
      <c r="A442" s="567"/>
      <c r="B442" s="568"/>
      <c r="C442" s="569"/>
      <c r="D442" s="570"/>
      <c r="E442" s="571"/>
    </row>
    <row r="443" spans="1:5" x14ac:dyDescent="0.25">
      <c r="A443" s="567"/>
      <c r="B443" s="568"/>
      <c r="C443" s="569"/>
      <c r="D443" s="570"/>
      <c r="E443" s="571"/>
    </row>
    <row r="444" spans="1:5" x14ac:dyDescent="0.25">
      <c r="A444" s="567"/>
      <c r="B444" s="568"/>
      <c r="C444" s="569"/>
      <c r="D444" s="570"/>
      <c r="E444" s="571"/>
    </row>
    <row r="445" spans="1:5" x14ac:dyDescent="0.25">
      <c r="A445" s="567"/>
      <c r="B445" s="568"/>
      <c r="C445" s="569"/>
      <c r="D445" s="570"/>
      <c r="E445" s="571"/>
    </row>
    <row r="446" spans="1:5" x14ac:dyDescent="0.25">
      <c r="A446" s="567"/>
      <c r="B446" s="568"/>
      <c r="C446" s="569"/>
      <c r="D446" s="570"/>
      <c r="E446" s="571"/>
    </row>
    <row r="447" spans="1:5" x14ac:dyDescent="0.25">
      <c r="A447" s="567"/>
      <c r="B447" s="568"/>
      <c r="C447" s="569"/>
      <c r="D447" s="570"/>
      <c r="E447" s="571"/>
    </row>
    <row r="448" spans="1:5" x14ac:dyDescent="0.25">
      <c r="A448" s="567"/>
      <c r="B448" s="568"/>
      <c r="C448" s="569"/>
      <c r="D448" s="570"/>
      <c r="E448" s="571"/>
    </row>
    <row r="449" spans="1:5" x14ac:dyDescent="0.25">
      <c r="A449" s="567"/>
      <c r="B449" s="568"/>
      <c r="C449" s="569"/>
      <c r="D449" s="570"/>
      <c r="E449" s="571"/>
    </row>
    <row r="450" spans="1:5" x14ac:dyDescent="0.25">
      <c r="A450" s="567"/>
      <c r="B450" s="568"/>
      <c r="C450" s="569"/>
      <c r="D450" s="570"/>
      <c r="E450" s="571"/>
    </row>
    <row r="451" spans="1:5" x14ac:dyDescent="0.25">
      <c r="A451" s="567"/>
      <c r="B451" s="568"/>
      <c r="C451" s="569"/>
      <c r="D451" s="570"/>
      <c r="E451" s="571"/>
    </row>
    <row r="452" spans="1:5" x14ac:dyDescent="0.25">
      <c r="A452" s="567"/>
      <c r="B452" s="568"/>
      <c r="C452" s="569"/>
      <c r="D452" s="570"/>
      <c r="E452" s="571"/>
    </row>
    <row r="453" spans="1:5" x14ac:dyDescent="0.25">
      <c r="A453" s="567"/>
      <c r="B453" s="568"/>
      <c r="C453" s="569"/>
      <c r="D453" s="570"/>
      <c r="E453" s="571"/>
    </row>
    <row r="454" spans="1:5" x14ac:dyDescent="0.25">
      <c r="A454" s="567"/>
      <c r="B454" s="568"/>
      <c r="C454" s="569"/>
      <c r="D454" s="570"/>
      <c r="E454" s="571"/>
    </row>
    <row r="455" spans="1:5" x14ac:dyDescent="0.25">
      <c r="A455" s="567"/>
      <c r="B455" s="568"/>
      <c r="C455" s="569"/>
      <c r="D455" s="570"/>
      <c r="E455" s="571"/>
    </row>
    <row r="456" spans="1:5" x14ac:dyDescent="0.25">
      <c r="A456" s="567"/>
      <c r="B456" s="568"/>
      <c r="C456" s="569"/>
      <c r="D456" s="570"/>
      <c r="E456" s="571"/>
    </row>
    <row r="457" spans="1:5" x14ac:dyDescent="0.25">
      <c r="A457" s="567"/>
      <c r="B457" s="568"/>
      <c r="C457" s="569"/>
      <c r="D457" s="570"/>
      <c r="E457" s="571"/>
    </row>
    <row r="458" spans="1:5" x14ac:dyDescent="0.25">
      <c r="A458" s="567"/>
      <c r="B458" s="568"/>
      <c r="C458" s="569"/>
      <c r="D458" s="570"/>
      <c r="E458" s="571"/>
    </row>
    <row r="459" spans="1:5" x14ac:dyDescent="0.25">
      <c r="A459" s="567"/>
      <c r="B459" s="568"/>
      <c r="C459" s="569"/>
      <c r="D459" s="570"/>
      <c r="E459" s="571"/>
    </row>
    <row r="460" spans="1:5" x14ac:dyDescent="0.25">
      <c r="A460" s="567"/>
      <c r="B460" s="568"/>
      <c r="C460" s="569"/>
      <c r="D460" s="570"/>
      <c r="E460" s="571"/>
    </row>
    <row r="461" spans="1:5" x14ac:dyDescent="0.25">
      <c r="A461" s="567"/>
      <c r="B461" s="568"/>
      <c r="C461" s="569"/>
      <c r="D461" s="570"/>
      <c r="E461" s="571"/>
    </row>
    <row r="462" spans="1:5" x14ac:dyDescent="0.25">
      <c r="A462" s="567"/>
      <c r="B462" s="568"/>
      <c r="C462" s="569"/>
      <c r="D462" s="570"/>
      <c r="E462" s="571"/>
    </row>
    <row r="463" spans="1:5" x14ac:dyDescent="0.25">
      <c r="A463" s="567"/>
      <c r="B463" s="568"/>
      <c r="C463" s="569"/>
      <c r="D463" s="570"/>
      <c r="E463" s="571"/>
    </row>
    <row r="464" spans="1:5" x14ac:dyDescent="0.25">
      <c r="A464" s="567"/>
      <c r="B464" s="568"/>
      <c r="C464" s="569"/>
      <c r="D464" s="570"/>
      <c r="E464" s="571"/>
    </row>
    <row r="465" spans="1:5" x14ac:dyDescent="0.25">
      <c r="A465" s="567"/>
      <c r="B465" s="568"/>
      <c r="C465" s="569"/>
      <c r="D465" s="570"/>
      <c r="E465" s="571"/>
    </row>
    <row r="466" spans="1:5" x14ac:dyDescent="0.25">
      <c r="A466" s="567"/>
      <c r="B466" s="568"/>
      <c r="C466" s="569"/>
      <c r="D466" s="570"/>
      <c r="E466" s="571"/>
    </row>
    <row r="467" spans="1:5" x14ac:dyDescent="0.25">
      <c r="A467" s="567"/>
      <c r="B467" s="568"/>
      <c r="C467" s="569"/>
      <c r="D467" s="570"/>
      <c r="E467" s="571"/>
    </row>
    <row r="468" spans="1:5" x14ac:dyDescent="0.25">
      <c r="A468" s="567"/>
      <c r="B468" s="568"/>
      <c r="C468" s="569"/>
      <c r="D468" s="570"/>
      <c r="E468" s="571"/>
    </row>
    <row r="469" spans="1:5" x14ac:dyDescent="0.25">
      <c r="A469" s="567"/>
      <c r="B469" s="568"/>
      <c r="C469" s="569"/>
      <c r="D469" s="570"/>
      <c r="E469" s="571"/>
    </row>
    <row r="470" spans="1:5" x14ac:dyDescent="0.25">
      <c r="A470" s="567"/>
      <c r="B470" s="568"/>
      <c r="C470" s="569"/>
      <c r="D470" s="570"/>
      <c r="E470" s="571"/>
    </row>
    <row r="471" spans="1:5" x14ac:dyDescent="0.25">
      <c r="A471" s="567"/>
      <c r="B471" s="568"/>
      <c r="C471" s="569"/>
      <c r="D471" s="570"/>
      <c r="E471" s="571"/>
    </row>
    <row r="472" spans="1:5" x14ac:dyDescent="0.25">
      <c r="A472" s="567"/>
      <c r="B472" s="568"/>
      <c r="C472" s="569"/>
      <c r="D472" s="570"/>
      <c r="E472" s="571"/>
    </row>
    <row r="473" spans="1:5" x14ac:dyDescent="0.25">
      <c r="A473" s="567"/>
      <c r="B473" s="568"/>
      <c r="C473" s="569"/>
      <c r="D473" s="570"/>
      <c r="E473" s="571"/>
    </row>
    <row r="474" spans="1:5" x14ac:dyDescent="0.25">
      <c r="A474" s="567"/>
      <c r="B474" s="568"/>
      <c r="C474" s="569"/>
      <c r="D474" s="570"/>
      <c r="E474" s="571"/>
    </row>
    <row r="475" spans="1:5" x14ac:dyDescent="0.25">
      <c r="A475" s="567"/>
      <c r="B475" s="568"/>
      <c r="C475" s="569"/>
      <c r="D475" s="570"/>
      <c r="E475" s="571"/>
    </row>
    <row r="476" spans="1:5" x14ac:dyDescent="0.25">
      <c r="A476" s="567"/>
      <c r="B476" s="568"/>
      <c r="C476" s="569"/>
      <c r="D476" s="570"/>
      <c r="E476" s="571"/>
    </row>
    <row r="477" spans="1:5" x14ac:dyDescent="0.25">
      <c r="A477" s="567"/>
      <c r="B477" s="568"/>
      <c r="C477" s="569"/>
      <c r="D477" s="570"/>
      <c r="E477" s="571"/>
    </row>
    <row r="478" spans="1:5" x14ac:dyDescent="0.25">
      <c r="A478" s="567"/>
      <c r="B478" s="568"/>
      <c r="C478" s="569"/>
      <c r="D478" s="570"/>
      <c r="E478" s="571"/>
    </row>
    <row r="479" spans="1:5" x14ac:dyDescent="0.25">
      <c r="A479" s="567"/>
      <c r="B479" s="568"/>
      <c r="C479" s="569"/>
      <c r="D479" s="570"/>
      <c r="E479" s="571"/>
    </row>
    <row r="480" spans="1:5" x14ac:dyDescent="0.25">
      <c r="A480" s="567"/>
      <c r="B480" s="568"/>
      <c r="C480" s="569"/>
      <c r="D480" s="570"/>
      <c r="E480" s="571"/>
    </row>
    <row r="481" spans="1:5" x14ac:dyDescent="0.25">
      <c r="A481" s="567"/>
      <c r="B481" s="568"/>
      <c r="C481" s="569"/>
      <c r="D481" s="570"/>
      <c r="E481" s="571"/>
    </row>
    <row r="482" spans="1:5" x14ac:dyDescent="0.25">
      <c r="A482" s="567"/>
      <c r="B482" s="568"/>
      <c r="C482" s="569"/>
      <c r="D482" s="570"/>
      <c r="E482" s="571"/>
    </row>
    <row r="483" spans="1:5" x14ac:dyDescent="0.25">
      <c r="A483" s="567"/>
      <c r="B483" s="568"/>
      <c r="C483" s="569"/>
      <c r="D483" s="570"/>
      <c r="E483" s="571"/>
    </row>
    <row r="484" spans="1:5" x14ac:dyDescent="0.25">
      <c r="A484" s="567"/>
      <c r="B484" s="568"/>
      <c r="C484" s="569"/>
      <c r="D484" s="570"/>
      <c r="E484" s="571"/>
    </row>
    <row r="485" spans="1:5" x14ac:dyDescent="0.25">
      <c r="A485" s="567"/>
      <c r="B485" s="568"/>
      <c r="C485" s="569"/>
      <c r="D485" s="570"/>
      <c r="E485" s="571"/>
    </row>
    <row r="486" spans="1:5" x14ac:dyDescent="0.25">
      <c r="A486" s="567"/>
      <c r="B486" s="568"/>
      <c r="C486" s="569"/>
      <c r="D486" s="570"/>
      <c r="E486" s="571"/>
    </row>
    <row r="487" spans="1:5" x14ac:dyDescent="0.25">
      <c r="A487" s="567"/>
      <c r="B487" s="568"/>
      <c r="C487" s="569"/>
      <c r="D487" s="570"/>
      <c r="E487" s="571"/>
    </row>
    <row r="488" spans="1:5" x14ac:dyDescent="0.25">
      <c r="A488" s="567"/>
      <c r="B488" s="568"/>
      <c r="C488" s="569"/>
      <c r="D488" s="570"/>
      <c r="E488" s="571"/>
    </row>
    <row r="489" spans="1:5" x14ac:dyDescent="0.25">
      <c r="A489" s="567"/>
      <c r="B489" s="568"/>
      <c r="C489" s="569"/>
      <c r="D489" s="570"/>
      <c r="E489" s="571"/>
    </row>
    <row r="490" spans="1:5" x14ac:dyDescent="0.25">
      <c r="A490" s="567"/>
      <c r="B490" s="568"/>
      <c r="C490" s="569"/>
      <c r="D490" s="570"/>
      <c r="E490" s="571"/>
    </row>
    <row r="491" spans="1:5" x14ac:dyDescent="0.25">
      <c r="A491" s="567"/>
      <c r="B491" s="568"/>
      <c r="C491" s="569"/>
      <c r="D491" s="570"/>
      <c r="E491" s="571"/>
    </row>
    <row r="492" spans="1:5" x14ac:dyDescent="0.25">
      <c r="A492" s="567"/>
      <c r="B492" s="568"/>
      <c r="C492" s="569"/>
      <c r="D492" s="570"/>
      <c r="E492" s="571"/>
    </row>
    <row r="493" spans="1:5" x14ac:dyDescent="0.25">
      <c r="A493" s="567"/>
      <c r="B493" s="568"/>
      <c r="C493" s="569"/>
      <c r="D493" s="570"/>
      <c r="E493" s="571"/>
    </row>
    <row r="494" spans="1:5" x14ac:dyDescent="0.25">
      <c r="A494" s="567"/>
      <c r="B494" s="568"/>
      <c r="C494" s="569"/>
      <c r="D494" s="570"/>
      <c r="E494" s="571"/>
    </row>
    <row r="495" spans="1:5" x14ac:dyDescent="0.25">
      <c r="A495" s="567"/>
      <c r="B495" s="568"/>
      <c r="C495" s="569"/>
      <c r="D495" s="570"/>
      <c r="E495" s="571"/>
    </row>
    <row r="496" spans="1:5" x14ac:dyDescent="0.25">
      <c r="A496" s="567"/>
      <c r="B496" s="568"/>
      <c r="C496" s="569"/>
      <c r="D496" s="570"/>
      <c r="E496" s="571"/>
    </row>
    <row r="497" spans="1:5" x14ac:dyDescent="0.25">
      <c r="A497" s="567"/>
      <c r="B497" s="568"/>
      <c r="C497" s="569"/>
      <c r="D497" s="570"/>
      <c r="E497" s="571"/>
    </row>
    <row r="498" spans="1:5" x14ac:dyDescent="0.25">
      <c r="A498" s="567"/>
      <c r="B498" s="568"/>
      <c r="C498" s="569"/>
      <c r="D498" s="570"/>
      <c r="E498" s="571"/>
    </row>
    <row r="499" spans="1:5" x14ac:dyDescent="0.25">
      <c r="A499" s="567"/>
      <c r="B499" s="568"/>
      <c r="C499" s="569"/>
      <c r="D499" s="570"/>
      <c r="E499" s="571"/>
    </row>
    <row r="500" spans="1:5" x14ac:dyDescent="0.25">
      <c r="A500" s="567"/>
      <c r="B500" s="568"/>
      <c r="C500" s="569"/>
      <c r="D500" s="570"/>
      <c r="E500" s="571"/>
    </row>
    <row r="501" spans="1:5" x14ac:dyDescent="0.25">
      <c r="A501" s="567"/>
      <c r="B501" s="568"/>
      <c r="C501" s="569"/>
      <c r="D501" s="570"/>
      <c r="E501" s="571"/>
    </row>
    <row r="502" spans="1:5" x14ac:dyDescent="0.25">
      <c r="A502" s="567"/>
      <c r="B502" s="568"/>
      <c r="C502" s="569"/>
      <c r="D502" s="570"/>
      <c r="E502" s="571"/>
    </row>
    <row r="503" spans="1:5" x14ac:dyDescent="0.25">
      <c r="A503" s="567"/>
      <c r="B503" s="568"/>
      <c r="C503" s="569"/>
      <c r="D503" s="570"/>
      <c r="E503" s="571"/>
    </row>
    <row r="504" spans="1:5" x14ac:dyDescent="0.25">
      <c r="A504" s="567"/>
      <c r="B504" s="568"/>
      <c r="C504" s="569"/>
      <c r="D504" s="570"/>
      <c r="E504" s="571"/>
    </row>
    <row r="505" spans="1:5" x14ac:dyDescent="0.25">
      <c r="A505" s="567"/>
      <c r="B505" s="568"/>
      <c r="C505" s="569"/>
      <c r="D505" s="570"/>
      <c r="E505" s="571"/>
    </row>
    <row r="506" spans="1:5" x14ac:dyDescent="0.25">
      <c r="A506" s="567"/>
      <c r="B506" s="568"/>
      <c r="C506" s="569"/>
      <c r="D506" s="570"/>
      <c r="E506" s="571"/>
    </row>
    <row r="507" spans="1:5" x14ac:dyDescent="0.25">
      <c r="A507" s="567"/>
      <c r="B507" s="568"/>
      <c r="C507" s="569"/>
      <c r="D507" s="570"/>
      <c r="E507" s="571"/>
    </row>
    <row r="508" spans="1:5" x14ac:dyDescent="0.25">
      <c r="A508" s="567"/>
      <c r="B508" s="568"/>
      <c r="C508" s="569"/>
      <c r="D508" s="570"/>
      <c r="E508" s="571"/>
    </row>
    <row r="509" spans="1:5" x14ac:dyDescent="0.25">
      <c r="A509" s="567"/>
      <c r="B509" s="568"/>
      <c r="C509" s="569"/>
      <c r="D509" s="570"/>
      <c r="E509" s="571"/>
    </row>
    <row r="510" spans="1:5" x14ac:dyDescent="0.25">
      <c r="A510" s="567"/>
      <c r="B510" s="568"/>
      <c r="C510" s="569"/>
      <c r="D510" s="570"/>
      <c r="E510" s="571"/>
    </row>
    <row r="511" spans="1:5" x14ac:dyDescent="0.25">
      <c r="A511" s="567"/>
      <c r="B511" s="568"/>
      <c r="C511" s="569"/>
      <c r="D511" s="570"/>
      <c r="E511" s="571"/>
    </row>
    <row r="512" spans="1:5" x14ac:dyDescent="0.25">
      <c r="A512" s="567"/>
      <c r="B512" s="568"/>
      <c r="C512" s="569"/>
      <c r="D512" s="570"/>
      <c r="E512" s="571"/>
    </row>
    <row r="513" spans="1:5" x14ac:dyDescent="0.25">
      <c r="A513" s="567"/>
      <c r="B513" s="568"/>
      <c r="C513" s="569"/>
      <c r="D513" s="570"/>
      <c r="E513" s="571"/>
    </row>
    <row r="514" spans="1:5" x14ac:dyDescent="0.25">
      <c r="A514" s="567"/>
      <c r="B514" s="568"/>
      <c r="C514" s="569"/>
      <c r="D514" s="570"/>
      <c r="E514" s="571"/>
    </row>
    <row r="515" spans="1:5" x14ac:dyDescent="0.25">
      <c r="A515" s="567"/>
      <c r="B515" s="568"/>
      <c r="C515" s="569"/>
      <c r="D515" s="570"/>
      <c r="E515" s="571"/>
    </row>
    <row r="516" spans="1:5" x14ac:dyDescent="0.25">
      <c r="A516" s="567"/>
      <c r="B516" s="568"/>
      <c r="C516" s="569"/>
      <c r="D516" s="570"/>
      <c r="E516" s="571"/>
    </row>
    <row r="517" spans="1:5" x14ac:dyDescent="0.25">
      <c r="A517" s="567"/>
      <c r="B517" s="568"/>
      <c r="C517" s="569"/>
      <c r="D517" s="570"/>
      <c r="E517" s="571"/>
    </row>
    <row r="518" spans="1:5" x14ac:dyDescent="0.25">
      <c r="A518" s="567"/>
      <c r="B518" s="568"/>
      <c r="C518" s="569"/>
      <c r="D518" s="570"/>
      <c r="E518" s="571"/>
    </row>
    <row r="519" spans="1:5" x14ac:dyDescent="0.25">
      <c r="A519" s="567"/>
      <c r="B519" s="568"/>
      <c r="C519" s="569"/>
      <c r="D519" s="570"/>
      <c r="E519" s="571"/>
    </row>
    <row r="520" spans="1:5" x14ac:dyDescent="0.25">
      <c r="A520" s="567"/>
      <c r="B520" s="568"/>
      <c r="C520" s="569"/>
      <c r="D520" s="570"/>
      <c r="E520" s="571"/>
    </row>
    <row r="521" spans="1:5" x14ac:dyDescent="0.25">
      <c r="A521" s="567"/>
      <c r="B521" s="568"/>
      <c r="C521" s="569"/>
      <c r="D521" s="570"/>
      <c r="E521" s="571"/>
    </row>
    <row r="522" spans="1:5" x14ac:dyDescent="0.25">
      <c r="A522" s="567"/>
      <c r="B522" s="568"/>
      <c r="C522" s="569"/>
      <c r="D522" s="570"/>
      <c r="E522" s="571"/>
    </row>
    <row r="523" spans="1:5" x14ac:dyDescent="0.25">
      <c r="A523" s="567"/>
      <c r="B523" s="568"/>
      <c r="C523" s="569"/>
      <c r="D523" s="570"/>
      <c r="E523" s="571"/>
    </row>
    <row r="524" spans="1:5" x14ac:dyDescent="0.25">
      <c r="A524" s="567"/>
      <c r="B524" s="568"/>
      <c r="C524" s="569"/>
      <c r="D524" s="570"/>
      <c r="E524" s="571"/>
    </row>
    <row r="525" spans="1:5" x14ac:dyDescent="0.25">
      <c r="A525" s="567"/>
      <c r="B525" s="568"/>
      <c r="C525" s="569"/>
      <c r="D525" s="570"/>
      <c r="E525" s="571"/>
    </row>
    <row r="526" spans="1:5" x14ac:dyDescent="0.25">
      <c r="A526" s="567"/>
      <c r="B526" s="568"/>
      <c r="C526" s="569"/>
      <c r="D526" s="570"/>
      <c r="E526" s="571"/>
    </row>
    <row r="527" spans="1:5" x14ac:dyDescent="0.25">
      <c r="A527" s="567"/>
      <c r="B527" s="568"/>
      <c r="C527" s="569"/>
      <c r="D527" s="570"/>
      <c r="E527" s="571"/>
    </row>
    <row r="528" spans="1:5" x14ac:dyDescent="0.25">
      <c r="A528" s="567"/>
      <c r="B528" s="568"/>
      <c r="C528" s="569"/>
      <c r="D528" s="570"/>
      <c r="E528" s="571"/>
    </row>
    <row r="529" spans="1:5" x14ac:dyDescent="0.25">
      <c r="A529" s="567"/>
      <c r="B529" s="568"/>
      <c r="C529" s="569"/>
      <c r="D529" s="570"/>
      <c r="E529" s="571"/>
    </row>
    <row r="530" spans="1:5" x14ac:dyDescent="0.25">
      <c r="A530" s="567"/>
      <c r="B530" s="568"/>
      <c r="C530" s="569"/>
      <c r="D530" s="570"/>
      <c r="E530" s="571"/>
    </row>
    <row r="531" spans="1:5" x14ac:dyDescent="0.25">
      <c r="A531" s="567"/>
      <c r="B531" s="568"/>
      <c r="C531" s="569"/>
      <c r="D531" s="570"/>
      <c r="E531" s="571"/>
    </row>
    <row r="532" spans="1:5" x14ac:dyDescent="0.25">
      <c r="A532" s="567"/>
      <c r="B532" s="568"/>
      <c r="C532" s="569"/>
      <c r="D532" s="570"/>
      <c r="E532" s="571"/>
    </row>
    <row r="533" spans="1:5" x14ac:dyDescent="0.25">
      <c r="A533" s="567"/>
      <c r="B533" s="568"/>
      <c r="C533" s="569"/>
      <c r="D533" s="570"/>
      <c r="E533" s="571"/>
    </row>
    <row r="534" spans="1:5" x14ac:dyDescent="0.25">
      <c r="A534" s="567"/>
      <c r="B534" s="568"/>
      <c r="C534" s="569"/>
      <c r="D534" s="570"/>
      <c r="E534" s="571"/>
    </row>
    <row r="535" spans="1:5" x14ac:dyDescent="0.25">
      <c r="A535" s="567"/>
      <c r="B535" s="568"/>
      <c r="C535" s="569"/>
      <c r="D535" s="570"/>
      <c r="E535" s="571"/>
    </row>
    <row r="536" spans="1:5" x14ac:dyDescent="0.25">
      <c r="A536" s="567"/>
      <c r="B536" s="568"/>
      <c r="C536" s="569"/>
      <c r="D536" s="570"/>
      <c r="E536" s="571"/>
    </row>
    <row r="537" spans="1:5" x14ac:dyDescent="0.25">
      <c r="A537" s="567"/>
      <c r="B537" s="568"/>
      <c r="C537" s="569"/>
      <c r="D537" s="570"/>
      <c r="E537" s="571"/>
    </row>
    <row r="538" spans="1:5" x14ac:dyDescent="0.25">
      <c r="A538" s="567"/>
      <c r="B538" s="568"/>
      <c r="C538" s="569"/>
      <c r="D538" s="570"/>
      <c r="E538" s="571"/>
    </row>
    <row r="539" spans="1:5" x14ac:dyDescent="0.25">
      <c r="A539" s="567"/>
      <c r="B539" s="568"/>
      <c r="C539" s="569"/>
      <c r="D539" s="570"/>
      <c r="E539" s="571"/>
    </row>
    <row r="540" spans="1:5" x14ac:dyDescent="0.25">
      <c r="A540" s="567"/>
      <c r="B540" s="568"/>
      <c r="C540" s="569"/>
      <c r="D540" s="570"/>
      <c r="E540" s="571"/>
    </row>
    <row r="541" spans="1:5" x14ac:dyDescent="0.25">
      <c r="A541" s="567"/>
      <c r="B541" s="568"/>
      <c r="C541" s="569"/>
      <c r="D541" s="570"/>
      <c r="E541" s="571"/>
    </row>
    <row r="542" spans="1:5" x14ac:dyDescent="0.25">
      <c r="A542" s="567"/>
      <c r="B542" s="568"/>
      <c r="C542" s="569"/>
      <c r="D542" s="570"/>
      <c r="E542" s="571"/>
    </row>
    <row r="543" spans="1:5" x14ac:dyDescent="0.25">
      <c r="A543" s="567"/>
      <c r="B543" s="568"/>
      <c r="C543" s="569"/>
      <c r="D543" s="570"/>
      <c r="E543" s="571"/>
    </row>
    <row r="544" spans="1:5" x14ac:dyDescent="0.25">
      <c r="A544" s="567"/>
      <c r="B544" s="568"/>
      <c r="C544" s="569"/>
      <c r="D544" s="570"/>
      <c r="E544" s="571"/>
    </row>
    <row r="545" spans="1:5" x14ac:dyDescent="0.25">
      <c r="A545" s="567"/>
      <c r="B545" s="568"/>
      <c r="C545" s="569"/>
      <c r="D545" s="570"/>
      <c r="E545" s="571"/>
    </row>
    <row r="546" spans="1:5" x14ac:dyDescent="0.25">
      <c r="A546" s="567"/>
      <c r="B546" s="568"/>
      <c r="C546" s="569"/>
      <c r="D546" s="570"/>
      <c r="E546" s="571"/>
    </row>
    <row r="547" spans="1:5" x14ac:dyDescent="0.25">
      <c r="A547" s="567"/>
      <c r="B547" s="568"/>
      <c r="C547" s="569"/>
      <c r="D547" s="570"/>
      <c r="E547" s="571"/>
    </row>
    <row r="548" spans="1:5" x14ac:dyDescent="0.25">
      <c r="A548" s="567"/>
      <c r="B548" s="568"/>
      <c r="C548" s="569"/>
      <c r="D548" s="570"/>
      <c r="E548" s="571"/>
    </row>
    <row r="549" spans="1:5" x14ac:dyDescent="0.25">
      <c r="A549" s="567"/>
      <c r="B549" s="568"/>
      <c r="C549" s="569"/>
      <c r="D549" s="570"/>
      <c r="E549" s="571"/>
    </row>
    <row r="550" spans="1:5" x14ac:dyDescent="0.25">
      <c r="A550" s="567"/>
      <c r="B550" s="568"/>
      <c r="C550" s="569"/>
      <c r="D550" s="570"/>
      <c r="E550" s="571"/>
    </row>
    <row r="551" spans="1:5" x14ac:dyDescent="0.25">
      <c r="A551" s="567"/>
      <c r="B551" s="568"/>
      <c r="C551" s="569"/>
      <c r="D551" s="570"/>
      <c r="E551" s="571"/>
    </row>
    <row r="552" spans="1:5" x14ac:dyDescent="0.25">
      <c r="A552" s="567"/>
      <c r="B552" s="568"/>
      <c r="C552" s="569"/>
      <c r="D552" s="570"/>
      <c r="E552" s="571"/>
    </row>
    <row r="553" spans="1:5" x14ac:dyDescent="0.25">
      <c r="A553" s="567"/>
      <c r="B553" s="568"/>
      <c r="C553" s="569"/>
      <c r="D553" s="570"/>
      <c r="E553" s="571"/>
    </row>
    <row r="554" spans="1:5" x14ac:dyDescent="0.25">
      <c r="A554" s="567"/>
      <c r="B554" s="568"/>
      <c r="C554" s="569"/>
      <c r="D554" s="570"/>
      <c r="E554" s="571"/>
    </row>
    <row r="555" spans="1:5" x14ac:dyDescent="0.25">
      <c r="A555" s="567"/>
      <c r="B555" s="568"/>
      <c r="C555" s="569"/>
      <c r="D555" s="570"/>
      <c r="E555" s="571"/>
    </row>
    <row r="556" spans="1:5" x14ac:dyDescent="0.25">
      <c r="A556" s="567"/>
      <c r="B556" s="568"/>
      <c r="C556" s="569"/>
      <c r="D556" s="570"/>
      <c r="E556" s="571"/>
    </row>
    <row r="557" spans="1:5" x14ac:dyDescent="0.25">
      <c r="A557" s="567"/>
      <c r="B557" s="568"/>
      <c r="C557" s="569"/>
      <c r="D557" s="570"/>
      <c r="E557" s="571"/>
    </row>
    <row r="558" spans="1:5" x14ac:dyDescent="0.25">
      <c r="A558" s="567"/>
      <c r="B558" s="568"/>
      <c r="C558" s="569"/>
      <c r="D558" s="570"/>
      <c r="E558" s="571"/>
    </row>
    <row r="559" spans="1:5" x14ac:dyDescent="0.25">
      <c r="A559" s="567"/>
      <c r="B559" s="568"/>
      <c r="C559" s="569"/>
      <c r="D559" s="570"/>
      <c r="E559" s="571"/>
    </row>
    <row r="560" spans="1:5" x14ac:dyDescent="0.25">
      <c r="A560" s="567"/>
      <c r="B560" s="568"/>
      <c r="C560" s="569"/>
      <c r="D560" s="570"/>
      <c r="E560" s="571"/>
    </row>
    <row r="561" spans="1:5" x14ac:dyDescent="0.25">
      <c r="A561" s="567"/>
      <c r="B561" s="568"/>
      <c r="C561" s="569"/>
      <c r="D561" s="570"/>
      <c r="E561" s="571"/>
    </row>
    <row r="562" spans="1:5" x14ac:dyDescent="0.25">
      <c r="A562" s="567"/>
      <c r="B562" s="568"/>
      <c r="C562" s="569"/>
      <c r="D562" s="570"/>
      <c r="E562" s="571"/>
    </row>
    <row r="563" spans="1:5" x14ac:dyDescent="0.25">
      <c r="A563" s="567"/>
      <c r="B563" s="568"/>
      <c r="C563" s="569"/>
      <c r="D563" s="570"/>
      <c r="E563" s="571"/>
    </row>
    <row r="564" spans="1:5" x14ac:dyDescent="0.25">
      <c r="A564" s="567"/>
      <c r="B564" s="568"/>
      <c r="C564" s="569"/>
      <c r="D564" s="570"/>
      <c r="E564" s="571"/>
    </row>
    <row r="565" spans="1:5" x14ac:dyDescent="0.25">
      <c r="A565" s="567"/>
      <c r="B565" s="568"/>
      <c r="C565" s="569"/>
      <c r="D565" s="570"/>
      <c r="E565" s="571"/>
    </row>
    <row r="566" spans="1:5" x14ac:dyDescent="0.25">
      <c r="A566" s="567"/>
      <c r="B566" s="568"/>
      <c r="C566" s="569"/>
      <c r="D566" s="570"/>
      <c r="E566" s="571"/>
    </row>
    <row r="567" spans="1:5" x14ac:dyDescent="0.25">
      <c r="A567" s="567"/>
      <c r="B567" s="568"/>
      <c r="C567" s="569"/>
      <c r="D567" s="570"/>
      <c r="E567" s="571"/>
    </row>
    <row r="568" spans="1:5" x14ac:dyDescent="0.25">
      <c r="A568" s="567"/>
      <c r="B568" s="568"/>
      <c r="C568" s="569"/>
      <c r="D568" s="570"/>
      <c r="E568" s="571"/>
    </row>
    <row r="569" spans="1:5" x14ac:dyDescent="0.25">
      <c r="A569" s="567"/>
      <c r="B569" s="568"/>
      <c r="C569" s="569"/>
      <c r="D569" s="570"/>
      <c r="E569" s="571"/>
    </row>
    <row r="570" spans="1:5" x14ac:dyDescent="0.25">
      <c r="A570" s="567"/>
      <c r="B570" s="568"/>
      <c r="C570" s="569"/>
      <c r="D570" s="570"/>
      <c r="E570" s="571"/>
    </row>
    <row r="571" spans="1:5" x14ac:dyDescent="0.25">
      <c r="A571" s="567"/>
      <c r="B571" s="568"/>
      <c r="C571" s="569"/>
      <c r="D571" s="570"/>
      <c r="E571" s="571"/>
    </row>
    <row r="572" spans="1:5" x14ac:dyDescent="0.25">
      <c r="A572" s="567"/>
      <c r="B572" s="568"/>
      <c r="C572" s="569"/>
      <c r="D572" s="570"/>
      <c r="E572" s="571"/>
    </row>
    <row r="573" spans="1:5" x14ac:dyDescent="0.25">
      <c r="A573" s="567"/>
      <c r="B573" s="568"/>
      <c r="C573" s="569"/>
      <c r="D573" s="570"/>
      <c r="E573" s="571"/>
    </row>
    <row r="574" spans="1:5" x14ac:dyDescent="0.25">
      <c r="A574" s="567"/>
      <c r="B574" s="568"/>
      <c r="C574" s="569"/>
      <c r="D574" s="570"/>
      <c r="E574" s="571"/>
    </row>
    <row r="575" spans="1:5" x14ac:dyDescent="0.25">
      <c r="A575" s="567"/>
      <c r="B575" s="568"/>
      <c r="C575" s="569"/>
      <c r="D575" s="570"/>
      <c r="E575" s="571"/>
    </row>
    <row r="576" spans="1:5" x14ac:dyDescent="0.25">
      <c r="A576" s="567"/>
      <c r="B576" s="568"/>
      <c r="C576" s="569"/>
      <c r="D576" s="570"/>
      <c r="E576" s="571"/>
    </row>
    <row r="577" spans="1:5" x14ac:dyDescent="0.25">
      <c r="A577" s="567"/>
      <c r="B577" s="568"/>
      <c r="C577" s="569"/>
      <c r="D577" s="570"/>
      <c r="E577" s="571"/>
    </row>
    <row r="578" spans="1:5" x14ac:dyDescent="0.25">
      <c r="A578" s="567"/>
      <c r="B578" s="568"/>
      <c r="C578" s="569"/>
      <c r="D578" s="570"/>
      <c r="E578" s="571"/>
    </row>
    <row r="579" spans="1:5" x14ac:dyDescent="0.25">
      <c r="A579" s="567"/>
      <c r="B579" s="568"/>
      <c r="C579" s="569"/>
      <c r="D579" s="570"/>
      <c r="E579" s="571"/>
    </row>
    <row r="580" spans="1:5" x14ac:dyDescent="0.25">
      <c r="A580" s="567"/>
      <c r="B580" s="568"/>
      <c r="C580" s="569"/>
      <c r="D580" s="570"/>
      <c r="E580" s="571"/>
    </row>
    <row r="581" spans="1:5" x14ac:dyDescent="0.25">
      <c r="A581" s="567"/>
      <c r="B581" s="568"/>
      <c r="C581" s="569"/>
      <c r="D581" s="570"/>
      <c r="E581" s="571"/>
    </row>
    <row r="582" spans="1:5" x14ac:dyDescent="0.25">
      <c r="A582" s="567"/>
      <c r="B582" s="568"/>
      <c r="C582" s="569"/>
      <c r="D582" s="570"/>
      <c r="E582" s="571"/>
    </row>
    <row r="583" spans="1:5" x14ac:dyDescent="0.25">
      <c r="A583" s="567"/>
      <c r="B583" s="568"/>
      <c r="C583" s="569"/>
      <c r="D583" s="570"/>
      <c r="E583" s="571"/>
    </row>
    <row r="584" spans="1:5" x14ac:dyDescent="0.25">
      <c r="A584" s="567"/>
      <c r="B584" s="568"/>
      <c r="C584" s="569"/>
      <c r="D584" s="570"/>
      <c r="E584" s="571"/>
    </row>
    <row r="585" spans="1:5" x14ac:dyDescent="0.25">
      <c r="A585" s="567"/>
      <c r="B585" s="568"/>
      <c r="C585" s="569"/>
      <c r="D585" s="570"/>
      <c r="E585" s="571"/>
    </row>
    <row r="586" spans="1:5" x14ac:dyDescent="0.25">
      <c r="A586" s="567"/>
      <c r="B586" s="568"/>
      <c r="C586" s="569"/>
      <c r="D586" s="570"/>
      <c r="E586" s="571"/>
    </row>
    <row r="587" spans="1:5" x14ac:dyDescent="0.25">
      <c r="A587" s="567"/>
      <c r="B587" s="568"/>
      <c r="C587" s="569"/>
      <c r="D587" s="570"/>
      <c r="E587" s="571"/>
    </row>
    <row r="588" spans="1:5" x14ac:dyDescent="0.25">
      <c r="A588" s="567"/>
      <c r="B588" s="568"/>
      <c r="C588" s="569"/>
      <c r="D588" s="570"/>
      <c r="E588" s="571"/>
    </row>
    <row r="589" spans="1:5" x14ac:dyDescent="0.25">
      <c r="A589" s="567"/>
      <c r="B589" s="568"/>
      <c r="C589" s="569"/>
      <c r="D589" s="570"/>
      <c r="E589" s="571"/>
    </row>
    <row r="590" spans="1:5" x14ac:dyDescent="0.25">
      <c r="A590" s="567"/>
      <c r="B590" s="568"/>
      <c r="C590" s="569"/>
      <c r="D590" s="570"/>
      <c r="E590" s="571"/>
    </row>
    <row r="591" spans="1:5" x14ac:dyDescent="0.25">
      <c r="A591" s="567"/>
      <c r="B591" s="568"/>
      <c r="C591" s="569"/>
      <c r="D591" s="570"/>
      <c r="E591" s="571"/>
    </row>
    <row r="592" spans="1:5" x14ac:dyDescent="0.25">
      <c r="A592" s="567"/>
      <c r="B592" s="568"/>
      <c r="C592" s="569"/>
      <c r="D592" s="570"/>
      <c r="E592" s="571"/>
    </row>
    <row r="593" spans="1:5" x14ac:dyDescent="0.25">
      <c r="A593" s="567"/>
      <c r="B593" s="568"/>
      <c r="C593" s="569"/>
      <c r="D593" s="570"/>
      <c r="E593" s="571"/>
    </row>
    <row r="594" spans="1:5" x14ac:dyDescent="0.25">
      <c r="A594" s="567"/>
      <c r="B594" s="568"/>
      <c r="C594" s="569"/>
      <c r="D594" s="570"/>
      <c r="E594" s="571"/>
    </row>
    <row r="595" spans="1:5" x14ac:dyDescent="0.25">
      <c r="A595" s="567"/>
      <c r="B595" s="568"/>
      <c r="C595" s="569"/>
      <c r="D595" s="570"/>
      <c r="E595" s="571"/>
    </row>
    <row r="596" spans="1:5" x14ac:dyDescent="0.25">
      <c r="A596" s="567"/>
      <c r="B596" s="568"/>
      <c r="C596" s="569"/>
      <c r="D596" s="570"/>
      <c r="E596" s="571"/>
    </row>
    <row r="597" spans="1:5" x14ac:dyDescent="0.25">
      <c r="A597" s="567"/>
      <c r="B597" s="568"/>
      <c r="C597" s="569"/>
      <c r="D597" s="570"/>
      <c r="E597" s="571"/>
    </row>
    <row r="598" spans="1:5" x14ac:dyDescent="0.25">
      <c r="A598" s="567"/>
      <c r="B598" s="568"/>
      <c r="C598" s="569"/>
      <c r="D598" s="570"/>
      <c r="E598" s="571"/>
    </row>
    <row r="599" spans="1:5" x14ac:dyDescent="0.25">
      <c r="A599" s="567"/>
      <c r="B599" s="568"/>
      <c r="C599" s="569"/>
      <c r="D599" s="570"/>
      <c r="E599" s="571"/>
    </row>
    <row r="600" spans="1:5" x14ac:dyDescent="0.25">
      <c r="A600" s="567"/>
      <c r="B600" s="568"/>
      <c r="C600" s="569"/>
      <c r="D600" s="570"/>
      <c r="E600" s="571"/>
    </row>
    <row r="601" spans="1:5" x14ac:dyDescent="0.25">
      <c r="A601" s="567"/>
      <c r="B601" s="568"/>
      <c r="C601" s="569"/>
      <c r="D601" s="570"/>
      <c r="E601" s="571"/>
    </row>
    <row r="602" spans="1:5" x14ac:dyDescent="0.25">
      <c r="A602" s="567"/>
      <c r="B602" s="568"/>
      <c r="C602" s="569"/>
      <c r="D602" s="570"/>
      <c r="E602" s="571"/>
    </row>
    <row r="603" spans="1:5" x14ac:dyDescent="0.25">
      <c r="A603" s="567"/>
      <c r="B603" s="568"/>
      <c r="C603" s="569"/>
      <c r="D603" s="570"/>
      <c r="E603" s="571"/>
    </row>
    <row r="604" spans="1:5" x14ac:dyDescent="0.25">
      <c r="A604" s="567"/>
      <c r="B604" s="568"/>
      <c r="C604" s="569"/>
      <c r="D604" s="570"/>
      <c r="E604" s="571"/>
    </row>
    <row r="605" spans="1:5" x14ac:dyDescent="0.25">
      <c r="A605" s="567"/>
      <c r="B605" s="568"/>
      <c r="C605" s="569"/>
      <c r="D605" s="570"/>
      <c r="E605" s="571"/>
    </row>
    <row r="606" spans="1:5" x14ac:dyDescent="0.25">
      <c r="A606" s="567"/>
      <c r="B606" s="568"/>
      <c r="C606" s="569"/>
      <c r="D606" s="570"/>
      <c r="E606" s="571"/>
    </row>
    <row r="607" spans="1:5" x14ac:dyDescent="0.25">
      <c r="A607" s="567"/>
      <c r="B607" s="568"/>
      <c r="C607" s="569"/>
      <c r="D607" s="570"/>
      <c r="E607" s="571"/>
    </row>
    <row r="608" spans="1:5" x14ac:dyDescent="0.25">
      <c r="A608" s="567"/>
      <c r="B608" s="568"/>
      <c r="C608" s="569"/>
      <c r="D608" s="570"/>
      <c r="E608" s="571"/>
    </row>
    <row r="609" spans="1:5" x14ac:dyDescent="0.25">
      <c r="A609" s="567"/>
      <c r="B609" s="568"/>
      <c r="C609" s="569"/>
      <c r="D609" s="570"/>
      <c r="E609" s="571"/>
    </row>
    <row r="610" spans="1:5" x14ac:dyDescent="0.25">
      <c r="A610" s="567"/>
      <c r="B610" s="568"/>
      <c r="C610" s="569"/>
      <c r="D610" s="570"/>
      <c r="E610" s="571"/>
    </row>
    <row r="611" spans="1:5" x14ac:dyDescent="0.25">
      <c r="A611" s="567"/>
      <c r="B611" s="568"/>
      <c r="C611" s="569"/>
      <c r="D611" s="570"/>
      <c r="E611" s="571"/>
    </row>
    <row r="612" spans="1:5" x14ac:dyDescent="0.25">
      <c r="A612" s="567"/>
      <c r="B612" s="568"/>
      <c r="C612" s="569"/>
      <c r="D612" s="570"/>
      <c r="E612" s="571"/>
    </row>
    <row r="613" spans="1:5" x14ac:dyDescent="0.25">
      <c r="A613" s="567"/>
      <c r="B613" s="568"/>
      <c r="C613" s="569"/>
      <c r="D613" s="570"/>
      <c r="E613" s="571"/>
    </row>
    <row r="614" spans="1:5" x14ac:dyDescent="0.25">
      <c r="A614" s="567"/>
      <c r="B614" s="568"/>
      <c r="C614" s="569"/>
      <c r="D614" s="570"/>
      <c r="E614" s="571"/>
    </row>
    <row r="615" spans="1:5" x14ac:dyDescent="0.25">
      <c r="A615" s="567"/>
      <c r="B615" s="568"/>
      <c r="C615" s="569"/>
      <c r="D615" s="570"/>
      <c r="E615" s="571"/>
    </row>
    <row r="616" spans="1:5" x14ac:dyDescent="0.25">
      <c r="A616" s="567"/>
      <c r="B616" s="568"/>
      <c r="C616" s="569"/>
      <c r="D616" s="570"/>
      <c r="E616" s="571"/>
    </row>
    <row r="617" spans="1:5" x14ac:dyDescent="0.25">
      <c r="A617" s="567"/>
      <c r="B617" s="568"/>
      <c r="C617" s="569"/>
      <c r="D617" s="570"/>
      <c r="E617" s="571"/>
    </row>
    <row r="618" spans="1:5" x14ac:dyDescent="0.25">
      <c r="A618" s="567"/>
      <c r="B618" s="568"/>
      <c r="C618" s="569"/>
      <c r="D618" s="570"/>
      <c r="E618" s="571"/>
    </row>
    <row r="619" spans="1:5" x14ac:dyDescent="0.25">
      <c r="A619" s="567"/>
      <c r="B619" s="568"/>
      <c r="C619" s="569"/>
      <c r="D619" s="570"/>
      <c r="E619" s="571"/>
    </row>
    <row r="620" spans="1:5" x14ac:dyDescent="0.25">
      <c r="A620" s="567"/>
      <c r="B620" s="568"/>
      <c r="C620" s="569"/>
      <c r="D620" s="570"/>
      <c r="E620" s="571"/>
    </row>
    <row r="621" spans="1:5" x14ac:dyDescent="0.25">
      <c r="A621" s="567"/>
      <c r="B621" s="568"/>
      <c r="C621" s="569"/>
      <c r="D621" s="570"/>
      <c r="E621" s="571"/>
    </row>
    <row r="622" spans="1:5" x14ac:dyDescent="0.25">
      <c r="A622" s="567"/>
      <c r="B622" s="568"/>
      <c r="C622" s="569"/>
      <c r="D622" s="570"/>
      <c r="E622" s="571"/>
    </row>
    <row r="623" spans="1:5" x14ac:dyDescent="0.25">
      <c r="A623" s="567"/>
      <c r="B623" s="568"/>
      <c r="C623" s="569"/>
      <c r="D623" s="570"/>
      <c r="E623" s="571"/>
    </row>
    <row r="624" spans="1:5" x14ac:dyDescent="0.25">
      <c r="A624" s="567"/>
      <c r="B624" s="568"/>
      <c r="C624" s="569"/>
      <c r="D624" s="570"/>
      <c r="E624" s="571"/>
    </row>
    <row r="625" spans="1:5" x14ac:dyDescent="0.25">
      <c r="A625" s="567"/>
      <c r="B625" s="568"/>
      <c r="C625" s="569"/>
      <c r="D625" s="570"/>
      <c r="E625" s="571"/>
    </row>
    <row r="626" spans="1:5" x14ac:dyDescent="0.25">
      <c r="A626" s="567"/>
      <c r="B626" s="568"/>
      <c r="C626" s="569"/>
      <c r="D626" s="570"/>
      <c r="E626" s="571"/>
    </row>
    <row r="627" spans="1:5" x14ac:dyDescent="0.25">
      <c r="A627" s="567"/>
      <c r="B627" s="568"/>
      <c r="C627" s="569"/>
      <c r="D627" s="570"/>
      <c r="E627" s="571"/>
    </row>
    <row r="628" spans="1:5" x14ac:dyDescent="0.25">
      <c r="A628" s="567"/>
      <c r="B628" s="568"/>
      <c r="C628" s="569"/>
      <c r="D628" s="570"/>
      <c r="E628" s="571"/>
    </row>
    <row r="629" spans="1:5" x14ac:dyDescent="0.25">
      <c r="A629" s="567"/>
      <c r="B629" s="568"/>
      <c r="C629" s="569"/>
      <c r="D629" s="570"/>
      <c r="E629" s="571"/>
    </row>
    <row r="630" spans="1:5" x14ac:dyDescent="0.25">
      <c r="A630" s="567"/>
      <c r="B630" s="568"/>
      <c r="C630" s="569"/>
      <c r="D630" s="570"/>
      <c r="E630" s="571"/>
    </row>
    <row r="631" spans="1:5" x14ac:dyDescent="0.25">
      <c r="A631" s="567"/>
      <c r="B631" s="568"/>
      <c r="C631" s="569"/>
      <c r="D631" s="570"/>
      <c r="E631" s="571"/>
    </row>
    <row r="632" spans="1:5" x14ac:dyDescent="0.25">
      <c r="A632" s="567"/>
      <c r="B632" s="568"/>
      <c r="C632" s="569"/>
      <c r="D632" s="570"/>
      <c r="E632" s="571"/>
    </row>
    <row r="633" spans="1:5" x14ac:dyDescent="0.25">
      <c r="A633" s="567"/>
      <c r="B633" s="568"/>
      <c r="C633" s="569"/>
      <c r="D633" s="570"/>
      <c r="E633" s="571"/>
    </row>
    <row r="634" spans="1:5" x14ac:dyDescent="0.25">
      <c r="A634" s="567"/>
      <c r="B634" s="568"/>
      <c r="C634" s="569"/>
      <c r="D634" s="570"/>
      <c r="E634" s="571"/>
    </row>
    <row r="635" spans="1:5" x14ac:dyDescent="0.25">
      <c r="A635" s="567"/>
      <c r="B635" s="568"/>
      <c r="C635" s="569"/>
      <c r="D635" s="570"/>
      <c r="E635" s="571"/>
    </row>
    <row r="636" spans="1:5" x14ac:dyDescent="0.25">
      <c r="A636" s="567"/>
      <c r="B636" s="568"/>
      <c r="C636" s="569"/>
      <c r="D636" s="570"/>
      <c r="E636" s="571"/>
    </row>
    <row r="637" spans="1:5" x14ac:dyDescent="0.25">
      <c r="A637" s="567"/>
      <c r="B637" s="568"/>
      <c r="C637" s="569"/>
      <c r="D637" s="570"/>
      <c r="E637" s="571"/>
    </row>
    <row r="638" spans="1:5" x14ac:dyDescent="0.25">
      <c r="A638" s="567"/>
      <c r="B638" s="568"/>
      <c r="C638" s="569"/>
      <c r="D638" s="570"/>
      <c r="E638" s="571"/>
    </row>
    <row r="639" spans="1:5" x14ac:dyDescent="0.25">
      <c r="A639" s="567"/>
      <c r="B639" s="568"/>
      <c r="C639" s="569"/>
      <c r="D639" s="570"/>
      <c r="E639" s="571"/>
    </row>
    <row r="640" spans="1:5" x14ac:dyDescent="0.25">
      <c r="A640" s="567"/>
      <c r="B640" s="568"/>
      <c r="C640" s="569"/>
      <c r="D640" s="570"/>
      <c r="E640" s="571"/>
    </row>
    <row r="641" spans="1:5" x14ac:dyDescent="0.25">
      <c r="A641" s="567"/>
      <c r="B641" s="568"/>
      <c r="C641" s="569"/>
      <c r="D641" s="570"/>
      <c r="E641" s="571"/>
    </row>
    <row r="642" spans="1:5" x14ac:dyDescent="0.25">
      <c r="A642" s="567"/>
      <c r="B642" s="568"/>
      <c r="C642" s="569"/>
      <c r="D642" s="570"/>
      <c r="E642" s="571"/>
    </row>
    <row r="643" spans="1:5" x14ac:dyDescent="0.25">
      <c r="A643" s="567"/>
      <c r="B643" s="568"/>
      <c r="C643" s="569"/>
      <c r="D643" s="570"/>
      <c r="E643" s="571"/>
    </row>
    <row r="644" spans="1:5" x14ac:dyDescent="0.25">
      <c r="A644" s="567"/>
      <c r="B644" s="568"/>
      <c r="C644" s="569"/>
      <c r="D644" s="570"/>
      <c r="E644" s="571"/>
    </row>
    <row r="645" spans="1:5" x14ac:dyDescent="0.25">
      <c r="A645" s="567"/>
      <c r="B645" s="568"/>
      <c r="C645" s="569"/>
      <c r="D645" s="570"/>
      <c r="E645" s="571"/>
    </row>
    <row r="646" spans="1:5" x14ac:dyDescent="0.25">
      <c r="A646" s="567"/>
      <c r="B646" s="568"/>
      <c r="C646" s="569"/>
      <c r="D646" s="570"/>
      <c r="E646" s="571"/>
    </row>
    <row r="647" spans="1:5" x14ac:dyDescent="0.25">
      <c r="A647" s="567"/>
      <c r="B647" s="568"/>
      <c r="C647" s="569"/>
      <c r="D647" s="570"/>
      <c r="E647" s="571"/>
    </row>
    <row r="648" spans="1:5" x14ac:dyDescent="0.25">
      <c r="A648" s="567"/>
      <c r="B648" s="568"/>
      <c r="C648" s="569"/>
      <c r="D648" s="570"/>
      <c r="E648" s="571"/>
    </row>
    <row r="649" spans="1:5" x14ac:dyDescent="0.25">
      <c r="A649" s="567"/>
      <c r="B649" s="568"/>
      <c r="C649" s="569"/>
      <c r="D649" s="570"/>
      <c r="E649" s="571"/>
    </row>
    <row r="650" spans="1:5" x14ac:dyDescent="0.25">
      <c r="A650" s="567"/>
      <c r="B650" s="568"/>
      <c r="C650" s="569"/>
      <c r="D650" s="570"/>
      <c r="E650" s="571"/>
    </row>
    <row r="651" spans="1:5" x14ac:dyDescent="0.25">
      <c r="A651" s="567"/>
      <c r="B651" s="568"/>
      <c r="C651" s="569"/>
      <c r="D651" s="570"/>
      <c r="E651" s="571"/>
    </row>
    <row r="652" spans="1:5" x14ac:dyDescent="0.25">
      <c r="A652" s="567"/>
      <c r="B652" s="568"/>
      <c r="C652" s="569"/>
      <c r="D652" s="570"/>
      <c r="E652" s="571"/>
    </row>
    <row r="653" spans="1:5" x14ac:dyDescent="0.25">
      <c r="A653" s="567"/>
      <c r="B653" s="568"/>
      <c r="C653" s="569"/>
      <c r="D653" s="570"/>
      <c r="E653" s="571"/>
    </row>
    <row r="654" spans="1:5" x14ac:dyDescent="0.25">
      <c r="A654" s="567"/>
      <c r="B654" s="568"/>
      <c r="C654" s="569"/>
      <c r="D654" s="570"/>
      <c r="E654" s="571"/>
    </row>
    <row r="655" spans="1:5" x14ac:dyDescent="0.25">
      <c r="A655" s="567"/>
      <c r="B655" s="568"/>
      <c r="C655" s="569"/>
      <c r="D655" s="570"/>
      <c r="E655" s="571"/>
    </row>
    <row r="656" spans="1:5" x14ac:dyDescent="0.25">
      <c r="A656" s="567"/>
      <c r="B656" s="568"/>
      <c r="C656" s="569"/>
      <c r="D656" s="570"/>
      <c r="E656" s="571"/>
    </row>
    <row r="657" spans="1:5" x14ac:dyDescent="0.25">
      <c r="A657" s="567"/>
      <c r="B657" s="568"/>
      <c r="C657" s="569"/>
      <c r="D657" s="570"/>
      <c r="E657" s="571"/>
    </row>
    <row r="658" spans="1:5" x14ac:dyDescent="0.25">
      <c r="A658" s="567"/>
      <c r="B658" s="568"/>
      <c r="C658" s="569"/>
      <c r="D658" s="570"/>
      <c r="E658" s="571"/>
    </row>
    <row r="659" spans="1:5" x14ac:dyDescent="0.25">
      <c r="A659" s="567"/>
      <c r="B659" s="568"/>
      <c r="C659" s="569"/>
      <c r="D659" s="570"/>
      <c r="E659" s="571"/>
    </row>
    <row r="660" spans="1:5" x14ac:dyDescent="0.25">
      <c r="A660" s="567"/>
      <c r="B660" s="568"/>
      <c r="C660" s="569"/>
      <c r="D660" s="570"/>
      <c r="E660" s="571"/>
    </row>
    <row r="661" spans="1:5" x14ac:dyDescent="0.25">
      <c r="A661" s="567"/>
      <c r="B661" s="568"/>
      <c r="C661" s="569"/>
      <c r="D661" s="570"/>
      <c r="E661" s="571"/>
    </row>
    <row r="662" spans="1:5" x14ac:dyDescent="0.25">
      <c r="A662" s="567"/>
      <c r="B662" s="568"/>
      <c r="C662" s="569"/>
      <c r="D662" s="570"/>
      <c r="E662" s="571"/>
    </row>
    <row r="663" spans="1:5" x14ac:dyDescent="0.25">
      <c r="A663" s="567"/>
      <c r="B663" s="568"/>
      <c r="C663" s="569"/>
      <c r="D663" s="570"/>
      <c r="E663" s="571"/>
    </row>
    <row r="664" spans="1:5" x14ac:dyDescent="0.25">
      <c r="A664" s="567"/>
      <c r="B664" s="568"/>
      <c r="C664" s="569"/>
      <c r="D664" s="570"/>
      <c r="E664" s="571"/>
    </row>
    <row r="665" spans="1:5" x14ac:dyDescent="0.25">
      <c r="A665" s="567"/>
      <c r="B665" s="568"/>
      <c r="C665" s="569"/>
      <c r="D665" s="570"/>
      <c r="E665" s="571"/>
    </row>
    <row r="666" spans="1:5" x14ac:dyDescent="0.25">
      <c r="A666" s="567"/>
      <c r="B666" s="568"/>
      <c r="C666" s="569"/>
      <c r="D666" s="570"/>
      <c r="E666" s="571"/>
    </row>
    <row r="667" spans="1:5" x14ac:dyDescent="0.25">
      <c r="A667" s="567"/>
      <c r="B667" s="568"/>
      <c r="C667" s="569"/>
      <c r="D667" s="570"/>
      <c r="E667" s="571"/>
    </row>
    <row r="668" spans="1:5" x14ac:dyDescent="0.25">
      <c r="A668" s="567"/>
      <c r="B668" s="568"/>
      <c r="C668" s="569"/>
      <c r="D668" s="570"/>
      <c r="E668" s="571"/>
    </row>
    <row r="669" spans="1:5" x14ac:dyDescent="0.25">
      <c r="A669" s="567"/>
      <c r="B669" s="568"/>
      <c r="C669" s="569"/>
      <c r="D669" s="570"/>
      <c r="E669" s="571"/>
    </row>
    <row r="670" spans="1:5" x14ac:dyDescent="0.25">
      <c r="A670" s="567"/>
      <c r="B670" s="568"/>
      <c r="C670" s="569"/>
      <c r="D670" s="570"/>
      <c r="E670" s="571"/>
    </row>
    <row r="671" spans="1:5" x14ac:dyDescent="0.25">
      <c r="A671" s="567"/>
      <c r="B671" s="568"/>
      <c r="C671" s="569"/>
      <c r="D671" s="570"/>
      <c r="E671" s="571"/>
    </row>
    <row r="672" spans="1:5" x14ac:dyDescent="0.25">
      <c r="A672" s="567"/>
      <c r="B672" s="568"/>
      <c r="C672" s="569"/>
      <c r="D672" s="570"/>
      <c r="E672" s="571"/>
    </row>
    <row r="673" spans="1:5" x14ac:dyDescent="0.25">
      <c r="A673" s="567"/>
      <c r="B673" s="568"/>
      <c r="C673" s="569"/>
      <c r="D673" s="570"/>
      <c r="E673" s="571"/>
    </row>
    <row r="674" spans="1:5" x14ac:dyDescent="0.25">
      <c r="A674" s="567"/>
      <c r="B674" s="568"/>
      <c r="C674" s="569"/>
      <c r="D674" s="570"/>
      <c r="E674" s="571"/>
    </row>
    <row r="675" spans="1:5" x14ac:dyDescent="0.25">
      <c r="A675" s="567"/>
      <c r="B675" s="568"/>
      <c r="C675" s="569"/>
      <c r="D675" s="570"/>
      <c r="E675" s="571"/>
    </row>
    <row r="676" spans="1:5" x14ac:dyDescent="0.25">
      <c r="A676" s="567"/>
      <c r="B676" s="568"/>
      <c r="C676" s="569"/>
      <c r="D676" s="570"/>
      <c r="E676" s="571"/>
    </row>
    <row r="677" spans="1:5" x14ac:dyDescent="0.25">
      <c r="A677" s="567"/>
      <c r="B677" s="568"/>
      <c r="C677" s="569"/>
      <c r="D677" s="570"/>
      <c r="E677" s="571"/>
    </row>
    <row r="678" spans="1:5" x14ac:dyDescent="0.25">
      <c r="A678" s="567"/>
      <c r="B678" s="568"/>
      <c r="C678" s="569"/>
      <c r="D678" s="570"/>
      <c r="E678" s="571"/>
    </row>
    <row r="679" spans="1:5" x14ac:dyDescent="0.25">
      <c r="A679" s="567"/>
      <c r="B679" s="568"/>
      <c r="C679" s="569"/>
      <c r="D679" s="570"/>
      <c r="E679" s="571"/>
    </row>
    <row r="680" spans="1:5" x14ac:dyDescent="0.25">
      <c r="A680" s="567"/>
      <c r="B680" s="568"/>
      <c r="C680" s="569"/>
      <c r="D680" s="570"/>
      <c r="E680" s="571"/>
    </row>
    <row r="681" spans="1:5" x14ac:dyDescent="0.25">
      <c r="A681" s="567"/>
      <c r="B681" s="568"/>
      <c r="C681" s="569"/>
      <c r="D681" s="570"/>
      <c r="E681" s="571"/>
    </row>
    <row r="682" spans="1:5" x14ac:dyDescent="0.25">
      <c r="A682" s="567"/>
      <c r="B682" s="568"/>
      <c r="C682" s="569"/>
      <c r="D682" s="570"/>
      <c r="E682" s="571"/>
    </row>
    <row r="683" spans="1:5" x14ac:dyDescent="0.25">
      <c r="A683" s="567"/>
      <c r="B683" s="568"/>
      <c r="C683" s="569"/>
      <c r="D683" s="570"/>
      <c r="E683" s="571"/>
    </row>
    <row r="684" spans="1:5" x14ac:dyDescent="0.25">
      <c r="A684" s="567"/>
      <c r="B684" s="568"/>
      <c r="C684" s="569"/>
      <c r="D684" s="570"/>
      <c r="E684" s="571"/>
    </row>
    <row r="685" spans="1:5" x14ac:dyDescent="0.25">
      <c r="A685" s="567"/>
      <c r="B685" s="568"/>
      <c r="C685" s="569"/>
      <c r="D685" s="570"/>
      <c r="E685" s="571"/>
    </row>
    <row r="686" spans="1:5" x14ac:dyDescent="0.25">
      <c r="A686" s="567"/>
      <c r="B686" s="568"/>
      <c r="C686" s="569"/>
      <c r="D686" s="570"/>
      <c r="E686" s="571"/>
    </row>
    <row r="687" spans="1:5" x14ac:dyDescent="0.25">
      <c r="A687" s="567"/>
      <c r="B687" s="568"/>
      <c r="C687" s="569"/>
      <c r="D687" s="570"/>
      <c r="E687" s="571"/>
    </row>
    <row r="688" spans="1:5" x14ac:dyDescent="0.25">
      <c r="A688" s="567"/>
      <c r="B688" s="568"/>
      <c r="C688" s="569"/>
      <c r="D688" s="570"/>
      <c r="E688" s="571"/>
    </row>
    <row r="689" spans="1:5" x14ac:dyDescent="0.25">
      <c r="A689" s="567"/>
      <c r="B689" s="568"/>
      <c r="C689" s="569"/>
      <c r="D689" s="570"/>
      <c r="E689" s="571"/>
    </row>
    <row r="690" spans="1:5" x14ac:dyDescent="0.25">
      <c r="A690" s="567"/>
      <c r="B690" s="568"/>
      <c r="C690" s="569"/>
      <c r="D690" s="570"/>
      <c r="E690" s="571"/>
    </row>
    <row r="691" spans="1:5" x14ac:dyDescent="0.25">
      <c r="A691" s="567"/>
      <c r="B691" s="568"/>
      <c r="C691" s="569"/>
      <c r="D691" s="570"/>
      <c r="E691" s="571"/>
    </row>
    <row r="692" spans="1:5" x14ac:dyDescent="0.25">
      <c r="A692" s="567"/>
      <c r="B692" s="568"/>
      <c r="C692" s="569"/>
      <c r="D692" s="570"/>
      <c r="E692" s="571"/>
    </row>
    <row r="693" spans="1:5" x14ac:dyDescent="0.25">
      <c r="A693" s="567"/>
      <c r="B693" s="568"/>
      <c r="C693" s="569"/>
      <c r="D693" s="570"/>
      <c r="E693" s="571"/>
    </row>
    <row r="694" spans="1:5" x14ac:dyDescent="0.25">
      <c r="A694" s="567"/>
      <c r="B694" s="568"/>
      <c r="C694" s="569"/>
      <c r="D694" s="570"/>
      <c r="E694" s="571"/>
    </row>
    <row r="695" spans="1:5" x14ac:dyDescent="0.25">
      <c r="A695" s="567"/>
      <c r="B695" s="568"/>
      <c r="C695" s="569"/>
      <c r="D695" s="570"/>
      <c r="E695" s="571"/>
    </row>
    <row r="696" spans="1:5" x14ac:dyDescent="0.25">
      <c r="A696" s="567"/>
      <c r="B696" s="568"/>
      <c r="C696" s="569"/>
      <c r="D696" s="570"/>
      <c r="E696" s="571"/>
    </row>
    <row r="697" spans="1:5" x14ac:dyDescent="0.25">
      <c r="A697" s="567"/>
      <c r="B697" s="568"/>
      <c r="C697" s="569"/>
      <c r="D697" s="570"/>
      <c r="E697" s="571"/>
    </row>
    <row r="698" spans="1:5" x14ac:dyDescent="0.25">
      <c r="A698" s="567"/>
      <c r="B698" s="568"/>
      <c r="C698" s="569"/>
      <c r="D698" s="570"/>
      <c r="E698" s="571"/>
    </row>
    <row r="699" spans="1:5" x14ac:dyDescent="0.25">
      <c r="A699" s="567"/>
      <c r="B699" s="568"/>
      <c r="C699" s="569"/>
      <c r="D699" s="570"/>
      <c r="E699" s="571"/>
    </row>
    <row r="700" spans="1:5" x14ac:dyDescent="0.25">
      <c r="A700" s="567"/>
      <c r="B700" s="568"/>
      <c r="C700" s="569"/>
      <c r="D700" s="570"/>
      <c r="E700" s="571"/>
    </row>
    <row r="701" spans="1:5" x14ac:dyDescent="0.25">
      <c r="A701" s="567"/>
      <c r="B701" s="568"/>
      <c r="C701" s="569"/>
      <c r="D701" s="570"/>
      <c r="E701" s="571"/>
    </row>
    <row r="702" spans="1:5" x14ac:dyDescent="0.25">
      <c r="A702" s="567"/>
      <c r="B702" s="568"/>
      <c r="C702" s="569"/>
      <c r="D702" s="570"/>
      <c r="E702" s="571"/>
    </row>
    <row r="703" spans="1:5" x14ac:dyDescent="0.25">
      <c r="A703" s="567"/>
      <c r="B703" s="568"/>
      <c r="C703" s="569"/>
      <c r="D703" s="570"/>
      <c r="E703" s="571"/>
    </row>
    <row r="704" spans="1:5" x14ac:dyDescent="0.25">
      <c r="A704" s="567"/>
      <c r="B704" s="568"/>
      <c r="C704" s="569"/>
      <c r="D704" s="570"/>
      <c r="E704" s="571"/>
    </row>
    <row r="705" spans="1:5" x14ac:dyDescent="0.25">
      <c r="A705" s="567"/>
      <c r="B705" s="568"/>
      <c r="C705" s="569"/>
      <c r="D705" s="570"/>
      <c r="E705" s="571"/>
    </row>
    <row r="706" spans="1:5" x14ac:dyDescent="0.25">
      <c r="A706" s="567"/>
      <c r="B706" s="568"/>
      <c r="C706" s="569"/>
      <c r="D706" s="570"/>
      <c r="E706" s="571"/>
    </row>
    <row r="707" spans="1:5" x14ac:dyDescent="0.25">
      <c r="A707" s="567"/>
      <c r="B707" s="568"/>
      <c r="C707" s="569"/>
      <c r="D707" s="570"/>
      <c r="E707" s="571"/>
    </row>
    <row r="708" spans="1:5" x14ac:dyDescent="0.25">
      <c r="A708" s="567"/>
      <c r="B708" s="568"/>
      <c r="C708" s="569"/>
      <c r="D708" s="570"/>
      <c r="E708" s="571"/>
    </row>
    <row r="709" spans="1:5" x14ac:dyDescent="0.25">
      <c r="A709" s="567"/>
      <c r="B709" s="568"/>
      <c r="C709" s="569"/>
      <c r="D709" s="570"/>
      <c r="E709" s="571"/>
    </row>
    <row r="710" spans="1:5" x14ac:dyDescent="0.25">
      <c r="A710" s="567"/>
      <c r="B710" s="568"/>
      <c r="C710" s="569"/>
      <c r="D710" s="570"/>
      <c r="E710" s="571"/>
    </row>
    <row r="711" spans="1:5" x14ac:dyDescent="0.25">
      <c r="A711" s="567"/>
      <c r="B711" s="568"/>
      <c r="C711" s="569"/>
      <c r="D711" s="570"/>
      <c r="E711" s="571"/>
    </row>
    <row r="712" spans="1:5" x14ac:dyDescent="0.25">
      <c r="A712" s="567"/>
      <c r="B712" s="568"/>
      <c r="C712" s="569"/>
      <c r="D712" s="570"/>
      <c r="E712" s="571"/>
    </row>
    <row r="713" spans="1:5" x14ac:dyDescent="0.25">
      <c r="A713" s="567"/>
      <c r="B713" s="568"/>
      <c r="C713" s="569"/>
      <c r="D713" s="570"/>
      <c r="E713" s="571"/>
    </row>
    <row r="714" spans="1:5" x14ac:dyDescent="0.25">
      <c r="A714" s="567"/>
      <c r="B714" s="568"/>
      <c r="C714" s="569"/>
      <c r="D714" s="570"/>
      <c r="E714" s="571"/>
    </row>
    <row r="715" spans="1:5" x14ac:dyDescent="0.25">
      <c r="A715" s="567"/>
      <c r="B715" s="568"/>
      <c r="C715" s="569"/>
      <c r="D715" s="570"/>
      <c r="E715" s="571"/>
    </row>
    <row r="716" spans="1:5" x14ac:dyDescent="0.25">
      <c r="A716" s="567"/>
      <c r="B716" s="568"/>
      <c r="C716" s="569"/>
      <c r="D716" s="570"/>
      <c r="E716" s="571"/>
    </row>
    <row r="717" spans="1:5" x14ac:dyDescent="0.25">
      <c r="A717" s="567"/>
      <c r="B717" s="568"/>
      <c r="C717" s="569"/>
      <c r="D717" s="570"/>
      <c r="E717" s="571"/>
    </row>
    <row r="718" spans="1:5" x14ac:dyDescent="0.25">
      <c r="A718" s="567"/>
      <c r="B718" s="568"/>
      <c r="C718" s="569"/>
      <c r="D718" s="570"/>
      <c r="E718" s="571"/>
    </row>
    <row r="719" spans="1:5" x14ac:dyDescent="0.25">
      <c r="A719" s="567"/>
      <c r="B719" s="568"/>
      <c r="C719" s="569"/>
      <c r="D719" s="570"/>
      <c r="E719" s="571"/>
    </row>
    <row r="720" spans="1:5" x14ac:dyDescent="0.25">
      <c r="A720" s="567"/>
      <c r="B720" s="568"/>
      <c r="C720" s="569"/>
      <c r="D720" s="570"/>
      <c r="E720" s="571"/>
    </row>
    <row r="721" spans="1:5" x14ac:dyDescent="0.25">
      <c r="A721" s="567"/>
      <c r="B721" s="568"/>
      <c r="C721" s="569"/>
      <c r="D721" s="570"/>
      <c r="E721" s="571"/>
    </row>
    <row r="722" spans="1:5" x14ac:dyDescent="0.25">
      <c r="A722" s="567"/>
      <c r="B722" s="568"/>
      <c r="C722" s="569"/>
      <c r="D722" s="570"/>
      <c r="E722" s="571"/>
    </row>
    <row r="723" spans="1:5" x14ac:dyDescent="0.25">
      <c r="A723" s="567"/>
      <c r="B723" s="568"/>
      <c r="C723" s="569"/>
      <c r="D723" s="570"/>
      <c r="E723" s="571"/>
    </row>
    <row r="724" spans="1:5" x14ac:dyDescent="0.25">
      <c r="A724" s="567"/>
      <c r="B724" s="568"/>
      <c r="C724" s="569"/>
      <c r="D724" s="570"/>
      <c r="E724" s="571"/>
    </row>
    <row r="725" spans="1:5" x14ac:dyDescent="0.25">
      <c r="A725" s="567"/>
      <c r="B725" s="568"/>
      <c r="C725" s="569"/>
      <c r="D725" s="570"/>
      <c r="E725" s="571"/>
    </row>
    <row r="726" spans="1:5" x14ac:dyDescent="0.25">
      <c r="A726" s="567"/>
      <c r="B726" s="568"/>
      <c r="C726" s="569"/>
      <c r="D726" s="570"/>
      <c r="E726" s="571"/>
    </row>
    <row r="727" spans="1:5" x14ac:dyDescent="0.25">
      <c r="A727" s="567"/>
      <c r="B727" s="568"/>
      <c r="C727" s="569"/>
      <c r="D727" s="570"/>
      <c r="E727" s="571"/>
    </row>
    <row r="728" spans="1:5" x14ac:dyDescent="0.25">
      <c r="A728" s="567"/>
      <c r="B728" s="568"/>
      <c r="C728" s="569"/>
      <c r="D728" s="570"/>
      <c r="E728" s="571"/>
    </row>
    <row r="729" spans="1:5" x14ac:dyDescent="0.25">
      <c r="A729" s="567"/>
      <c r="B729" s="568"/>
      <c r="C729" s="569"/>
      <c r="D729" s="570"/>
      <c r="E729" s="571"/>
    </row>
    <row r="730" spans="1:5" x14ac:dyDescent="0.25">
      <c r="A730" s="567"/>
      <c r="B730" s="568"/>
      <c r="C730" s="569"/>
      <c r="D730" s="570"/>
      <c r="E730" s="571"/>
    </row>
    <row r="731" spans="1:5" x14ac:dyDescent="0.25">
      <c r="A731" s="567"/>
      <c r="B731" s="568"/>
      <c r="C731" s="569"/>
      <c r="D731" s="570"/>
      <c r="E731" s="571"/>
    </row>
    <row r="732" spans="1:5" x14ac:dyDescent="0.25">
      <c r="A732" s="567"/>
      <c r="B732" s="568"/>
      <c r="C732" s="569"/>
      <c r="D732" s="570"/>
      <c r="E732" s="571"/>
    </row>
    <row r="733" spans="1:5" x14ac:dyDescent="0.25">
      <c r="A733" s="567"/>
      <c r="B733" s="568"/>
      <c r="C733" s="569"/>
      <c r="D733" s="570"/>
      <c r="E733" s="571"/>
    </row>
    <row r="734" spans="1:5" x14ac:dyDescent="0.25">
      <c r="A734" s="567"/>
      <c r="B734" s="568"/>
      <c r="C734" s="569"/>
      <c r="D734" s="570"/>
      <c r="E734" s="571"/>
    </row>
    <row r="735" spans="1:5" x14ac:dyDescent="0.25">
      <c r="A735" s="567"/>
      <c r="B735" s="568"/>
      <c r="C735" s="569"/>
      <c r="D735" s="570"/>
      <c r="E735" s="571"/>
    </row>
    <row r="736" spans="1:5" x14ac:dyDescent="0.25">
      <c r="A736" s="567"/>
      <c r="B736" s="568"/>
      <c r="C736" s="569"/>
      <c r="D736" s="570"/>
      <c r="E736" s="571"/>
    </row>
    <row r="737" spans="1:5" x14ac:dyDescent="0.25">
      <c r="A737" s="567"/>
      <c r="B737" s="568"/>
      <c r="C737" s="569"/>
      <c r="D737" s="570"/>
      <c r="E737" s="571"/>
    </row>
    <row r="738" spans="1:5" x14ac:dyDescent="0.25">
      <c r="A738" s="567"/>
      <c r="B738" s="568"/>
      <c r="C738" s="569"/>
      <c r="D738" s="570"/>
      <c r="E738" s="571"/>
    </row>
    <row r="739" spans="1:5" x14ac:dyDescent="0.25">
      <c r="A739" s="567"/>
      <c r="B739" s="568"/>
      <c r="C739" s="569"/>
      <c r="D739" s="570"/>
      <c r="E739" s="571"/>
    </row>
    <row r="740" spans="1:5" x14ac:dyDescent="0.25">
      <c r="A740" s="567"/>
      <c r="B740" s="568"/>
      <c r="C740" s="569"/>
      <c r="D740" s="570"/>
      <c r="E740" s="571"/>
    </row>
    <row r="741" spans="1:5" x14ac:dyDescent="0.25">
      <c r="A741" s="567"/>
      <c r="B741" s="568"/>
      <c r="C741" s="569"/>
      <c r="D741" s="570"/>
      <c r="E741" s="571"/>
    </row>
    <row r="742" spans="1:5" x14ac:dyDescent="0.25">
      <c r="A742" s="567"/>
      <c r="B742" s="568"/>
      <c r="C742" s="569"/>
      <c r="D742" s="570"/>
      <c r="E742" s="571"/>
    </row>
    <row r="743" spans="1:5" x14ac:dyDescent="0.25">
      <c r="A743" s="567"/>
      <c r="B743" s="568"/>
      <c r="C743" s="569"/>
      <c r="D743" s="570"/>
      <c r="E743" s="571"/>
    </row>
    <row r="744" spans="1:5" x14ac:dyDescent="0.25">
      <c r="A744" s="567"/>
      <c r="B744" s="568"/>
      <c r="C744" s="569"/>
      <c r="D744" s="570"/>
      <c r="E744" s="571"/>
    </row>
    <row r="745" spans="1:5" x14ac:dyDescent="0.25">
      <c r="A745" s="567"/>
      <c r="B745" s="568"/>
      <c r="C745" s="569"/>
      <c r="D745" s="570"/>
      <c r="E745" s="571"/>
    </row>
    <row r="746" spans="1:5" x14ac:dyDescent="0.25">
      <c r="A746" s="567"/>
      <c r="B746" s="568"/>
      <c r="C746" s="569"/>
      <c r="D746" s="570"/>
      <c r="E746" s="571"/>
    </row>
    <row r="747" spans="1:5" x14ac:dyDescent="0.25">
      <c r="A747" s="567"/>
      <c r="B747" s="568"/>
      <c r="C747" s="569"/>
      <c r="D747" s="570"/>
      <c r="E747" s="571"/>
    </row>
    <row r="748" spans="1:5" x14ac:dyDescent="0.25">
      <c r="A748" s="567"/>
      <c r="B748" s="568"/>
      <c r="C748" s="569"/>
      <c r="D748" s="570"/>
      <c r="E748" s="571"/>
    </row>
    <row r="749" spans="1:5" x14ac:dyDescent="0.25">
      <c r="A749" s="567"/>
      <c r="B749" s="568"/>
      <c r="C749" s="569"/>
      <c r="D749" s="570"/>
      <c r="E749" s="571"/>
    </row>
    <row r="750" spans="1:5" x14ac:dyDescent="0.25">
      <c r="A750" s="567"/>
      <c r="B750" s="568"/>
      <c r="C750" s="569"/>
      <c r="D750" s="570"/>
      <c r="E750" s="571"/>
    </row>
    <row r="751" spans="1:5" x14ac:dyDescent="0.25">
      <c r="A751" s="567"/>
      <c r="B751" s="568"/>
      <c r="C751" s="569"/>
      <c r="D751" s="570"/>
      <c r="E751" s="571"/>
    </row>
    <row r="752" spans="1:5" x14ac:dyDescent="0.25">
      <c r="A752" s="567"/>
      <c r="B752" s="568"/>
      <c r="C752" s="569"/>
      <c r="D752" s="570"/>
      <c r="E752" s="571"/>
    </row>
    <row r="753" spans="1:5" x14ac:dyDescent="0.25">
      <c r="A753" s="567"/>
      <c r="B753" s="568"/>
      <c r="C753" s="569"/>
      <c r="D753" s="570"/>
      <c r="E753" s="571"/>
    </row>
    <row r="754" spans="1:5" x14ac:dyDescent="0.25">
      <c r="A754" s="567"/>
      <c r="B754" s="568"/>
      <c r="C754" s="569"/>
      <c r="D754" s="570"/>
      <c r="E754" s="571"/>
    </row>
    <row r="755" spans="1:5" x14ac:dyDescent="0.25">
      <c r="A755" s="567"/>
      <c r="B755" s="568"/>
      <c r="C755" s="569"/>
      <c r="D755" s="570"/>
      <c r="E755" s="571"/>
    </row>
    <row r="756" spans="1:5" x14ac:dyDescent="0.25">
      <c r="A756" s="567"/>
      <c r="B756" s="568"/>
      <c r="C756" s="569"/>
      <c r="D756" s="570"/>
      <c r="E756" s="571"/>
    </row>
    <row r="757" spans="1:5" x14ac:dyDescent="0.25">
      <c r="A757" s="567"/>
      <c r="B757" s="568"/>
      <c r="C757" s="569"/>
      <c r="D757" s="570"/>
      <c r="E757" s="571"/>
    </row>
    <row r="758" spans="1:5" x14ac:dyDescent="0.25">
      <c r="A758" s="567"/>
      <c r="B758" s="568"/>
      <c r="C758" s="569"/>
      <c r="D758" s="570"/>
      <c r="E758" s="571"/>
    </row>
    <row r="759" spans="1:5" x14ac:dyDescent="0.25">
      <c r="A759" s="567"/>
      <c r="B759" s="568"/>
      <c r="C759" s="569"/>
      <c r="D759" s="570"/>
      <c r="E759" s="571"/>
    </row>
    <row r="760" spans="1:5" x14ac:dyDescent="0.25">
      <c r="A760" s="567"/>
      <c r="B760" s="568"/>
      <c r="C760" s="569"/>
      <c r="D760" s="570"/>
      <c r="E760" s="571"/>
    </row>
    <row r="761" spans="1:5" x14ac:dyDescent="0.25">
      <c r="A761" s="567"/>
      <c r="B761" s="568"/>
      <c r="C761" s="569"/>
      <c r="D761" s="570"/>
      <c r="E761" s="571"/>
    </row>
    <row r="762" spans="1:5" x14ac:dyDescent="0.25">
      <c r="A762" s="567"/>
      <c r="B762" s="568"/>
      <c r="C762" s="569"/>
      <c r="D762" s="570"/>
      <c r="E762" s="571"/>
    </row>
    <row r="763" spans="1:5" x14ac:dyDescent="0.25">
      <c r="A763" s="567"/>
      <c r="B763" s="568"/>
      <c r="C763" s="569"/>
      <c r="D763" s="570"/>
      <c r="E763" s="571"/>
    </row>
    <row r="764" spans="1:5" x14ac:dyDescent="0.25">
      <c r="A764" s="567"/>
      <c r="B764" s="568"/>
      <c r="C764" s="569"/>
      <c r="D764" s="570"/>
      <c r="E764" s="571"/>
    </row>
    <row r="765" spans="1:5" x14ac:dyDescent="0.25">
      <c r="A765" s="567"/>
      <c r="B765" s="568"/>
      <c r="C765" s="569"/>
      <c r="D765" s="570"/>
      <c r="E765" s="571"/>
    </row>
    <row r="766" spans="1:5" x14ac:dyDescent="0.25">
      <c r="A766" s="567"/>
      <c r="B766" s="568"/>
      <c r="C766" s="569"/>
      <c r="D766" s="570"/>
      <c r="E766" s="571"/>
    </row>
    <row r="767" spans="1:5" x14ac:dyDescent="0.25">
      <c r="A767" s="567"/>
      <c r="B767" s="568"/>
      <c r="C767" s="569"/>
      <c r="D767" s="570"/>
      <c r="E767" s="571"/>
    </row>
    <row r="768" spans="1:5" x14ac:dyDescent="0.25">
      <c r="A768" s="567"/>
      <c r="B768" s="568"/>
      <c r="C768" s="569"/>
      <c r="D768" s="570"/>
      <c r="E768" s="571"/>
    </row>
    <row r="769" spans="1:5" x14ac:dyDescent="0.25">
      <c r="A769" s="567"/>
      <c r="B769" s="568"/>
      <c r="C769" s="569"/>
      <c r="D769" s="570"/>
      <c r="E769" s="571"/>
    </row>
    <row r="770" spans="1:5" x14ac:dyDescent="0.25">
      <c r="A770" s="567"/>
      <c r="B770" s="568"/>
      <c r="C770" s="569"/>
      <c r="D770" s="570"/>
      <c r="E770" s="571"/>
    </row>
    <row r="771" spans="1:5" x14ac:dyDescent="0.25">
      <c r="A771" s="567"/>
      <c r="B771" s="568"/>
      <c r="C771" s="569"/>
      <c r="D771" s="570"/>
      <c r="E771" s="571"/>
    </row>
    <row r="772" spans="1:5" x14ac:dyDescent="0.25">
      <c r="A772" s="567"/>
      <c r="B772" s="568"/>
      <c r="C772" s="569"/>
      <c r="D772" s="570"/>
      <c r="E772" s="571"/>
    </row>
    <row r="773" spans="1:5" x14ac:dyDescent="0.25">
      <c r="A773" s="567"/>
      <c r="B773" s="568"/>
      <c r="C773" s="569"/>
      <c r="D773" s="570"/>
      <c r="E773" s="571"/>
    </row>
    <row r="774" spans="1:5" x14ac:dyDescent="0.25">
      <c r="A774" s="567"/>
      <c r="B774" s="568"/>
      <c r="C774" s="569"/>
      <c r="D774" s="570"/>
      <c r="E774" s="571"/>
    </row>
    <row r="775" spans="1:5" x14ac:dyDescent="0.25">
      <c r="A775" s="567"/>
      <c r="B775" s="568"/>
      <c r="C775" s="569"/>
      <c r="D775" s="570"/>
      <c r="E775" s="571"/>
    </row>
    <row r="776" spans="1:5" x14ac:dyDescent="0.25">
      <c r="A776" s="567"/>
      <c r="B776" s="568"/>
      <c r="C776" s="569"/>
      <c r="D776" s="570"/>
      <c r="E776" s="571"/>
    </row>
    <row r="777" spans="1:5" x14ac:dyDescent="0.25">
      <c r="A777" s="567"/>
      <c r="B777" s="568"/>
      <c r="C777" s="569"/>
      <c r="D777" s="570"/>
      <c r="E777" s="571"/>
    </row>
    <row r="778" spans="1:5" x14ac:dyDescent="0.25">
      <c r="A778" s="567"/>
      <c r="B778" s="568"/>
      <c r="C778" s="569"/>
      <c r="D778" s="570"/>
      <c r="E778" s="571"/>
    </row>
    <row r="779" spans="1:5" x14ac:dyDescent="0.25">
      <c r="A779" s="567"/>
      <c r="B779" s="568"/>
      <c r="C779" s="569"/>
      <c r="D779" s="570"/>
      <c r="E779" s="571"/>
    </row>
    <row r="780" spans="1:5" x14ac:dyDescent="0.25">
      <c r="A780" s="567"/>
      <c r="B780" s="568"/>
      <c r="C780" s="569"/>
      <c r="D780" s="570"/>
      <c r="E780" s="571"/>
    </row>
    <row r="781" spans="1:5" x14ac:dyDescent="0.25">
      <c r="A781" s="567"/>
      <c r="B781" s="568"/>
      <c r="C781" s="569"/>
      <c r="D781" s="570"/>
      <c r="E781" s="571"/>
    </row>
    <row r="782" spans="1:5" x14ac:dyDescent="0.25">
      <c r="A782" s="567"/>
      <c r="B782" s="568"/>
      <c r="C782" s="569"/>
      <c r="D782" s="570"/>
      <c r="E782" s="571"/>
    </row>
    <row r="783" spans="1:5" x14ac:dyDescent="0.25">
      <c r="A783" s="567"/>
      <c r="B783" s="568"/>
      <c r="C783" s="569"/>
      <c r="D783" s="570"/>
      <c r="E783" s="571"/>
    </row>
    <row r="784" spans="1:5" x14ac:dyDescent="0.25">
      <c r="A784" s="567"/>
      <c r="B784" s="568"/>
      <c r="C784" s="569"/>
      <c r="D784" s="570"/>
      <c r="E784" s="571"/>
    </row>
    <row r="785" spans="1:5" x14ac:dyDescent="0.25">
      <c r="A785" s="567"/>
      <c r="B785" s="568"/>
      <c r="C785" s="569"/>
      <c r="D785" s="570"/>
      <c r="E785" s="571"/>
    </row>
    <row r="786" spans="1:5" x14ac:dyDescent="0.25">
      <c r="A786" s="567"/>
      <c r="B786" s="568"/>
      <c r="C786" s="569"/>
      <c r="D786" s="570"/>
      <c r="E786" s="571"/>
    </row>
    <row r="787" spans="1:5" x14ac:dyDescent="0.25">
      <c r="A787" s="567"/>
      <c r="B787" s="568"/>
      <c r="C787" s="569"/>
      <c r="D787" s="570"/>
      <c r="E787" s="571"/>
    </row>
    <row r="788" spans="1:5" x14ac:dyDescent="0.25">
      <c r="A788" s="567"/>
      <c r="B788" s="568"/>
      <c r="C788" s="569"/>
      <c r="D788" s="570"/>
      <c r="E788" s="571"/>
    </row>
    <row r="789" spans="1:5" x14ac:dyDescent="0.25">
      <c r="A789" s="567"/>
      <c r="B789" s="568"/>
      <c r="C789" s="569"/>
      <c r="D789" s="570"/>
      <c r="E789" s="571"/>
    </row>
    <row r="790" spans="1:5" x14ac:dyDescent="0.25">
      <c r="A790" s="567"/>
      <c r="B790" s="568"/>
      <c r="C790" s="569"/>
      <c r="D790" s="570"/>
      <c r="E790" s="571"/>
    </row>
    <row r="791" spans="1:5" x14ac:dyDescent="0.25">
      <c r="A791" s="567"/>
      <c r="B791" s="568"/>
      <c r="C791" s="569"/>
      <c r="D791" s="570"/>
      <c r="E791" s="571"/>
    </row>
    <row r="792" spans="1:5" x14ac:dyDescent="0.25">
      <c r="A792" s="567"/>
      <c r="B792" s="568"/>
      <c r="C792" s="569"/>
      <c r="D792" s="570"/>
      <c r="E792" s="571"/>
    </row>
    <row r="793" spans="1:5" x14ac:dyDescent="0.25">
      <c r="A793" s="567"/>
      <c r="B793" s="568"/>
      <c r="C793" s="569"/>
      <c r="D793" s="570"/>
      <c r="E793" s="571"/>
    </row>
    <row r="794" spans="1:5" x14ac:dyDescent="0.25">
      <c r="A794" s="567"/>
      <c r="B794" s="568"/>
      <c r="C794" s="569"/>
      <c r="D794" s="570"/>
      <c r="E794" s="571"/>
    </row>
    <row r="795" spans="1:5" x14ac:dyDescent="0.25">
      <c r="A795" s="567"/>
      <c r="B795" s="568"/>
      <c r="C795" s="569"/>
      <c r="D795" s="570"/>
      <c r="E795" s="571"/>
    </row>
    <row r="796" spans="1:5" x14ac:dyDescent="0.25">
      <c r="A796" s="567"/>
      <c r="B796" s="568"/>
      <c r="C796" s="569"/>
      <c r="D796" s="570"/>
      <c r="E796" s="571"/>
    </row>
    <row r="797" spans="1:5" x14ac:dyDescent="0.25">
      <c r="A797" s="567"/>
      <c r="B797" s="568"/>
      <c r="C797" s="569"/>
      <c r="D797" s="570"/>
      <c r="E797" s="571"/>
    </row>
    <row r="798" spans="1:5" x14ac:dyDescent="0.25">
      <c r="A798" s="567"/>
      <c r="B798" s="568"/>
      <c r="C798" s="569"/>
      <c r="D798" s="570"/>
      <c r="E798" s="571"/>
    </row>
    <row r="799" spans="1:5" x14ac:dyDescent="0.25">
      <c r="A799" s="567"/>
      <c r="B799" s="568"/>
      <c r="C799" s="569"/>
      <c r="D799" s="570"/>
      <c r="E799" s="571"/>
    </row>
    <row r="800" spans="1:5" x14ac:dyDescent="0.25">
      <c r="A800" s="567"/>
      <c r="B800" s="568"/>
      <c r="C800" s="569"/>
      <c r="D800" s="570"/>
      <c r="E800" s="571"/>
    </row>
    <row r="801" spans="1:5" x14ac:dyDescent="0.25">
      <c r="A801" s="567"/>
      <c r="B801" s="568"/>
      <c r="C801" s="569"/>
      <c r="D801" s="570"/>
      <c r="E801" s="571"/>
    </row>
    <row r="802" spans="1:5" x14ac:dyDescent="0.25">
      <c r="A802" s="567"/>
      <c r="B802" s="568"/>
      <c r="C802" s="569"/>
      <c r="D802" s="570"/>
      <c r="E802" s="571"/>
    </row>
    <row r="803" spans="1:5" x14ac:dyDescent="0.25">
      <c r="A803" s="567"/>
      <c r="B803" s="568"/>
      <c r="C803" s="569"/>
      <c r="D803" s="570"/>
      <c r="E803" s="571"/>
    </row>
    <row r="804" spans="1:5" x14ac:dyDescent="0.25">
      <c r="A804" s="567"/>
      <c r="B804" s="568"/>
      <c r="C804" s="569"/>
      <c r="D804" s="570"/>
      <c r="E804" s="571"/>
    </row>
    <row r="805" spans="1:5" x14ac:dyDescent="0.25">
      <c r="A805" s="567"/>
      <c r="B805" s="568"/>
      <c r="C805" s="569"/>
      <c r="D805" s="570"/>
      <c r="E805" s="571"/>
    </row>
    <row r="806" spans="1:5" x14ac:dyDescent="0.25">
      <c r="A806" s="567"/>
      <c r="B806" s="568"/>
      <c r="C806" s="569"/>
      <c r="D806" s="570"/>
      <c r="E806" s="571"/>
    </row>
    <row r="807" spans="1:5" x14ac:dyDescent="0.25">
      <c r="A807" s="567"/>
      <c r="B807" s="568"/>
      <c r="C807" s="569"/>
      <c r="D807" s="570"/>
      <c r="E807" s="571"/>
    </row>
    <row r="808" spans="1:5" x14ac:dyDescent="0.25">
      <c r="A808" s="567"/>
      <c r="B808" s="568"/>
      <c r="C808" s="569"/>
      <c r="D808" s="570"/>
      <c r="E808" s="571"/>
    </row>
    <row r="809" spans="1:5" x14ac:dyDescent="0.25">
      <c r="A809" s="567"/>
      <c r="B809" s="568"/>
      <c r="C809" s="569"/>
      <c r="D809" s="570"/>
      <c r="E809" s="571"/>
    </row>
    <row r="810" spans="1:5" x14ac:dyDescent="0.25">
      <c r="A810" s="567"/>
      <c r="B810" s="568"/>
      <c r="C810" s="569"/>
      <c r="D810" s="570"/>
      <c r="E810" s="571"/>
    </row>
    <row r="811" spans="1:5" x14ac:dyDescent="0.25">
      <c r="A811" s="567"/>
      <c r="B811" s="568"/>
      <c r="C811" s="569"/>
      <c r="D811" s="570"/>
      <c r="E811" s="571"/>
    </row>
    <row r="812" spans="1:5" x14ac:dyDescent="0.25">
      <c r="A812" s="567"/>
      <c r="B812" s="568"/>
      <c r="C812" s="569"/>
      <c r="D812" s="570"/>
      <c r="E812" s="571"/>
    </row>
    <row r="813" spans="1:5" x14ac:dyDescent="0.25">
      <c r="A813" s="567"/>
      <c r="B813" s="568"/>
      <c r="C813" s="569"/>
      <c r="D813" s="570"/>
      <c r="E813" s="571"/>
    </row>
    <row r="814" spans="1:5" x14ac:dyDescent="0.25">
      <c r="A814" s="567"/>
      <c r="B814" s="568"/>
      <c r="C814" s="569"/>
      <c r="D814" s="570"/>
      <c r="E814" s="571"/>
    </row>
    <row r="815" spans="1:5" x14ac:dyDescent="0.25">
      <c r="A815" s="567"/>
      <c r="B815" s="568"/>
      <c r="C815" s="569"/>
      <c r="D815" s="570"/>
      <c r="E815" s="571"/>
    </row>
    <row r="816" spans="1:5" x14ac:dyDescent="0.25">
      <c r="A816" s="567"/>
      <c r="B816" s="568"/>
      <c r="C816" s="569"/>
      <c r="D816" s="570"/>
      <c r="E816" s="571"/>
    </row>
    <row r="817" spans="1:5" x14ac:dyDescent="0.25">
      <c r="A817" s="567"/>
      <c r="B817" s="568"/>
      <c r="C817" s="569"/>
      <c r="D817" s="570"/>
      <c r="E817" s="571"/>
    </row>
    <row r="818" spans="1:5" x14ac:dyDescent="0.25">
      <c r="A818" s="567"/>
      <c r="B818" s="568"/>
      <c r="C818" s="569"/>
      <c r="D818" s="570"/>
      <c r="E818" s="571"/>
    </row>
    <row r="819" spans="1:5" x14ac:dyDescent="0.25">
      <c r="A819" s="567"/>
      <c r="B819" s="568"/>
      <c r="C819" s="569"/>
      <c r="D819" s="570"/>
      <c r="E819" s="571"/>
    </row>
    <row r="820" spans="1:5" x14ac:dyDescent="0.25">
      <c r="A820" s="567"/>
      <c r="B820" s="568"/>
      <c r="C820" s="569"/>
      <c r="D820" s="570"/>
      <c r="E820" s="571"/>
    </row>
    <row r="821" spans="1:5" x14ac:dyDescent="0.25">
      <c r="A821" s="567"/>
      <c r="B821" s="568"/>
      <c r="C821" s="569"/>
      <c r="D821" s="570"/>
      <c r="E821" s="571"/>
    </row>
    <row r="822" spans="1:5" x14ac:dyDescent="0.25">
      <c r="A822" s="567"/>
      <c r="B822" s="568"/>
      <c r="C822" s="569"/>
      <c r="D822" s="570"/>
      <c r="E822" s="571"/>
    </row>
    <row r="823" spans="1:5" x14ac:dyDescent="0.25">
      <c r="A823" s="567"/>
      <c r="B823" s="568"/>
      <c r="C823" s="569"/>
      <c r="D823" s="570"/>
      <c r="E823" s="571"/>
    </row>
    <row r="824" spans="1:5" x14ac:dyDescent="0.25">
      <c r="A824" s="567"/>
      <c r="B824" s="568"/>
      <c r="C824" s="569"/>
      <c r="D824" s="570"/>
      <c r="E824" s="571"/>
    </row>
    <row r="825" spans="1:5" x14ac:dyDescent="0.25">
      <c r="A825" s="567"/>
      <c r="B825" s="568"/>
      <c r="C825" s="569"/>
      <c r="D825" s="570"/>
      <c r="E825" s="571"/>
    </row>
    <row r="826" spans="1:5" x14ac:dyDescent="0.25">
      <c r="A826" s="567"/>
      <c r="B826" s="568"/>
      <c r="C826" s="569"/>
      <c r="D826" s="570"/>
      <c r="E826" s="571"/>
    </row>
    <row r="827" spans="1:5" x14ac:dyDescent="0.25">
      <c r="A827" s="567"/>
      <c r="B827" s="568"/>
      <c r="C827" s="569"/>
      <c r="D827" s="570"/>
      <c r="E827" s="571"/>
    </row>
    <row r="828" spans="1:5" x14ac:dyDescent="0.25">
      <c r="A828" s="567"/>
      <c r="B828" s="568"/>
      <c r="C828" s="569"/>
      <c r="D828" s="570"/>
      <c r="E828" s="571"/>
    </row>
    <row r="829" spans="1:5" x14ac:dyDescent="0.25">
      <c r="A829" s="567"/>
      <c r="B829" s="568"/>
      <c r="C829" s="569"/>
      <c r="D829" s="570"/>
      <c r="E829" s="571"/>
    </row>
    <row r="830" spans="1:5" x14ac:dyDescent="0.25">
      <c r="A830" s="567"/>
      <c r="B830" s="568"/>
      <c r="C830" s="569"/>
      <c r="D830" s="570"/>
      <c r="E830" s="571"/>
    </row>
    <row r="831" spans="1:5" x14ac:dyDescent="0.25">
      <c r="A831" s="567"/>
      <c r="B831" s="568"/>
      <c r="C831" s="569"/>
      <c r="D831" s="570"/>
      <c r="E831" s="571"/>
    </row>
    <row r="832" spans="1:5" x14ac:dyDescent="0.25">
      <c r="A832" s="567"/>
      <c r="B832" s="568"/>
      <c r="C832" s="569"/>
      <c r="D832" s="570"/>
      <c r="E832" s="571"/>
    </row>
    <row r="833" spans="1:5" x14ac:dyDescent="0.25">
      <c r="A833" s="567"/>
      <c r="B833" s="568"/>
      <c r="C833" s="569"/>
      <c r="D833" s="570"/>
      <c r="E833" s="571"/>
    </row>
    <row r="834" spans="1:5" x14ac:dyDescent="0.25">
      <c r="A834" s="567"/>
      <c r="B834" s="568"/>
      <c r="C834" s="569"/>
      <c r="D834" s="570"/>
      <c r="E834" s="571"/>
    </row>
    <row r="835" spans="1:5" x14ac:dyDescent="0.25">
      <c r="A835" s="567"/>
      <c r="B835" s="568"/>
      <c r="C835" s="569"/>
      <c r="D835" s="570"/>
      <c r="E835" s="571"/>
    </row>
    <row r="836" spans="1:5" x14ac:dyDescent="0.25">
      <c r="A836" s="567"/>
      <c r="B836" s="568"/>
      <c r="C836" s="569"/>
      <c r="D836" s="570"/>
      <c r="E836" s="571"/>
    </row>
    <row r="837" spans="1:5" x14ac:dyDescent="0.25">
      <c r="A837" s="567"/>
      <c r="B837" s="568"/>
      <c r="C837" s="569"/>
      <c r="D837" s="570"/>
      <c r="E837" s="571"/>
    </row>
    <row r="838" spans="1:5" x14ac:dyDescent="0.25">
      <c r="A838" s="567"/>
      <c r="B838" s="568"/>
      <c r="C838" s="569"/>
      <c r="D838" s="570"/>
      <c r="E838" s="571"/>
    </row>
    <row r="839" spans="1:5" x14ac:dyDescent="0.25">
      <c r="A839" s="567"/>
      <c r="B839" s="568"/>
      <c r="C839" s="569"/>
      <c r="D839" s="570"/>
      <c r="E839" s="571"/>
    </row>
    <row r="840" spans="1:5" x14ac:dyDescent="0.25">
      <c r="A840" s="567"/>
      <c r="B840" s="568"/>
      <c r="C840" s="569"/>
      <c r="D840" s="570"/>
      <c r="E840" s="571"/>
    </row>
    <row r="841" spans="1:5" x14ac:dyDescent="0.25">
      <c r="A841" s="567"/>
      <c r="B841" s="568"/>
      <c r="C841" s="569"/>
      <c r="D841" s="570"/>
      <c r="E841" s="571"/>
    </row>
    <row r="842" spans="1:5" x14ac:dyDescent="0.25">
      <c r="A842" s="567"/>
      <c r="B842" s="568"/>
      <c r="C842" s="569"/>
      <c r="D842" s="570"/>
      <c r="E842" s="571"/>
    </row>
    <row r="843" spans="1:5" x14ac:dyDescent="0.25">
      <c r="A843" s="567"/>
      <c r="B843" s="568"/>
      <c r="C843" s="569"/>
      <c r="D843" s="570"/>
      <c r="E843" s="571"/>
    </row>
    <row r="844" spans="1:5" x14ac:dyDescent="0.25">
      <c r="A844" s="567"/>
      <c r="B844" s="568"/>
      <c r="C844" s="569"/>
      <c r="D844" s="570"/>
      <c r="E844" s="571"/>
    </row>
    <row r="845" spans="1:5" x14ac:dyDescent="0.25">
      <c r="A845" s="567"/>
      <c r="B845" s="568"/>
      <c r="C845" s="569"/>
      <c r="D845" s="570"/>
      <c r="E845" s="571"/>
    </row>
    <row r="846" spans="1:5" x14ac:dyDescent="0.25">
      <c r="A846" s="567"/>
      <c r="B846" s="568"/>
      <c r="C846" s="569"/>
      <c r="D846" s="570"/>
      <c r="E846" s="571"/>
    </row>
    <row r="847" spans="1:5" x14ac:dyDescent="0.25">
      <c r="A847" s="567"/>
      <c r="B847" s="568"/>
      <c r="C847" s="569"/>
      <c r="D847" s="570"/>
      <c r="E847" s="571"/>
    </row>
    <row r="848" spans="1:5" x14ac:dyDescent="0.25">
      <c r="A848" s="567"/>
      <c r="B848" s="568"/>
      <c r="C848" s="569"/>
      <c r="D848" s="570"/>
      <c r="E848" s="571"/>
    </row>
    <row r="849" spans="1:5" x14ac:dyDescent="0.25">
      <c r="A849" s="567"/>
      <c r="B849" s="568"/>
      <c r="C849" s="569"/>
      <c r="D849" s="570"/>
      <c r="E849" s="571"/>
    </row>
    <row r="850" spans="1:5" x14ac:dyDescent="0.25">
      <c r="A850" s="567"/>
      <c r="B850" s="568"/>
      <c r="C850" s="569"/>
      <c r="D850" s="570"/>
      <c r="E850" s="571"/>
    </row>
    <row r="851" spans="1:5" x14ac:dyDescent="0.25">
      <c r="A851" s="567"/>
      <c r="B851" s="568"/>
      <c r="C851" s="569"/>
      <c r="D851" s="570"/>
      <c r="E851" s="571"/>
    </row>
    <row r="852" spans="1:5" x14ac:dyDescent="0.25">
      <c r="A852" s="567"/>
      <c r="B852" s="568"/>
      <c r="C852" s="569"/>
      <c r="D852" s="570"/>
      <c r="E852" s="571"/>
    </row>
    <row r="853" spans="1:5" x14ac:dyDescent="0.25">
      <c r="A853" s="567"/>
      <c r="B853" s="568"/>
      <c r="C853" s="569"/>
      <c r="D853" s="570"/>
      <c r="E853" s="571"/>
    </row>
    <row r="854" spans="1:5" x14ac:dyDescent="0.25">
      <c r="A854" s="567"/>
      <c r="B854" s="568"/>
      <c r="C854" s="569"/>
      <c r="D854" s="570"/>
      <c r="E854" s="571"/>
    </row>
    <row r="855" spans="1:5" x14ac:dyDescent="0.25">
      <c r="A855" s="567"/>
      <c r="B855" s="568"/>
      <c r="C855" s="569"/>
      <c r="D855" s="570"/>
      <c r="E855" s="571"/>
    </row>
    <row r="856" spans="1:5" x14ac:dyDescent="0.25">
      <c r="A856" s="567"/>
      <c r="B856" s="568"/>
      <c r="C856" s="569"/>
      <c r="D856" s="570"/>
      <c r="E856" s="571"/>
    </row>
    <row r="857" spans="1:5" x14ac:dyDescent="0.25">
      <c r="A857" s="567"/>
      <c r="B857" s="568"/>
      <c r="C857" s="569"/>
      <c r="D857" s="570"/>
      <c r="E857" s="571"/>
    </row>
    <row r="858" spans="1:5" x14ac:dyDescent="0.25">
      <c r="A858" s="567"/>
      <c r="B858" s="568"/>
      <c r="C858" s="569"/>
      <c r="D858" s="570"/>
      <c r="E858" s="571"/>
    </row>
    <row r="859" spans="1:5" x14ac:dyDescent="0.25">
      <c r="A859" s="567"/>
      <c r="B859" s="568"/>
      <c r="C859" s="569"/>
      <c r="D859" s="570"/>
      <c r="E859" s="571"/>
    </row>
    <row r="860" spans="1:5" x14ac:dyDescent="0.25">
      <c r="A860" s="567"/>
      <c r="B860" s="568"/>
      <c r="C860" s="569"/>
      <c r="D860" s="570"/>
      <c r="E860" s="571"/>
    </row>
    <row r="861" spans="1:5" x14ac:dyDescent="0.25">
      <c r="A861" s="567"/>
      <c r="B861" s="568"/>
      <c r="C861" s="569"/>
      <c r="D861" s="570"/>
      <c r="E861" s="571"/>
    </row>
    <row r="862" spans="1:5" x14ac:dyDescent="0.25">
      <c r="A862" s="567"/>
      <c r="B862" s="568"/>
      <c r="C862" s="569"/>
      <c r="D862" s="570"/>
      <c r="E862" s="571"/>
    </row>
    <row r="863" spans="1:5" x14ac:dyDescent="0.25">
      <c r="A863" s="567"/>
      <c r="B863" s="568"/>
      <c r="C863" s="569"/>
      <c r="D863" s="570"/>
      <c r="E863" s="571"/>
    </row>
    <row r="864" spans="1:5" x14ac:dyDescent="0.25">
      <c r="A864" s="567"/>
      <c r="B864" s="568"/>
      <c r="C864" s="569"/>
      <c r="D864" s="570"/>
      <c r="E864" s="571"/>
    </row>
    <row r="865" spans="1:5" x14ac:dyDescent="0.25">
      <c r="A865" s="567"/>
      <c r="B865" s="568"/>
      <c r="C865" s="569"/>
      <c r="D865" s="570"/>
      <c r="E865" s="571"/>
    </row>
    <row r="866" spans="1:5" x14ac:dyDescent="0.25">
      <c r="A866" s="567"/>
      <c r="B866" s="568"/>
      <c r="C866" s="569"/>
      <c r="D866" s="570"/>
      <c r="E866" s="571"/>
    </row>
    <row r="867" spans="1:5" x14ac:dyDescent="0.25">
      <c r="A867" s="567"/>
      <c r="B867" s="568"/>
      <c r="C867" s="569"/>
      <c r="D867" s="570"/>
      <c r="E867" s="571"/>
    </row>
    <row r="868" spans="1:5" x14ac:dyDescent="0.25">
      <c r="A868" s="567"/>
      <c r="B868" s="568"/>
      <c r="C868" s="569"/>
      <c r="D868" s="570"/>
      <c r="E868" s="571"/>
    </row>
    <row r="869" spans="1:5" x14ac:dyDescent="0.25">
      <c r="A869" s="567"/>
      <c r="B869" s="568"/>
      <c r="C869" s="569"/>
      <c r="D869" s="570"/>
      <c r="E869" s="571"/>
    </row>
    <row r="870" spans="1:5" x14ac:dyDescent="0.25">
      <c r="A870" s="567"/>
      <c r="B870" s="568"/>
      <c r="C870" s="569"/>
      <c r="D870" s="570"/>
      <c r="E870" s="571"/>
    </row>
    <row r="871" spans="1:5" x14ac:dyDescent="0.25">
      <c r="A871" s="567"/>
      <c r="B871" s="568"/>
      <c r="C871" s="569"/>
      <c r="D871" s="570"/>
      <c r="E871" s="571"/>
    </row>
    <row r="872" spans="1:5" x14ac:dyDescent="0.25">
      <c r="A872" s="567"/>
      <c r="B872" s="568"/>
      <c r="C872" s="569"/>
      <c r="D872" s="570"/>
      <c r="E872" s="571"/>
    </row>
    <row r="873" spans="1:5" x14ac:dyDescent="0.25">
      <c r="A873" s="567"/>
      <c r="B873" s="568"/>
      <c r="C873" s="569"/>
      <c r="D873" s="570"/>
      <c r="E873" s="571"/>
    </row>
    <row r="874" spans="1:5" x14ac:dyDescent="0.25">
      <c r="A874" s="567"/>
      <c r="B874" s="568"/>
      <c r="C874" s="569"/>
      <c r="D874" s="570"/>
      <c r="E874" s="571"/>
    </row>
    <row r="875" spans="1:5" x14ac:dyDescent="0.25">
      <c r="A875" s="567"/>
      <c r="B875" s="568"/>
      <c r="C875" s="569"/>
      <c r="D875" s="570"/>
      <c r="E875" s="571"/>
    </row>
    <row r="876" spans="1:5" x14ac:dyDescent="0.25">
      <c r="A876" s="567"/>
      <c r="B876" s="568"/>
      <c r="C876" s="569"/>
      <c r="D876" s="570"/>
      <c r="E876" s="571"/>
    </row>
    <row r="877" spans="1:5" x14ac:dyDescent="0.25">
      <c r="A877" s="567"/>
      <c r="B877" s="568"/>
      <c r="C877" s="569"/>
      <c r="D877" s="570"/>
      <c r="E877" s="571"/>
    </row>
    <row r="878" spans="1:5" x14ac:dyDescent="0.25">
      <c r="A878" s="567"/>
      <c r="B878" s="568"/>
      <c r="C878" s="569"/>
      <c r="D878" s="570"/>
      <c r="E878" s="571"/>
    </row>
    <row r="879" spans="1:5" x14ac:dyDescent="0.25">
      <c r="A879" s="567"/>
      <c r="B879" s="568"/>
      <c r="C879" s="569"/>
      <c r="D879" s="570"/>
      <c r="E879" s="571"/>
    </row>
    <row r="880" spans="1:5" x14ac:dyDescent="0.25">
      <c r="A880" s="567"/>
      <c r="B880" s="568"/>
      <c r="C880" s="569"/>
      <c r="D880" s="570"/>
      <c r="E880" s="571"/>
    </row>
    <row r="881" spans="1:5" x14ac:dyDescent="0.25">
      <c r="A881" s="567"/>
      <c r="B881" s="568"/>
      <c r="C881" s="569"/>
      <c r="D881" s="570"/>
      <c r="E881" s="571"/>
    </row>
    <row r="882" spans="1:5" x14ac:dyDescent="0.25">
      <c r="A882" s="567"/>
      <c r="B882" s="568"/>
      <c r="C882" s="569"/>
      <c r="D882" s="570"/>
      <c r="E882" s="571"/>
    </row>
    <row r="883" spans="1:5" x14ac:dyDescent="0.25">
      <c r="A883" s="567"/>
      <c r="B883" s="568"/>
      <c r="C883" s="569"/>
      <c r="D883" s="570"/>
      <c r="E883" s="571"/>
    </row>
    <row r="884" spans="1:5" x14ac:dyDescent="0.25">
      <c r="A884" s="567"/>
      <c r="B884" s="568"/>
      <c r="C884" s="569"/>
      <c r="D884" s="570"/>
      <c r="E884" s="571"/>
    </row>
    <row r="885" spans="1:5" x14ac:dyDescent="0.25">
      <c r="A885" s="567"/>
      <c r="B885" s="568"/>
      <c r="C885" s="569"/>
      <c r="D885" s="570"/>
      <c r="E885" s="571"/>
    </row>
    <row r="886" spans="1:5" x14ac:dyDescent="0.25">
      <c r="A886" s="567"/>
      <c r="B886" s="568"/>
      <c r="C886" s="569"/>
      <c r="D886" s="570"/>
      <c r="E886" s="571"/>
    </row>
    <row r="887" spans="1:5" x14ac:dyDescent="0.25">
      <c r="A887" s="567"/>
      <c r="B887" s="568"/>
      <c r="C887" s="569"/>
      <c r="D887" s="570"/>
      <c r="E887" s="571"/>
    </row>
    <row r="888" spans="1:5" x14ac:dyDescent="0.25">
      <c r="A888" s="567"/>
      <c r="B888" s="568"/>
      <c r="C888" s="569"/>
      <c r="D888" s="570"/>
      <c r="E888" s="571"/>
    </row>
    <row r="889" spans="1:5" x14ac:dyDescent="0.25">
      <c r="A889" s="567"/>
      <c r="B889" s="568"/>
      <c r="C889" s="569"/>
      <c r="D889" s="570"/>
      <c r="E889" s="571"/>
    </row>
    <row r="890" spans="1:5" x14ac:dyDescent="0.25">
      <c r="A890" s="567"/>
      <c r="B890" s="568"/>
      <c r="C890" s="569"/>
      <c r="D890" s="570"/>
      <c r="E890" s="571"/>
    </row>
    <row r="891" spans="1:5" x14ac:dyDescent="0.25">
      <c r="A891" s="567"/>
      <c r="B891" s="568"/>
      <c r="C891" s="569"/>
      <c r="D891" s="570"/>
      <c r="E891" s="571"/>
    </row>
    <row r="892" spans="1:5" x14ac:dyDescent="0.25">
      <c r="A892" s="567"/>
      <c r="B892" s="568"/>
      <c r="C892" s="569"/>
      <c r="D892" s="570"/>
      <c r="E892" s="571"/>
    </row>
    <row r="893" spans="1:5" x14ac:dyDescent="0.25">
      <c r="A893" s="567"/>
      <c r="B893" s="568"/>
      <c r="C893" s="569"/>
      <c r="D893" s="570"/>
      <c r="E893" s="571"/>
    </row>
    <row r="894" spans="1:5" x14ac:dyDescent="0.25">
      <c r="A894" s="567"/>
      <c r="B894" s="568"/>
      <c r="C894" s="569"/>
      <c r="D894" s="570"/>
      <c r="E894" s="571"/>
    </row>
    <row r="895" spans="1:5" x14ac:dyDescent="0.25">
      <c r="A895" s="567"/>
      <c r="B895" s="568"/>
      <c r="C895" s="569"/>
      <c r="D895" s="570"/>
      <c r="E895" s="571"/>
    </row>
    <row r="896" spans="1:5" x14ac:dyDescent="0.25">
      <c r="A896" s="567"/>
      <c r="B896" s="568"/>
      <c r="C896" s="569"/>
      <c r="D896" s="570"/>
      <c r="E896" s="571"/>
    </row>
    <row r="897" spans="1:5" x14ac:dyDescent="0.25">
      <c r="A897" s="567"/>
      <c r="B897" s="568"/>
      <c r="C897" s="569"/>
      <c r="D897" s="570"/>
      <c r="E897" s="571"/>
    </row>
    <row r="898" spans="1:5" x14ac:dyDescent="0.25">
      <c r="A898" s="567"/>
      <c r="B898" s="568"/>
      <c r="C898" s="569"/>
      <c r="D898" s="570"/>
      <c r="E898" s="571"/>
    </row>
    <row r="899" spans="1:5" x14ac:dyDescent="0.25">
      <c r="A899" s="567"/>
      <c r="B899" s="568"/>
      <c r="C899" s="569"/>
      <c r="D899" s="570"/>
      <c r="E899" s="571"/>
    </row>
    <row r="900" spans="1:5" x14ac:dyDescent="0.25">
      <c r="A900" s="567"/>
      <c r="B900" s="568"/>
      <c r="C900" s="569"/>
      <c r="D900" s="570"/>
      <c r="E900" s="571"/>
    </row>
    <row r="901" spans="1:5" x14ac:dyDescent="0.25">
      <c r="A901" s="567"/>
      <c r="B901" s="568"/>
      <c r="C901" s="569"/>
      <c r="D901" s="570"/>
      <c r="E901" s="571"/>
    </row>
    <row r="902" spans="1:5" x14ac:dyDescent="0.25">
      <c r="A902" s="567"/>
      <c r="B902" s="568"/>
      <c r="C902" s="569"/>
      <c r="D902" s="570"/>
      <c r="E902" s="571"/>
    </row>
    <row r="903" spans="1:5" x14ac:dyDescent="0.25">
      <c r="A903" s="567"/>
      <c r="B903" s="568"/>
      <c r="C903" s="569"/>
      <c r="D903" s="570"/>
      <c r="E903" s="571"/>
    </row>
    <row r="904" spans="1:5" x14ac:dyDescent="0.25">
      <c r="A904" s="567"/>
      <c r="B904" s="568"/>
      <c r="C904" s="569"/>
      <c r="D904" s="570"/>
      <c r="E904" s="571"/>
    </row>
    <row r="905" spans="1:5" x14ac:dyDescent="0.25">
      <c r="A905" s="567"/>
      <c r="B905" s="568"/>
      <c r="C905" s="569"/>
      <c r="D905" s="570"/>
      <c r="E905" s="571"/>
    </row>
    <row r="906" spans="1:5" x14ac:dyDescent="0.25">
      <c r="A906" s="567"/>
      <c r="B906" s="568"/>
      <c r="C906" s="569"/>
      <c r="D906" s="570"/>
      <c r="E906" s="571"/>
    </row>
    <row r="907" spans="1:5" x14ac:dyDescent="0.25">
      <c r="A907" s="567"/>
      <c r="B907" s="568"/>
      <c r="C907" s="569"/>
      <c r="D907" s="570"/>
      <c r="E907" s="571"/>
    </row>
    <row r="908" spans="1:5" x14ac:dyDescent="0.25">
      <c r="A908" s="567"/>
      <c r="B908" s="568"/>
      <c r="C908" s="569"/>
      <c r="D908" s="570"/>
      <c r="E908" s="571"/>
    </row>
    <row r="909" spans="1:5" x14ac:dyDescent="0.25">
      <c r="A909" s="567"/>
      <c r="B909" s="568"/>
      <c r="C909" s="569"/>
      <c r="D909" s="570"/>
      <c r="E909" s="571"/>
    </row>
    <row r="910" spans="1:5" x14ac:dyDescent="0.25">
      <c r="A910" s="567"/>
      <c r="B910" s="568"/>
      <c r="C910" s="569"/>
      <c r="D910" s="570"/>
      <c r="E910" s="571"/>
    </row>
    <row r="911" spans="1:5" x14ac:dyDescent="0.25">
      <c r="A911" s="567"/>
      <c r="B911" s="568"/>
      <c r="C911" s="569"/>
      <c r="D911" s="570"/>
      <c r="E911" s="571"/>
    </row>
    <row r="912" spans="1:5" x14ac:dyDescent="0.25">
      <c r="A912" s="567"/>
      <c r="B912" s="568"/>
      <c r="C912" s="569"/>
      <c r="D912" s="570"/>
      <c r="E912" s="571"/>
    </row>
    <row r="913" spans="1:5" x14ac:dyDescent="0.25">
      <c r="A913" s="567"/>
      <c r="B913" s="568"/>
      <c r="C913" s="569"/>
      <c r="D913" s="570"/>
      <c r="E913" s="571"/>
    </row>
    <row r="914" spans="1:5" x14ac:dyDescent="0.25">
      <c r="A914" s="567"/>
      <c r="B914" s="568"/>
      <c r="C914" s="569"/>
      <c r="D914" s="570"/>
      <c r="E914" s="571"/>
    </row>
    <row r="915" spans="1:5" x14ac:dyDescent="0.25">
      <c r="A915" s="567"/>
      <c r="B915" s="568"/>
      <c r="C915" s="569"/>
      <c r="D915" s="570"/>
      <c r="E915" s="571"/>
    </row>
    <row r="916" spans="1:5" x14ac:dyDescent="0.25">
      <c r="A916" s="567"/>
      <c r="B916" s="568"/>
      <c r="C916" s="569"/>
      <c r="D916" s="570"/>
      <c r="E916" s="571"/>
    </row>
    <row r="917" spans="1:5" x14ac:dyDescent="0.25">
      <c r="A917" s="567"/>
      <c r="B917" s="568"/>
      <c r="C917" s="569"/>
      <c r="D917" s="570"/>
      <c r="E917" s="571"/>
    </row>
    <row r="918" spans="1:5" x14ac:dyDescent="0.25">
      <c r="A918" s="567"/>
      <c r="B918" s="568"/>
      <c r="C918" s="569"/>
      <c r="D918" s="570"/>
      <c r="E918" s="571"/>
    </row>
    <row r="919" spans="1:5" x14ac:dyDescent="0.25">
      <c r="A919" s="567"/>
      <c r="B919" s="568"/>
      <c r="C919" s="569"/>
      <c r="D919" s="570"/>
      <c r="E919" s="571"/>
    </row>
    <row r="920" spans="1:5" x14ac:dyDescent="0.25">
      <c r="A920" s="567"/>
      <c r="B920" s="568"/>
      <c r="C920" s="569"/>
      <c r="D920" s="570"/>
      <c r="E920" s="571"/>
    </row>
    <row r="921" spans="1:5" x14ac:dyDescent="0.25">
      <c r="A921" s="567"/>
      <c r="B921" s="568"/>
      <c r="C921" s="569"/>
      <c r="D921" s="570"/>
      <c r="E921" s="571"/>
    </row>
    <row r="922" spans="1:5" x14ac:dyDescent="0.25">
      <c r="A922" s="567"/>
      <c r="B922" s="568"/>
      <c r="C922" s="569"/>
      <c r="D922" s="570"/>
      <c r="E922" s="571"/>
    </row>
    <row r="923" spans="1:5" x14ac:dyDescent="0.25">
      <c r="A923" s="567"/>
      <c r="B923" s="568"/>
      <c r="C923" s="569"/>
      <c r="D923" s="570"/>
      <c r="E923" s="571"/>
    </row>
    <row r="924" spans="1:5" x14ac:dyDescent="0.25">
      <c r="A924" s="567"/>
      <c r="B924" s="568"/>
      <c r="C924" s="569"/>
      <c r="D924" s="570"/>
      <c r="E924" s="571"/>
    </row>
    <row r="925" spans="1:5" x14ac:dyDescent="0.25">
      <c r="A925" s="567"/>
      <c r="B925" s="568"/>
      <c r="C925" s="569"/>
      <c r="D925" s="570"/>
      <c r="E925" s="571"/>
    </row>
    <row r="926" spans="1:5" x14ac:dyDescent="0.25">
      <c r="A926" s="567"/>
      <c r="B926" s="568"/>
      <c r="C926" s="569"/>
      <c r="D926" s="570"/>
      <c r="E926" s="571"/>
    </row>
    <row r="927" spans="1:5" x14ac:dyDescent="0.25">
      <c r="A927" s="567"/>
      <c r="B927" s="568"/>
      <c r="C927" s="569"/>
      <c r="D927" s="570"/>
      <c r="E927" s="571"/>
    </row>
    <row r="928" spans="1:5" x14ac:dyDescent="0.25">
      <c r="A928" s="567"/>
      <c r="B928" s="568"/>
      <c r="C928" s="569"/>
      <c r="D928" s="570"/>
      <c r="E928" s="571"/>
    </row>
    <row r="929" spans="1:5" x14ac:dyDescent="0.25">
      <c r="A929" s="567"/>
      <c r="B929" s="568"/>
      <c r="C929" s="569"/>
      <c r="D929" s="570"/>
      <c r="E929" s="571"/>
    </row>
    <row r="930" spans="1:5" x14ac:dyDescent="0.25">
      <c r="A930" s="567"/>
      <c r="B930" s="568"/>
      <c r="C930" s="569"/>
      <c r="D930" s="570"/>
      <c r="E930" s="571"/>
    </row>
    <row r="931" spans="1:5" x14ac:dyDescent="0.25">
      <c r="A931" s="567"/>
      <c r="B931" s="568"/>
      <c r="C931" s="569"/>
      <c r="D931" s="570"/>
      <c r="E931" s="571"/>
    </row>
    <row r="932" spans="1:5" x14ac:dyDescent="0.25">
      <c r="A932" s="567"/>
      <c r="B932" s="568"/>
      <c r="C932" s="569"/>
      <c r="D932" s="570"/>
      <c r="E932" s="571"/>
    </row>
    <row r="933" spans="1:5" x14ac:dyDescent="0.25">
      <c r="A933" s="567"/>
      <c r="B933" s="568"/>
      <c r="C933" s="569"/>
      <c r="D933" s="570"/>
      <c r="E933" s="571"/>
    </row>
    <row r="934" spans="1:5" x14ac:dyDescent="0.25">
      <c r="A934" s="567"/>
      <c r="B934" s="568"/>
      <c r="C934" s="569"/>
      <c r="D934" s="570"/>
      <c r="E934" s="571"/>
    </row>
    <row r="935" spans="1:5" x14ac:dyDescent="0.25">
      <c r="A935" s="567"/>
      <c r="B935" s="568"/>
      <c r="C935" s="569"/>
      <c r="D935" s="570"/>
      <c r="E935" s="571"/>
    </row>
    <row r="936" spans="1:5" x14ac:dyDescent="0.25">
      <c r="A936" s="567"/>
      <c r="B936" s="568"/>
      <c r="C936" s="569"/>
      <c r="D936" s="570"/>
      <c r="E936" s="571"/>
    </row>
    <row r="937" spans="1:5" x14ac:dyDescent="0.25">
      <c r="A937" s="567"/>
      <c r="B937" s="568"/>
      <c r="C937" s="569"/>
      <c r="D937" s="570"/>
      <c r="E937" s="571"/>
    </row>
    <row r="938" spans="1:5" x14ac:dyDescent="0.25">
      <c r="A938" s="567"/>
      <c r="B938" s="568"/>
      <c r="C938" s="569"/>
      <c r="D938" s="570"/>
      <c r="E938" s="571"/>
    </row>
    <row r="939" spans="1:5" x14ac:dyDescent="0.25">
      <c r="A939" s="567"/>
      <c r="B939" s="568"/>
      <c r="C939" s="569"/>
      <c r="D939" s="570"/>
      <c r="E939" s="571"/>
    </row>
    <row r="940" spans="1:5" x14ac:dyDescent="0.25">
      <c r="A940" s="567"/>
      <c r="B940" s="568"/>
      <c r="C940" s="569"/>
      <c r="D940" s="570"/>
      <c r="E940" s="571"/>
    </row>
    <row r="941" spans="1:5" x14ac:dyDescent="0.25">
      <c r="A941" s="567"/>
      <c r="B941" s="568"/>
      <c r="C941" s="569"/>
      <c r="D941" s="570"/>
      <c r="E941" s="571"/>
    </row>
    <row r="942" spans="1:5" x14ac:dyDescent="0.25">
      <c r="A942" s="567"/>
      <c r="B942" s="568"/>
      <c r="C942" s="569"/>
      <c r="D942" s="570"/>
      <c r="E942" s="571"/>
    </row>
    <row r="943" spans="1:5" x14ac:dyDescent="0.25">
      <c r="A943" s="567"/>
      <c r="B943" s="568"/>
      <c r="C943" s="569"/>
      <c r="D943" s="570"/>
      <c r="E943" s="571"/>
    </row>
    <row r="944" spans="1:5" x14ac:dyDescent="0.25">
      <c r="A944" s="567"/>
      <c r="B944" s="568"/>
      <c r="C944" s="569"/>
      <c r="D944" s="570"/>
      <c r="E944" s="571"/>
    </row>
    <row r="945" spans="1:5" x14ac:dyDescent="0.25">
      <c r="A945" s="567"/>
      <c r="B945" s="568"/>
      <c r="C945" s="569"/>
      <c r="D945" s="570"/>
      <c r="E945" s="571"/>
    </row>
    <row r="946" spans="1:5" x14ac:dyDescent="0.25">
      <c r="A946" s="567"/>
      <c r="B946" s="568"/>
      <c r="C946" s="569"/>
      <c r="D946" s="570"/>
      <c r="E946" s="571"/>
    </row>
    <row r="947" spans="1:5" x14ac:dyDescent="0.25">
      <c r="A947" s="567"/>
      <c r="B947" s="568"/>
      <c r="C947" s="569"/>
      <c r="D947" s="570"/>
      <c r="E947" s="571"/>
    </row>
    <row r="948" spans="1:5" x14ac:dyDescent="0.25">
      <c r="A948" s="567"/>
      <c r="B948" s="568"/>
      <c r="C948" s="569"/>
      <c r="D948" s="570"/>
      <c r="E948" s="571"/>
    </row>
    <row r="949" spans="1:5" x14ac:dyDescent="0.25">
      <c r="A949" s="567"/>
      <c r="B949" s="568"/>
      <c r="C949" s="569"/>
      <c r="D949" s="570"/>
      <c r="E949" s="571"/>
    </row>
    <row r="950" spans="1:5" x14ac:dyDescent="0.25">
      <c r="A950" s="567"/>
      <c r="B950" s="568"/>
      <c r="C950" s="569"/>
      <c r="D950" s="570"/>
      <c r="E950" s="571"/>
    </row>
    <row r="951" spans="1:5" x14ac:dyDescent="0.25">
      <c r="A951" s="567"/>
      <c r="B951" s="568"/>
      <c r="C951" s="569"/>
      <c r="D951" s="570"/>
      <c r="E951" s="571"/>
    </row>
    <row r="952" spans="1:5" x14ac:dyDescent="0.25">
      <c r="A952" s="567"/>
      <c r="B952" s="568"/>
      <c r="C952" s="569"/>
      <c r="D952" s="570"/>
      <c r="E952" s="571"/>
    </row>
    <row r="953" spans="1:5" x14ac:dyDescent="0.25">
      <c r="A953" s="567"/>
      <c r="B953" s="568"/>
      <c r="C953" s="569"/>
      <c r="D953" s="570"/>
      <c r="E953" s="571"/>
    </row>
    <row r="954" spans="1:5" x14ac:dyDescent="0.25">
      <c r="A954" s="567"/>
      <c r="B954" s="568"/>
      <c r="C954" s="569"/>
      <c r="D954" s="570"/>
      <c r="E954" s="571"/>
    </row>
    <row r="955" spans="1:5" x14ac:dyDescent="0.25">
      <c r="A955" s="567"/>
      <c r="B955" s="568"/>
      <c r="C955" s="569"/>
      <c r="D955" s="570"/>
      <c r="E955" s="571"/>
    </row>
    <row r="956" spans="1:5" x14ac:dyDescent="0.25">
      <c r="A956" s="567"/>
      <c r="B956" s="568"/>
      <c r="C956" s="569"/>
      <c r="D956" s="570"/>
      <c r="E956" s="571"/>
    </row>
    <row r="957" spans="1:5" x14ac:dyDescent="0.25">
      <c r="A957" s="567"/>
      <c r="B957" s="568"/>
      <c r="C957" s="569"/>
      <c r="D957" s="570"/>
      <c r="E957" s="571"/>
    </row>
    <row r="958" spans="1:5" x14ac:dyDescent="0.25">
      <c r="A958" s="567"/>
      <c r="B958" s="568"/>
      <c r="C958" s="569"/>
      <c r="D958" s="570"/>
      <c r="E958" s="571"/>
    </row>
    <row r="959" spans="1:5" x14ac:dyDescent="0.25">
      <c r="A959" s="567"/>
      <c r="B959" s="568"/>
      <c r="C959" s="569"/>
      <c r="D959" s="570"/>
      <c r="E959" s="571"/>
    </row>
    <row r="960" spans="1:5" x14ac:dyDescent="0.25">
      <c r="A960" s="567"/>
      <c r="B960" s="568"/>
      <c r="C960" s="569"/>
      <c r="D960" s="570"/>
      <c r="E960" s="571"/>
    </row>
    <row r="961" spans="1:5" x14ac:dyDescent="0.25">
      <c r="A961" s="567"/>
      <c r="B961" s="568"/>
      <c r="C961" s="569"/>
      <c r="D961" s="570"/>
      <c r="E961" s="571"/>
    </row>
    <row r="962" spans="1:5" x14ac:dyDescent="0.25">
      <c r="A962" s="567"/>
      <c r="B962" s="568"/>
      <c r="C962" s="569"/>
      <c r="D962" s="570"/>
      <c r="E962" s="571"/>
    </row>
    <row r="963" spans="1:5" x14ac:dyDescent="0.25">
      <c r="A963" s="567"/>
      <c r="B963" s="568"/>
      <c r="C963" s="569"/>
      <c r="D963" s="570"/>
      <c r="E963" s="571"/>
    </row>
    <row r="964" spans="1:5" x14ac:dyDescent="0.25">
      <c r="A964" s="567"/>
      <c r="B964" s="568"/>
      <c r="C964" s="569"/>
      <c r="D964" s="570"/>
      <c r="E964" s="571"/>
    </row>
    <row r="965" spans="1:5" x14ac:dyDescent="0.25">
      <c r="A965" s="567"/>
      <c r="B965" s="568"/>
      <c r="C965" s="569"/>
      <c r="D965" s="570"/>
      <c r="E965" s="571"/>
    </row>
    <row r="966" spans="1:5" x14ac:dyDescent="0.25">
      <c r="A966" s="567"/>
      <c r="B966" s="568"/>
      <c r="C966" s="569"/>
      <c r="D966" s="570"/>
      <c r="E966" s="571"/>
    </row>
    <row r="967" spans="1:5" x14ac:dyDescent="0.25">
      <c r="A967" s="567"/>
      <c r="B967" s="568"/>
      <c r="C967" s="569"/>
      <c r="D967" s="570"/>
      <c r="E967" s="571"/>
    </row>
    <row r="968" spans="1:5" x14ac:dyDescent="0.25">
      <c r="A968" s="567"/>
      <c r="B968" s="568"/>
      <c r="C968" s="569"/>
      <c r="D968" s="570"/>
      <c r="E968" s="571"/>
    </row>
    <row r="969" spans="1:5" x14ac:dyDescent="0.25">
      <c r="A969" s="567"/>
      <c r="B969" s="568"/>
      <c r="C969" s="569"/>
      <c r="D969" s="570"/>
      <c r="E969" s="571"/>
    </row>
    <row r="970" spans="1:5" x14ac:dyDescent="0.25">
      <c r="A970" s="567"/>
      <c r="B970" s="568"/>
      <c r="C970" s="569"/>
      <c r="D970" s="570"/>
      <c r="E970" s="571"/>
    </row>
    <row r="971" spans="1:5" x14ac:dyDescent="0.25">
      <c r="A971" s="567"/>
      <c r="B971" s="568"/>
      <c r="C971" s="569"/>
      <c r="D971" s="570"/>
      <c r="E971" s="571"/>
    </row>
    <row r="972" spans="1:5" x14ac:dyDescent="0.25">
      <c r="A972" s="567"/>
      <c r="B972" s="568"/>
      <c r="C972" s="569"/>
      <c r="D972" s="570"/>
      <c r="E972" s="571"/>
    </row>
    <row r="973" spans="1:5" x14ac:dyDescent="0.25">
      <c r="A973" s="567"/>
      <c r="B973" s="568"/>
      <c r="C973" s="569"/>
      <c r="D973" s="570"/>
      <c r="E973" s="571"/>
    </row>
    <row r="974" spans="1:5" x14ac:dyDescent="0.25">
      <c r="A974" s="567"/>
      <c r="B974" s="568"/>
      <c r="C974" s="569"/>
      <c r="D974" s="570"/>
      <c r="E974" s="571"/>
    </row>
    <row r="975" spans="1:5" x14ac:dyDescent="0.25">
      <c r="A975" s="567"/>
      <c r="B975" s="568"/>
      <c r="C975" s="569"/>
      <c r="D975" s="570"/>
      <c r="E975" s="571"/>
    </row>
    <row r="976" spans="1:5" x14ac:dyDescent="0.25">
      <c r="A976" s="567"/>
      <c r="B976" s="568"/>
      <c r="C976" s="569"/>
      <c r="D976" s="570"/>
      <c r="E976" s="571"/>
    </row>
    <row r="977" spans="1:5" x14ac:dyDescent="0.25">
      <c r="A977" s="567"/>
      <c r="B977" s="568"/>
      <c r="C977" s="569"/>
      <c r="D977" s="570"/>
      <c r="E977" s="571"/>
    </row>
    <row r="978" spans="1:5" x14ac:dyDescent="0.25">
      <c r="A978" s="567"/>
      <c r="B978" s="568"/>
      <c r="C978" s="569"/>
      <c r="D978" s="570"/>
      <c r="E978" s="571"/>
    </row>
    <row r="979" spans="1:5" x14ac:dyDescent="0.25">
      <c r="A979" s="567"/>
      <c r="B979" s="568"/>
      <c r="C979" s="569"/>
      <c r="D979" s="570"/>
      <c r="E979" s="571"/>
    </row>
    <row r="980" spans="1:5" x14ac:dyDescent="0.25">
      <c r="A980" s="567"/>
      <c r="B980" s="568"/>
      <c r="C980" s="569"/>
      <c r="D980" s="570"/>
      <c r="E980" s="571"/>
    </row>
    <row r="981" spans="1:5" x14ac:dyDescent="0.25">
      <c r="A981" s="567"/>
      <c r="B981" s="568"/>
      <c r="C981" s="569"/>
      <c r="D981" s="570"/>
      <c r="E981" s="571"/>
    </row>
    <row r="982" spans="1:5" x14ac:dyDescent="0.25">
      <c r="A982" s="567"/>
      <c r="B982" s="568"/>
      <c r="C982" s="569"/>
      <c r="D982" s="570"/>
      <c r="E982" s="571"/>
    </row>
    <row r="983" spans="1:5" x14ac:dyDescent="0.25">
      <c r="A983" s="567"/>
      <c r="B983" s="568"/>
      <c r="C983" s="569"/>
      <c r="D983" s="570"/>
      <c r="E983" s="571"/>
    </row>
    <row r="984" spans="1:5" x14ac:dyDescent="0.25">
      <c r="A984" s="567"/>
      <c r="B984" s="568"/>
      <c r="C984" s="569"/>
      <c r="D984" s="570"/>
      <c r="E984" s="571"/>
    </row>
    <row r="985" spans="1:5" x14ac:dyDescent="0.25">
      <c r="A985" s="567"/>
      <c r="B985" s="568"/>
      <c r="C985" s="569"/>
      <c r="D985" s="570"/>
      <c r="E985" s="571"/>
    </row>
    <row r="986" spans="1:5" x14ac:dyDescent="0.25">
      <c r="A986" s="567"/>
      <c r="B986" s="568"/>
      <c r="C986" s="569"/>
      <c r="D986" s="570"/>
      <c r="E986" s="571"/>
    </row>
    <row r="987" spans="1:5" x14ac:dyDescent="0.25">
      <c r="A987" s="567"/>
      <c r="B987" s="568"/>
      <c r="C987" s="569"/>
      <c r="D987" s="570"/>
      <c r="E987" s="571"/>
    </row>
    <row r="988" spans="1:5" x14ac:dyDescent="0.25">
      <c r="A988" s="567"/>
      <c r="B988" s="568"/>
      <c r="C988" s="569"/>
      <c r="D988" s="570"/>
      <c r="E988" s="571"/>
    </row>
    <row r="989" spans="1:5" x14ac:dyDescent="0.25">
      <c r="A989" s="567"/>
      <c r="B989" s="568"/>
      <c r="C989" s="569"/>
      <c r="D989" s="570"/>
      <c r="E989" s="571"/>
    </row>
    <row r="990" spans="1:5" x14ac:dyDescent="0.25">
      <c r="A990" s="567"/>
      <c r="B990" s="568"/>
      <c r="C990" s="569"/>
      <c r="D990" s="570"/>
      <c r="E990" s="571"/>
    </row>
    <row r="991" spans="1:5" x14ac:dyDescent="0.25">
      <c r="A991" s="567"/>
      <c r="B991" s="568"/>
      <c r="C991" s="569"/>
      <c r="D991" s="570"/>
      <c r="E991" s="571"/>
    </row>
    <row r="992" spans="1:5" x14ac:dyDescent="0.25">
      <c r="A992" s="567"/>
      <c r="B992" s="568"/>
      <c r="C992" s="569"/>
      <c r="D992" s="570"/>
      <c r="E992" s="571"/>
    </row>
    <row r="993" spans="1:5" x14ac:dyDescent="0.25">
      <c r="A993" s="567"/>
      <c r="B993" s="568"/>
      <c r="C993" s="569"/>
      <c r="D993" s="570"/>
      <c r="E993" s="571"/>
    </row>
    <row r="994" spans="1:5" x14ac:dyDescent="0.25">
      <c r="A994" s="567"/>
      <c r="B994" s="568"/>
      <c r="C994" s="569"/>
      <c r="D994" s="570"/>
      <c r="E994" s="571"/>
    </row>
    <row r="995" spans="1:5" x14ac:dyDescent="0.25">
      <c r="A995" s="567"/>
      <c r="B995" s="568"/>
      <c r="C995" s="569"/>
      <c r="D995" s="570"/>
      <c r="E995" s="571"/>
    </row>
    <row r="996" spans="1:5" x14ac:dyDescent="0.25">
      <c r="A996" s="567"/>
      <c r="B996" s="568"/>
      <c r="C996" s="569"/>
      <c r="D996" s="570"/>
      <c r="E996" s="571"/>
    </row>
    <row r="997" spans="1:5" x14ac:dyDescent="0.25">
      <c r="A997" s="567"/>
      <c r="B997" s="568"/>
      <c r="C997" s="569"/>
      <c r="D997" s="570"/>
      <c r="E997" s="571"/>
    </row>
    <row r="998" spans="1:5" x14ac:dyDescent="0.25">
      <c r="A998" s="567"/>
      <c r="B998" s="568"/>
      <c r="C998" s="569"/>
      <c r="D998" s="570"/>
      <c r="E998" s="571"/>
    </row>
    <row r="999" spans="1:5" x14ac:dyDescent="0.25">
      <c r="A999" s="567"/>
      <c r="B999" s="568"/>
      <c r="C999" s="569"/>
      <c r="D999" s="570"/>
      <c r="E999" s="571"/>
    </row>
    <row r="1000" spans="1:5" ht="15.75" thickBot="1" x14ac:dyDescent="0.3">
      <c r="A1000" s="573"/>
      <c r="B1000" s="574"/>
      <c r="C1000" s="575"/>
      <c r="D1000" s="576"/>
      <c r="E1000" s="577"/>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8"/>
  <sheetViews>
    <sheetView workbookViewId="0">
      <selection activeCell="X32" sqref="X32"/>
    </sheetView>
  </sheetViews>
  <sheetFormatPr defaultColWidth="9.140625" defaultRowHeight="15" x14ac:dyDescent="0.25"/>
  <cols>
    <col min="1" max="16384" width="9.140625" style="206"/>
  </cols>
  <sheetData>
    <row r="1" spans="1:1" x14ac:dyDescent="0.25">
      <c r="A1" s="206" t="s">
        <v>388</v>
      </c>
    </row>
    <row r="2" spans="1:1" x14ac:dyDescent="0.25">
      <c r="A2" s="206" t="s">
        <v>389</v>
      </c>
    </row>
    <row r="3" spans="1:1" x14ac:dyDescent="0.25">
      <c r="A3" s="206" t="s">
        <v>390</v>
      </c>
    </row>
    <row r="4" spans="1:1" x14ac:dyDescent="0.25">
      <c r="A4" s="206" t="s">
        <v>391</v>
      </c>
    </row>
    <row r="5" spans="1:1" x14ac:dyDescent="0.25">
      <c r="A5" s="206" t="s">
        <v>392</v>
      </c>
    </row>
    <row r="6" spans="1:1" x14ac:dyDescent="0.25">
      <c r="A6" s="206" t="s">
        <v>393</v>
      </c>
    </row>
    <row r="7" spans="1:1" x14ac:dyDescent="0.25">
      <c r="A7" s="206" t="s">
        <v>394</v>
      </c>
    </row>
    <row r="8" spans="1:1" x14ac:dyDescent="0.25">
      <c r="A8" s="206" t="s">
        <v>320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0" ma:contentTypeDescription="Create a new document." ma:contentTypeScope="" ma:versionID="99c6dcdf13baf100c9833aba9ffa9172">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0cfb29d95a1f65b44950e2bdd0ddccf4"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4FB98-C2D0-4231-89B0-98BB234C2B4F}">
  <ds:schemaRefs>
    <ds:schemaRef ds:uri="http://purl.org/dc/terms/"/>
    <ds:schemaRef ds:uri="http://schemas.microsoft.com/office/2006/documentManagement/types"/>
    <ds:schemaRef ds:uri="e9cbf2e1-6948-4be5-b552-8fb5a669319f"/>
    <ds:schemaRef ds:uri="http://schemas.openxmlformats.org/package/2006/metadata/core-properties"/>
    <ds:schemaRef ds:uri="http://purl.org/dc/elements/1.1/"/>
    <ds:schemaRef ds:uri="http://schemas.microsoft.com/office/infopath/2007/PartnerControls"/>
    <ds:schemaRef ds:uri="428b4e48-e622-46cd-bf86-9b4c6683a51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F4B8B4A-2B7B-4A8A-9320-3C38AECB2DEC}">
  <ds:schemaRefs>
    <ds:schemaRef ds:uri="http://schemas.microsoft.com/sharepoint/v3/contenttype/forms"/>
  </ds:schemaRefs>
</ds:datastoreItem>
</file>

<file path=customXml/itemProps3.xml><?xml version="1.0" encoding="utf-8"?>
<ds:datastoreItem xmlns:ds="http://schemas.openxmlformats.org/officeDocument/2006/customXml" ds:itemID="{6C02AB01-667C-4332-A70A-8CD8B9472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29</vt:i4>
      </vt:variant>
    </vt:vector>
  </HeadingPairs>
  <TitlesOfParts>
    <vt:vector size="56"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'Exec Summary'!OLE_LINK1</vt:lpstr>
      <vt:lpstr>'Adoption-CP'!Print_Area</vt:lpstr>
      <vt:lpstr>'Adoption-Disruptions'!Print_Area</vt:lpstr>
      <vt:lpstr>'Adoption-Finalized'!Print_Area</vt:lpstr>
      <vt:lpstr>'Assigned Investigations'!Print_Area</vt:lpstr>
      <vt:lpstr>'Case Mgt.'!Print_Area</vt:lpstr>
      <vt:lpstr>Caseloads!Print_Area</vt:lpstr>
      <vt:lpstr>'DCS Specialists'!Print_Area</vt:lpstr>
      <vt:lpstr>Entries!Print_Area</vt:lpstr>
      <vt:lpstr>'Exec Summary'!Print_Area</vt:lpstr>
      <vt:lpstr>Expenditures!Print_Area</vt:lpstr>
      <vt:lpstr>Fatalities!Print_Area</vt:lpstr>
      <vt:lpstr>OOH!Print_Area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2020-09-01T16:08:19Z</dcterms:created>
  <dcterms:modified xsi:type="dcterms:W3CDTF">2020-09-30T21:48:06Z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